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BD9DF905-09C1-4F59-A81B-3112FA1E75C2}" xr6:coauthVersionLast="47" xr6:coauthVersionMax="47" xr10:uidLastSave="{00000000-0000-0000-0000-000000000000}"/>
  <bookViews>
    <workbookView xWindow="1695" yWindow="525" windowWidth="24435" windowHeight="14865" tabRatio="869" firstSheet="8" activeTab="14" xr2:uid="{CDC9C16A-58F0-4807-B5CD-F77FF9D2EA43}"/>
  </bookViews>
  <sheets>
    <sheet name="Type" sheetId="2" r:id="rId1"/>
    <sheet name="Faction" sheetId="3" r:id="rId2"/>
    <sheet name="Class" sheetId="4" r:id="rId3"/>
    <sheet name="Race" sheetId="8" r:id="rId4"/>
    <sheet name="Vocation" sheetId="5" r:id="rId5"/>
    <sheet name="Western Gondor" sheetId="11" r:id="rId6"/>
    <sheet name="Central Gondor" sheetId="12" r:id="rId7"/>
    <sheet name="Eastern Gondor" sheetId="14" r:id="rId8"/>
    <sheet name="Old Anórien" sheetId="1" r:id="rId9"/>
    <sheet name="Far Anórien" sheetId="16" r:id="rId10"/>
    <sheet name="March of the King" sheetId="17" r:id="rId11"/>
    <sheet name="The Wastes" sheetId="18" r:id="rId12"/>
    <sheet name="Eastern King's Gondor" sheetId="19" r:id="rId13"/>
    <sheet name="Western King's Gondor" sheetId="20" r:id="rId14"/>
    <sheet name="Outer Gondor" sheetId="21" r:id="rId15"/>
    <sheet name="&lt;template&gt;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0" l="1"/>
  <c r="H3" i="20" s="1"/>
  <c r="F3" i="20" s="1"/>
  <c r="I3" i="20"/>
  <c r="J3" i="20"/>
  <c r="K3" i="20"/>
  <c r="L3" i="20"/>
  <c r="G4" i="20"/>
  <c r="H4" i="20" s="1"/>
  <c r="F4" i="20" s="1"/>
  <c r="I4" i="20"/>
  <c r="J4" i="20"/>
  <c r="K4" i="20"/>
  <c r="L4" i="20"/>
  <c r="G5" i="20"/>
  <c r="H5" i="20" s="1"/>
  <c r="F5" i="20" s="1"/>
  <c r="I5" i="20"/>
  <c r="J5" i="20"/>
  <c r="K5" i="20"/>
  <c r="L5" i="20"/>
  <c r="G6" i="20"/>
  <c r="H6" i="20"/>
  <c r="F6" i="20" s="1"/>
  <c r="I6" i="20"/>
  <c r="J6" i="20"/>
  <c r="K6" i="20"/>
  <c r="L6" i="20"/>
  <c r="G7" i="20"/>
  <c r="H7" i="20"/>
  <c r="F7" i="20" s="1"/>
  <c r="I7" i="20"/>
  <c r="J7" i="20"/>
  <c r="K7" i="20"/>
  <c r="L7" i="20"/>
  <c r="G8" i="20"/>
  <c r="H8" i="20"/>
  <c r="F8" i="20" s="1"/>
  <c r="I8" i="20"/>
  <c r="J8" i="20"/>
  <c r="K8" i="20"/>
  <c r="L8" i="20"/>
  <c r="G9" i="20"/>
  <c r="H9" i="20"/>
  <c r="F9" i="20" s="1"/>
  <c r="I9" i="20"/>
  <c r="J9" i="20"/>
  <c r="K9" i="20"/>
  <c r="L9" i="20"/>
  <c r="G10" i="20"/>
  <c r="H10" i="20"/>
  <c r="F10" i="20" s="1"/>
  <c r="I10" i="20"/>
  <c r="J10" i="20"/>
  <c r="K10" i="20"/>
  <c r="L10" i="20"/>
  <c r="G11" i="20"/>
  <c r="H11" i="20"/>
  <c r="I11" i="20"/>
  <c r="J11" i="20"/>
  <c r="K11" i="20"/>
  <c r="L11" i="20"/>
  <c r="F11" i="20" s="1"/>
  <c r="F12" i="20"/>
  <c r="G12" i="20"/>
  <c r="H12" i="20"/>
  <c r="I12" i="20"/>
  <c r="J12" i="20"/>
  <c r="K12" i="20"/>
  <c r="L12" i="20"/>
  <c r="G13" i="20"/>
  <c r="H13" i="20"/>
  <c r="F13" i="20" s="1"/>
  <c r="I13" i="20"/>
  <c r="J13" i="20"/>
  <c r="K13" i="20"/>
  <c r="L13" i="20"/>
  <c r="G14" i="20"/>
  <c r="H14" i="20"/>
  <c r="F14" i="20" s="1"/>
  <c r="I14" i="20"/>
  <c r="J14" i="20"/>
  <c r="K14" i="20"/>
  <c r="L14" i="20"/>
  <c r="G15" i="20"/>
  <c r="H15" i="20"/>
  <c r="F15" i="20" s="1"/>
  <c r="I15" i="20"/>
  <c r="J15" i="20"/>
  <c r="K15" i="20"/>
  <c r="L15" i="20"/>
  <c r="G16" i="20"/>
  <c r="H16" i="20"/>
  <c r="F16" i="20" s="1"/>
  <c r="I16" i="20"/>
  <c r="J16" i="20"/>
  <c r="K16" i="20"/>
  <c r="L16" i="20"/>
  <c r="G17" i="20"/>
  <c r="H17" i="20"/>
  <c r="F17" i="20" s="1"/>
  <c r="I17" i="20"/>
  <c r="J17" i="20"/>
  <c r="K17" i="20"/>
  <c r="L17" i="20"/>
  <c r="G18" i="20"/>
  <c r="H18" i="20"/>
  <c r="F18" i="20" s="1"/>
  <c r="I18" i="20"/>
  <c r="J18" i="20"/>
  <c r="K18" i="20"/>
  <c r="L18" i="20"/>
  <c r="G19" i="20"/>
  <c r="H19" i="20" s="1"/>
  <c r="F19" i="20" s="1"/>
  <c r="I19" i="20"/>
  <c r="J19" i="20"/>
  <c r="K19" i="20"/>
  <c r="L19" i="20"/>
  <c r="G20" i="20"/>
  <c r="H20" i="20" s="1"/>
  <c r="F20" i="20" s="1"/>
  <c r="I20" i="20"/>
  <c r="J20" i="20"/>
  <c r="K20" i="20"/>
  <c r="L20" i="20"/>
  <c r="G21" i="20"/>
  <c r="H21" i="20" s="1"/>
  <c r="F21" i="20" s="1"/>
  <c r="I21" i="20"/>
  <c r="J21" i="20"/>
  <c r="K21" i="20"/>
  <c r="L21" i="20"/>
  <c r="G22" i="20"/>
  <c r="H22" i="20"/>
  <c r="F22" i="20" s="1"/>
  <c r="I22" i="20"/>
  <c r="J22" i="20"/>
  <c r="K22" i="20"/>
  <c r="L22" i="20"/>
  <c r="G23" i="20"/>
  <c r="H23" i="20"/>
  <c r="F23" i="20" s="1"/>
  <c r="I23" i="20"/>
  <c r="J23" i="20"/>
  <c r="K23" i="20"/>
  <c r="L23" i="20"/>
  <c r="G24" i="20"/>
  <c r="H24" i="20"/>
  <c r="F24" i="20" s="1"/>
  <c r="I24" i="20"/>
  <c r="J24" i="20"/>
  <c r="K24" i="20"/>
  <c r="L24" i="20"/>
  <c r="G25" i="20"/>
  <c r="H25" i="20"/>
  <c r="F25" i="20" s="1"/>
  <c r="I25" i="20"/>
  <c r="J25" i="20"/>
  <c r="K25" i="20"/>
  <c r="L25" i="20"/>
  <c r="G26" i="20"/>
  <c r="H26" i="20"/>
  <c r="I26" i="20"/>
  <c r="F26" i="20" s="1"/>
  <c r="J26" i="20"/>
  <c r="K26" i="20"/>
  <c r="L26" i="20"/>
  <c r="G27" i="20"/>
  <c r="H27" i="20"/>
  <c r="I27" i="20"/>
  <c r="J27" i="20"/>
  <c r="K27" i="20"/>
  <c r="L27" i="20"/>
  <c r="F27" i="20" s="1"/>
  <c r="F28" i="20"/>
  <c r="G28" i="20"/>
  <c r="H28" i="20"/>
  <c r="I28" i="20"/>
  <c r="J28" i="20"/>
  <c r="K28" i="20"/>
  <c r="L28" i="20"/>
  <c r="G29" i="20"/>
  <c r="H29" i="20"/>
  <c r="F29" i="20" s="1"/>
  <c r="I29" i="20"/>
  <c r="J29" i="20"/>
  <c r="K29" i="20"/>
  <c r="L29" i="20"/>
  <c r="G30" i="20"/>
  <c r="H30" i="20"/>
  <c r="F30" i="20" s="1"/>
  <c r="I30" i="20"/>
  <c r="J30" i="20"/>
  <c r="K30" i="20"/>
  <c r="L30" i="20"/>
  <c r="G31" i="20"/>
  <c r="H31" i="20"/>
  <c r="F31" i="20" s="1"/>
  <c r="I31" i="20"/>
  <c r="J31" i="20"/>
  <c r="K31" i="20"/>
  <c r="L31" i="20"/>
  <c r="G32" i="20"/>
  <c r="H32" i="20"/>
  <c r="F32" i="20" s="1"/>
  <c r="I32" i="20"/>
  <c r="J32" i="20"/>
  <c r="K32" i="20"/>
  <c r="L32" i="20"/>
  <c r="G3" i="19"/>
  <c r="H3" i="19"/>
  <c r="F3" i="19" s="1"/>
  <c r="I3" i="19"/>
  <c r="J3" i="19"/>
  <c r="K3" i="19"/>
  <c r="L3" i="19"/>
  <c r="G4" i="19"/>
  <c r="H4" i="19" s="1"/>
  <c r="F4" i="19" s="1"/>
  <c r="I4" i="19"/>
  <c r="J4" i="19"/>
  <c r="K4" i="19"/>
  <c r="L4" i="19"/>
  <c r="G5" i="19"/>
  <c r="H5" i="19" s="1"/>
  <c r="F5" i="19" s="1"/>
  <c r="I5" i="19"/>
  <c r="J5" i="19"/>
  <c r="K5" i="19"/>
  <c r="L5" i="19"/>
  <c r="G6" i="19"/>
  <c r="H6" i="19"/>
  <c r="F6" i="19" s="1"/>
  <c r="I6" i="19"/>
  <c r="J6" i="19"/>
  <c r="K6" i="19"/>
  <c r="L6" i="19"/>
  <c r="G7" i="19"/>
  <c r="H7" i="19"/>
  <c r="F7" i="19" s="1"/>
  <c r="I7" i="19"/>
  <c r="J7" i="19"/>
  <c r="K7" i="19"/>
  <c r="L7" i="19"/>
  <c r="G8" i="19"/>
  <c r="H8" i="19"/>
  <c r="F8" i="19" s="1"/>
  <c r="I8" i="19"/>
  <c r="J8" i="19"/>
  <c r="K8" i="19"/>
  <c r="L8" i="19"/>
  <c r="G9" i="19"/>
  <c r="H9" i="19"/>
  <c r="F9" i="19" s="1"/>
  <c r="I9" i="19"/>
  <c r="J9" i="19"/>
  <c r="K9" i="19"/>
  <c r="L9" i="19"/>
  <c r="G10" i="19"/>
  <c r="H10" i="19" s="1"/>
  <c r="F10" i="19" s="1"/>
  <c r="I10" i="19"/>
  <c r="J10" i="19"/>
  <c r="K10" i="19"/>
  <c r="L10" i="19"/>
  <c r="G11" i="19"/>
  <c r="H11" i="19"/>
  <c r="F11" i="19" s="1"/>
  <c r="I11" i="19"/>
  <c r="J11" i="19"/>
  <c r="K11" i="19"/>
  <c r="L11" i="19"/>
  <c r="F12" i="19"/>
  <c r="G12" i="19"/>
  <c r="H12" i="19"/>
  <c r="I12" i="19"/>
  <c r="J12" i="19"/>
  <c r="K12" i="19"/>
  <c r="L12" i="19"/>
  <c r="G13" i="19"/>
  <c r="H13" i="19"/>
  <c r="F13" i="19" s="1"/>
  <c r="I13" i="19"/>
  <c r="J13" i="19"/>
  <c r="K13" i="19"/>
  <c r="L13" i="19"/>
  <c r="G14" i="19"/>
  <c r="H14" i="19"/>
  <c r="F14" i="19" s="1"/>
  <c r="I14" i="19"/>
  <c r="J14" i="19"/>
  <c r="K14" i="19"/>
  <c r="L14" i="19"/>
  <c r="G15" i="19"/>
  <c r="H15" i="19"/>
  <c r="F15" i="19" s="1"/>
  <c r="I15" i="19"/>
  <c r="J15" i="19"/>
  <c r="K15" i="19"/>
  <c r="L15" i="19"/>
  <c r="G16" i="19"/>
  <c r="H16" i="19"/>
  <c r="F16" i="19" s="1"/>
  <c r="I16" i="19"/>
  <c r="J16" i="19"/>
  <c r="K16" i="19"/>
  <c r="L16" i="19"/>
  <c r="G17" i="19"/>
  <c r="H17" i="19" s="1"/>
  <c r="F17" i="19" s="1"/>
  <c r="I17" i="19"/>
  <c r="J17" i="19"/>
  <c r="K17" i="19"/>
  <c r="L17" i="19"/>
  <c r="G18" i="19"/>
  <c r="H18" i="19"/>
  <c r="F18" i="19" s="1"/>
  <c r="I18" i="19"/>
  <c r="J18" i="19"/>
  <c r="K18" i="19"/>
  <c r="L18" i="19"/>
  <c r="G19" i="19"/>
  <c r="H19" i="19"/>
  <c r="F19" i="19" s="1"/>
  <c r="I19" i="19"/>
  <c r="J19" i="19"/>
  <c r="K19" i="19"/>
  <c r="L19" i="19"/>
  <c r="G20" i="19"/>
  <c r="H20" i="19" s="1"/>
  <c r="F20" i="19" s="1"/>
  <c r="I20" i="19"/>
  <c r="J20" i="19"/>
  <c r="K20" i="19"/>
  <c r="L20" i="19"/>
  <c r="G21" i="19"/>
  <c r="H21" i="19" s="1"/>
  <c r="F21" i="19" s="1"/>
  <c r="I21" i="19"/>
  <c r="J21" i="19"/>
  <c r="K21" i="19"/>
  <c r="L21" i="19"/>
  <c r="G22" i="19"/>
  <c r="H22" i="19"/>
  <c r="F22" i="19" s="1"/>
  <c r="I22" i="19"/>
  <c r="J22" i="19"/>
  <c r="K22" i="19"/>
  <c r="L22" i="19"/>
  <c r="G23" i="19"/>
  <c r="H23" i="19"/>
  <c r="F23" i="19" s="1"/>
  <c r="I23" i="19"/>
  <c r="J23" i="19"/>
  <c r="K23" i="19"/>
  <c r="L23" i="19"/>
  <c r="G24" i="19"/>
  <c r="H24" i="19"/>
  <c r="F24" i="19" s="1"/>
  <c r="I24" i="19"/>
  <c r="J24" i="19"/>
  <c r="K24" i="19"/>
  <c r="L24" i="19"/>
  <c r="G25" i="19"/>
  <c r="H25" i="19"/>
  <c r="F25" i="19" s="1"/>
  <c r="I25" i="19"/>
  <c r="J25" i="19"/>
  <c r="K25" i="19"/>
  <c r="L25" i="19"/>
  <c r="G26" i="19"/>
  <c r="H26" i="19" s="1"/>
  <c r="F26" i="19" s="1"/>
  <c r="I26" i="19"/>
  <c r="J26" i="19"/>
  <c r="K26" i="19"/>
  <c r="L26" i="19"/>
  <c r="G27" i="19"/>
  <c r="H27" i="19"/>
  <c r="F27" i="19" s="1"/>
  <c r="I27" i="19"/>
  <c r="J27" i="19"/>
  <c r="K27" i="19"/>
  <c r="L27" i="19"/>
  <c r="F28" i="19"/>
  <c r="G28" i="19"/>
  <c r="H28" i="19"/>
  <c r="I28" i="19"/>
  <c r="J28" i="19"/>
  <c r="K28" i="19"/>
  <c r="L28" i="19"/>
  <c r="G29" i="19"/>
  <c r="H29" i="19"/>
  <c r="F29" i="19" s="1"/>
  <c r="I29" i="19"/>
  <c r="J29" i="19"/>
  <c r="K29" i="19"/>
  <c r="L29" i="19"/>
  <c r="G30" i="19"/>
  <c r="H30" i="19"/>
  <c r="F30" i="19" s="1"/>
  <c r="I30" i="19"/>
  <c r="J30" i="19"/>
  <c r="K30" i="19"/>
  <c r="L30" i="19"/>
  <c r="G31" i="19"/>
  <c r="H31" i="19"/>
  <c r="F31" i="19" s="1"/>
  <c r="I31" i="19"/>
  <c r="J31" i="19"/>
  <c r="K31" i="19"/>
  <c r="L31" i="19"/>
  <c r="G32" i="19"/>
  <c r="H32" i="19"/>
  <c r="F32" i="19" s="1"/>
  <c r="I32" i="19"/>
  <c r="J32" i="19"/>
  <c r="K32" i="19"/>
  <c r="L32" i="19"/>
  <c r="G33" i="19"/>
  <c r="H33" i="19" s="1"/>
  <c r="F33" i="19" s="1"/>
  <c r="I33" i="19"/>
  <c r="J33" i="19"/>
  <c r="K33" i="19"/>
  <c r="L33" i="19"/>
  <c r="L2" i="19"/>
  <c r="K2" i="19"/>
  <c r="J2" i="19"/>
  <c r="I2" i="19"/>
  <c r="G2" i="19"/>
  <c r="H2" i="19" s="1"/>
  <c r="F2" i="19" s="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G27" i="21"/>
  <c r="H27" i="21" s="1"/>
  <c r="F27" i="21" s="1"/>
  <c r="L26" i="21"/>
  <c r="K26" i="21"/>
  <c r="J26" i="21"/>
  <c r="I26" i="21"/>
  <c r="G26" i="21"/>
  <c r="H26" i="21" s="1"/>
  <c r="F26" i="21" s="1"/>
  <c r="L25" i="21"/>
  <c r="K25" i="21"/>
  <c r="J25" i="21"/>
  <c r="I25" i="21"/>
  <c r="G25" i="21"/>
  <c r="H25" i="21" s="1"/>
  <c r="F25" i="21" s="1"/>
  <c r="L24" i="21"/>
  <c r="K24" i="21"/>
  <c r="J24" i="21"/>
  <c r="I24" i="21"/>
  <c r="G24" i="21"/>
  <c r="H24" i="21" s="1"/>
  <c r="L23" i="21"/>
  <c r="K23" i="21"/>
  <c r="J23" i="21"/>
  <c r="I23" i="21"/>
  <c r="G23" i="21"/>
  <c r="H23" i="21" s="1"/>
  <c r="F23" i="21" s="1"/>
  <c r="L22" i="21"/>
  <c r="K22" i="21"/>
  <c r="J22" i="21"/>
  <c r="I22" i="21"/>
  <c r="G22" i="21"/>
  <c r="H22" i="21" s="1"/>
  <c r="F22" i="21" s="1"/>
  <c r="L21" i="21"/>
  <c r="K21" i="21"/>
  <c r="J21" i="21"/>
  <c r="I21" i="21"/>
  <c r="G21" i="21"/>
  <c r="H21" i="21" s="1"/>
  <c r="F21" i="21" s="1"/>
  <c r="L20" i="21"/>
  <c r="K20" i="21"/>
  <c r="J20" i="21"/>
  <c r="I20" i="21"/>
  <c r="G20" i="21"/>
  <c r="H20" i="21" s="1"/>
  <c r="L19" i="21"/>
  <c r="K19" i="21"/>
  <c r="J19" i="21"/>
  <c r="I19" i="21"/>
  <c r="G19" i="21"/>
  <c r="H19" i="21" s="1"/>
  <c r="F19" i="21" s="1"/>
  <c r="L18" i="21"/>
  <c r="K18" i="21"/>
  <c r="J18" i="21"/>
  <c r="I18" i="21"/>
  <c r="G18" i="21"/>
  <c r="H18" i="21" s="1"/>
  <c r="F18" i="21" s="1"/>
  <c r="L17" i="21"/>
  <c r="K17" i="21"/>
  <c r="J17" i="21"/>
  <c r="I17" i="21"/>
  <c r="G17" i="21"/>
  <c r="H17" i="21" s="1"/>
  <c r="F17" i="21" s="1"/>
  <c r="L16" i="21"/>
  <c r="K16" i="21"/>
  <c r="J16" i="21"/>
  <c r="I16" i="21"/>
  <c r="G16" i="21"/>
  <c r="H16" i="21" s="1"/>
  <c r="F16" i="21" s="1"/>
  <c r="L15" i="21"/>
  <c r="K15" i="21"/>
  <c r="J15" i="21"/>
  <c r="I15" i="21"/>
  <c r="H15" i="21"/>
  <c r="G15" i="21"/>
  <c r="L14" i="21"/>
  <c r="K14" i="21"/>
  <c r="J14" i="21"/>
  <c r="I14" i="21"/>
  <c r="H14" i="21"/>
  <c r="F14" i="21" s="1"/>
  <c r="G14" i="21"/>
  <c r="L13" i="21"/>
  <c r="K13" i="21"/>
  <c r="J13" i="21"/>
  <c r="I13" i="21"/>
  <c r="H13" i="21"/>
  <c r="F13" i="21" s="1"/>
  <c r="G13" i="21"/>
  <c r="L12" i="21"/>
  <c r="K12" i="21"/>
  <c r="J12" i="21"/>
  <c r="I12" i="21"/>
  <c r="G12" i="21"/>
  <c r="H12" i="21" s="1"/>
  <c r="F12" i="21" s="1"/>
  <c r="L11" i="21"/>
  <c r="K11" i="21"/>
  <c r="J11" i="21"/>
  <c r="I11" i="21"/>
  <c r="G11" i="21"/>
  <c r="H11" i="21" s="1"/>
  <c r="L10" i="21"/>
  <c r="K10" i="21"/>
  <c r="J10" i="21"/>
  <c r="I10" i="21"/>
  <c r="G10" i="21"/>
  <c r="H10" i="21" s="1"/>
  <c r="F10" i="21" s="1"/>
  <c r="L9" i="21"/>
  <c r="K9" i="21"/>
  <c r="J9" i="21"/>
  <c r="I9" i="21"/>
  <c r="G9" i="21"/>
  <c r="H9" i="21" s="1"/>
  <c r="F9" i="21" s="1"/>
  <c r="L8" i="21"/>
  <c r="K8" i="21"/>
  <c r="J8" i="21"/>
  <c r="I8" i="21"/>
  <c r="G8" i="21"/>
  <c r="H8" i="21" s="1"/>
  <c r="F8" i="21" s="1"/>
  <c r="L7" i="21"/>
  <c r="K7" i="21"/>
  <c r="J7" i="21"/>
  <c r="I7" i="21"/>
  <c r="G7" i="21"/>
  <c r="H7" i="21" s="1"/>
  <c r="F7" i="21" s="1"/>
  <c r="L6" i="21"/>
  <c r="K6" i="21"/>
  <c r="J6" i="21"/>
  <c r="I6" i="21"/>
  <c r="G6" i="21"/>
  <c r="H6" i="21" s="1"/>
  <c r="L5" i="21"/>
  <c r="K5" i="21"/>
  <c r="J5" i="21"/>
  <c r="I5" i="21"/>
  <c r="G5" i="21"/>
  <c r="H5" i="21" s="1"/>
  <c r="F5" i="21" s="1"/>
  <c r="L4" i="21"/>
  <c r="K4" i="21"/>
  <c r="J4" i="21"/>
  <c r="I4" i="21"/>
  <c r="G4" i="21"/>
  <c r="H4" i="21" s="1"/>
  <c r="L3" i="21"/>
  <c r="K3" i="21"/>
  <c r="J3" i="21"/>
  <c r="I3" i="21"/>
  <c r="G3" i="21"/>
  <c r="H3" i="21" s="1"/>
  <c r="F3" i="21" s="1"/>
  <c r="L2" i="21"/>
  <c r="K2" i="21"/>
  <c r="J2" i="21"/>
  <c r="I2" i="21"/>
  <c r="G2" i="21"/>
  <c r="H2" i="21" s="1"/>
  <c r="F2" i="21" s="1"/>
  <c r="L2" i="20"/>
  <c r="K2" i="20"/>
  <c r="J2" i="20"/>
  <c r="I2" i="20"/>
  <c r="G2" i="20"/>
  <c r="H2" i="20" s="1"/>
  <c r="F2" i="20" s="1"/>
  <c r="F24" i="21" l="1"/>
  <c r="F6" i="21"/>
  <c r="F4" i="21"/>
  <c r="F15" i="21"/>
  <c r="F11" i="21"/>
  <c r="F20" i="21"/>
  <c r="R3" i="18" l="1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2" i="18"/>
  <c r="W3" i="18"/>
  <c r="X3" i="18"/>
  <c r="W4" i="18"/>
  <c r="X4" i="18"/>
  <c r="W5" i="18"/>
  <c r="X5" i="18"/>
  <c r="W6" i="18"/>
  <c r="X6" i="18"/>
  <c r="W7" i="18"/>
  <c r="X7" i="18"/>
  <c r="W8" i="18"/>
  <c r="X8" i="18"/>
  <c r="W9" i="18"/>
  <c r="X9" i="18"/>
  <c r="W10" i="18"/>
  <c r="X10" i="18"/>
  <c r="W11" i="18"/>
  <c r="X11" i="18"/>
  <c r="W12" i="18"/>
  <c r="X12" i="18"/>
  <c r="W13" i="18"/>
  <c r="X13" i="18"/>
  <c r="W14" i="18"/>
  <c r="X14" i="18"/>
  <c r="W15" i="18"/>
  <c r="X15" i="18"/>
  <c r="W16" i="18"/>
  <c r="X16" i="18"/>
  <c r="W17" i="18"/>
  <c r="X17" i="18"/>
  <c r="W18" i="18"/>
  <c r="X18" i="18"/>
  <c r="W19" i="18"/>
  <c r="X19" i="18"/>
  <c r="W20" i="18"/>
  <c r="X20" i="18"/>
  <c r="W21" i="18"/>
  <c r="X21" i="18"/>
  <c r="W22" i="18"/>
  <c r="X22" i="18"/>
  <c r="W23" i="18"/>
  <c r="X23" i="18"/>
  <c r="W24" i="18"/>
  <c r="X24" i="18"/>
  <c r="W25" i="18"/>
  <c r="X25" i="18"/>
  <c r="W26" i="18"/>
  <c r="X26" i="18"/>
  <c r="W27" i="18"/>
  <c r="X27" i="18"/>
  <c r="W28" i="18"/>
  <c r="X28" i="18"/>
  <c r="W29" i="18"/>
  <c r="X29" i="18"/>
  <c r="W30" i="18"/>
  <c r="X30" i="18"/>
  <c r="W31" i="18"/>
  <c r="X31" i="18"/>
  <c r="W32" i="18"/>
  <c r="X32" i="18"/>
  <c r="W33" i="18"/>
  <c r="X33" i="18"/>
  <c r="W34" i="18"/>
  <c r="X34" i="18"/>
  <c r="W35" i="18"/>
  <c r="X35" i="18"/>
  <c r="W36" i="18"/>
  <c r="X36" i="18"/>
  <c r="W37" i="18"/>
  <c r="X37" i="18"/>
  <c r="X2" i="18"/>
  <c r="W2" i="18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" i="17"/>
  <c r="W3" i="17"/>
  <c r="X3" i="17"/>
  <c r="W4" i="17"/>
  <c r="X4" i="17"/>
  <c r="W5" i="17"/>
  <c r="X5" i="17"/>
  <c r="W6" i="17"/>
  <c r="X6" i="17"/>
  <c r="W7" i="17"/>
  <c r="X7" i="17"/>
  <c r="W8" i="17"/>
  <c r="X8" i="17"/>
  <c r="W9" i="17"/>
  <c r="X9" i="17"/>
  <c r="W10" i="17"/>
  <c r="X10" i="17"/>
  <c r="W11" i="17"/>
  <c r="X11" i="17"/>
  <c r="W12" i="17"/>
  <c r="X12" i="17"/>
  <c r="W13" i="17"/>
  <c r="X13" i="17"/>
  <c r="W14" i="17"/>
  <c r="X14" i="17"/>
  <c r="W15" i="17"/>
  <c r="X15" i="17"/>
  <c r="W16" i="17"/>
  <c r="X16" i="17"/>
  <c r="W17" i="17"/>
  <c r="X17" i="17"/>
  <c r="W18" i="17"/>
  <c r="X18" i="17"/>
  <c r="W19" i="17"/>
  <c r="X19" i="17"/>
  <c r="W20" i="17"/>
  <c r="X20" i="17"/>
  <c r="W21" i="17"/>
  <c r="X21" i="17"/>
  <c r="W22" i="17"/>
  <c r="X22" i="17"/>
  <c r="W23" i="17"/>
  <c r="X23" i="17"/>
  <c r="W24" i="17"/>
  <c r="X24" i="17"/>
  <c r="W25" i="17"/>
  <c r="X25" i="17"/>
  <c r="W26" i="17"/>
  <c r="X26" i="17"/>
  <c r="W27" i="17"/>
  <c r="X27" i="17"/>
  <c r="X2" i="17"/>
  <c r="W2" i="17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" i="16"/>
  <c r="X3" i="16"/>
  <c r="Y3" i="16"/>
  <c r="X4" i="16"/>
  <c r="Y4" i="16"/>
  <c r="X5" i="16"/>
  <c r="Y5" i="16"/>
  <c r="X6" i="16"/>
  <c r="Y6" i="16"/>
  <c r="X7" i="16"/>
  <c r="Y7" i="16"/>
  <c r="X8" i="16"/>
  <c r="Y8" i="16"/>
  <c r="X9" i="16"/>
  <c r="Y9" i="16"/>
  <c r="X10" i="16"/>
  <c r="Y10" i="16"/>
  <c r="X11" i="16"/>
  <c r="Y11" i="16"/>
  <c r="X12" i="16"/>
  <c r="Y12" i="16"/>
  <c r="X13" i="16"/>
  <c r="Y13" i="16"/>
  <c r="X14" i="16"/>
  <c r="Y14" i="16"/>
  <c r="X15" i="16"/>
  <c r="Y15" i="16"/>
  <c r="X16" i="16"/>
  <c r="Y16" i="16"/>
  <c r="X17" i="16"/>
  <c r="Y17" i="16"/>
  <c r="X18" i="16"/>
  <c r="Y18" i="16"/>
  <c r="X19" i="16"/>
  <c r="Y19" i="16"/>
  <c r="X20" i="16"/>
  <c r="Y20" i="16"/>
  <c r="X21" i="16"/>
  <c r="Y21" i="16"/>
  <c r="X22" i="16"/>
  <c r="Y22" i="16"/>
  <c r="X23" i="16"/>
  <c r="Y23" i="16"/>
  <c r="X24" i="16"/>
  <c r="Y24" i="16"/>
  <c r="X25" i="16"/>
  <c r="Y25" i="16"/>
  <c r="X26" i="16"/>
  <c r="Y26" i="16"/>
  <c r="Y2" i="16"/>
  <c r="X2" i="1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X2" i="1"/>
  <c r="W2" i="1"/>
  <c r="W3" i="14"/>
  <c r="X3" i="14"/>
  <c r="W4" i="14"/>
  <c r="X4" i="14"/>
  <c r="W5" i="14"/>
  <c r="X5" i="14"/>
  <c r="W6" i="14"/>
  <c r="R6" i="14" s="1"/>
  <c r="X6" i="14"/>
  <c r="W7" i="14"/>
  <c r="R7" i="14" s="1"/>
  <c r="X7" i="14"/>
  <c r="W8" i="14"/>
  <c r="R8" i="14" s="1"/>
  <c r="X8" i="14"/>
  <c r="W9" i="14"/>
  <c r="X9" i="14"/>
  <c r="W10" i="14"/>
  <c r="X10" i="14"/>
  <c r="W11" i="14"/>
  <c r="X11" i="14"/>
  <c r="W12" i="14"/>
  <c r="X12" i="14"/>
  <c r="R12" i="14" s="1"/>
  <c r="W13" i="14"/>
  <c r="R13" i="14" s="1"/>
  <c r="X13" i="14"/>
  <c r="W14" i="14"/>
  <c r="R14" i="14" s="1"/>
  <c r="X14" i="14"/>
  <c r="W15" i="14"/>
  <c r="R15" i="14" s="1"/>
  <c r="X15" i="14"/>
  <c r="W16" i="14"/>
  <c r="R16" i="14" s="1"/>
  <c r="X16" i="14"/>
  <c r="W17" i="14"/>
  <c r="X17" i="14"/>
  <c r="W18" i="14"/>
  <c r="X18" i="14"/>
  <c r="W19" i="14"/>
  <c r="X19" i="14"/>
  <c r="W20" i="14"/>
  <c r="X20" i="14"/>
  <c r="W21" i="14"/>
  <c r="X21" i="14"/>
  <c r="W22" i="14"/>
  <c r="R22" i="14" s="1"/>
  <c r="X22" i="14"/>
  <c r="W23" i="14"/>
  <c r="R23" i="14" s="1"/>
  <c r="X23" i="14"/>
  <c r="W24" i="14"/>
  <c r="R24" i="14" s="1"/>
  <c r="X24" i="14"/>
  <c r="W25" i="14"/>
  <c r="X25" i="14"/>
  <c r="W26" i="14"/>
  <c r="X26" i="14"/>
  <c r="W27" i="14"/>
  <c r="X27" i="14"/>
  <c r="W28" i="14"/>
  <c r="R28" i="14" s="1"/>
  <c r="X28" i="14"/>
  <c r="W29" i="14"/>
  <c r="R29" i="14" s="1"/>
  <c r="X29" i="14"/>
  <c r="W30" i="14"/>
  <c r="R30" i="14" s="1"/>
  <c r="X30" i="14"/>
  <c r="R3" i="14"/>
  <c r="R4" i="14"/>
  <c r="R5" i="14"/>
  <c r="R9" i="14"/>
  <c r="R10" i="14"/>
  <c r="R11" i="14"/>
  <c r="R17" i="14"/>
  <c r="R18" i="14"/>
  <c r="R19" i="14"/>
  <c r="R20" i="14"/>
  <c r="R21" i="14"/>
  <c r="R25" i="14"/>
  <c r="R26" i="14"/>
  <c r="R27" i="14"/>
  <c r="R2" i="14"/>
  <c r="X2" i="14"/>
  <c r="W2" i="14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" i="12"/>
  <c r="W3" i="12"/>
  <c r="X3" i="12"/>
  <c r="W4" i="12"/>
  <c r="X4" i="12"/>
  <c r="W5" i="12"/>
  <c r="X5" i="12"/>
  <c r="W6" i="12"/>
  <c r="X6" i="12"/>
  <c r="W7" i="12"/>
  <c r="X7" i="12"/>
  <c r="W8" i="12"/>
  <c r="X8" i="12"/>
  <c r="W9" i="12"/>
  <c r="X9" i="12"/>
  <c r="W10" i="12"/>
  <c r="X10" i="12"/>
  <c r="W11" i="12"/>
  <c r="X11" i="12"/>
  <c r="W12" i="12"/>
  <c r="X12" i="12"/>
  <c r="W13" i="12"/>
  <c r="X13" i="12"/>
  <c r="W14" i="12"/>
  <c r="X14" i="12"/>
  <c r="W15" i="12"/>
  <c r="X15" i="12"/>
  <c r="W16" i="12"/>
  <c r="X16" i="12"/>
  <c r="W17" i="12"/>
  <c r="X17" i="12"/>
  <c r="W18" i="12"/>
  <c r="X18" i="12"/>
  <c r="W19" i="12"/>
  <c r="X19" i="12"/>
  <c r="W20" i="12"/>
  <c r="X20" i="12"/>
  <c r="W21" i="12"/>
  <c r="X21" i="12"/>
  <c r="W22" i="12"/>
  <c r="X22" i="12"/>
  <c r="W23" i="12"/>
  <c r="X23" i="12"/>
  <c r="W24" i="12"/>
  <c r="X24" i="12"/>
  <c r="W25" i="12"/>
  <c r="X25" i="12"/>
  <c r="W26" i="12"/>
  <c r="X26" i="12"/>
  <c r="X2" i="12"/>
  <c r="W2" i="12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2" i="11"/>
  <c r="W3" i="1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X2" i="11"/>
  <c r="W2" i="11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2" i="18"/>
  <c r="Y3" i="17"/>
  <c r="Y4" i="17"/>
  <c r="Y5" i="17"/>
  <c r="Y6" i="17"/>
  <c r="Y7" i="17"/>
  <c r="Y8" i="17"/>
  <c r="Y9" i="17"/>
  <c r="Y10" i="17"/>
  <c r="Y11" i="17"/>
  <c r="Y12" i="17"/>
  <c r="Y13" i="17"/>
  <c r="Y16" i="17"/>
  <c r="Y17" i="17"/>
  <c r="Y14" i="17"/>
  <c r="Y15" i="17"/>
  <c r="Y20" i="17"/>
  <c r="Y21" i="17"/>
  <c r="Y18" i="17"/>
  <c r="Y19" i="17"/>
  <c r="Y22" i="17"/>
  <c r="Y23" i="17"/>
  <c r="Y24" i="17"/>
  <c r="Y25" i="17"/>
  <c r="Y26" i="17"/>
  <c r="Y27" i="17"/>
  <c r="Y2" i="17"/>
  <c r="AL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20" i="16"/>
  <c r="Z21" i="16"/>
  <c r="Z16" i="16"/>
  <c r="Z17" i="16"/>
  <c r="Z18" i="16"/>
  <c r="Z19" i="16"/>
  <c r="Z22" i="16"/>
  <c r="Z23" i="16"/>
  <c r="Z24" i="16"/>
  <c r="Z25" i="16"/>
  <c r="Z26" i="16"/>
  <c r="Z2" i="16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O2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2" i="1"/>
  <c r="AK3" i="14"/>
  <c r="AK4" i="14"/>
  <c r="AK5" i="14"/>
  <c r="AK6" i="14"/>
  <c r="AK8" i="14"/>
  <c r="AK9" i="14"/>
  <c r="AK10" i="14"/>
  <c r="AK14" i="14"/>
  <c r="AK11" i="14"/>
  <c r="AK13" i="14"/>
  <c r="AK12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7" i="14"/>
  <c r="AK30" i="14"/>
  <c r="AK31" i="14"/>
  <c r="AK2" i="14"/>
  <c r="Y3" i="14"/>
  <c r="Y4" i="14"/>
  <c r="Y5" i="14"/>
  <c r="Y6" i="14"/>
  <c r="Y8" i="14"/>
  <c r="Y9" i="14"/>
  <c r="Y10" i="14"/>
  <c r="Y14" i="14"/>
  <c r="Y11" i="14"/>
  <c r="Y13" i="14"/>
  <c r="Y12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7" i="14"/>
  <c r="Y30" i="14"/>
  <c r="Y31" i="14"/>
  <c r="Y2" i="14"/>
  <c r="Y3" i="12"/>
  <c r="Y4" i="12"/>
  <c r="Y7" i="12"/>
  <c r="Y5" i="12"/>
  <c r="Y6" i="12"/>
  <c r="Y8" i="12"/>
  <c r="Y9" i="12"/>
  <c r="Y11" i="12"/>
  <c r="Y12" i="12"/>
  <c r="Y10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" i="12"/>
  <c r="AK3" i="11"/>
  <c r="AK4" i="11"/>
  <c r="AK5" i="11"/>
  <c r="AK6" i="11"/>
  <c r="AK7" i="11"/>
  <c r="AK8" i="11"/>
  <c r="AK9" i="11"/>
  <c r="AK10" i="11"/>
  <c r="AK11" i="11"/>
  <c r="AK12" i="11"/>
  <c r="AK13" i="11"/>
  <c r="AK27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14" i="11"/>
  <c r="AK28" i="11"/>
  <c r="AK29" i="11"/>
  <c r="AK30" i="11"/>
  <c r="AK31" i="11"/>
  <c r="AK32" i="11"/>
  <c r="AK33" i="11"/>
  <c r="AK34" i="11"/>
  <c r="AK35" i="11"/>
  <c r="AK36" i="11"/>
  <c r="AK37" i="11"/>
  <c r="AK2" i="11"/>
  <c r="AN3" i="11"/>
  <c r="AO3" i="11"/>
  <c r="AN4" i="11"/>
  <c r="AO4" i="11"/>
  <c r="AN5" i="11"/>
  <c r="AO5" i="11"/>
  <c r="AN6" i="11"/>
  <c r="AO6" i="11"/>
  <c r="AN7" i="11"/>
  <c r="AO7" i="11"/>
  <c r="AN8" i="11"/>
  <c r="AO8" i="11"/>
  <c r="AN9" i="11"/>
  <c r="AO9" i="11"/>
  <c r="AN10" i="11"/>
  <c r="AO10" i="11"/>
  <c r="AN11" i="11"/>
  <c r="AO11" i="11"/>
  <c r="AN12" i="11"/>
  <c r="AO12" i="11"/>
  <c r="AN13" i="11"/>
  <c r="AO13" i="11"/>
  <c r="AN27" i="11"/>
  <c r="AO27" i="11"/>
  <c r="AN15" i="11"/>
  <c r="AO15" i="11"/>
  <c r="AN16" i="11"/>
  <c r="AO16" i="11"/>
  <c r="AN17" i="11"/>
  <c r="AO17" i="11"/>
  <c r="AN18" i="11"/>
  <c r="AO18" i="11"/>
  <c r="AN19" i="11"/>
  <c r="AO19" i="11"/>
  <c r="AN20" i="11"/>
  <c r="AO20" i="11"/>
  <c r="AN21" i="11"/>
  <c r="AO21" i="11"/>
  <c r="AN22" i="11"/>
  <c r="AO22" i="11"/>
  <c r="AN23" i="11"/>
  <c r="AO23" i="11"/>
  <c r="AN24" i="11"/>
  <c r="AO24" i="11"/>
  <c r="AN25" i="11"/>
  <c r="AO25" i="11"/>
  <c r="AN26" i="11"/>
  <c r="AO26" i="11"/>
  <c r="AN14" i="11"/>
  <c r="AO14" i="11"/>
  <c r="AN28" i="11"/>
  <c r="AO28" i="11"/>
  <c r="AN29" i="11"/>
  <c r="AO29" i="11"/>
  <c r="AN30" i="11"/>
  <c r="AO30" i="11"/>
  <c r="AN31" i="11"/>
  <c r="AO31" i="11"/>
  <c r="AN32" i="11"/>
  <c r="AO32" i="11"/>
  <c r="AN33" i="11"/>
  <c r="AO33" i="11"/>
  <c r="AN34" i="11"/>
  <c r="AO34" i="11"/>
  <c r="AN35" i="11"/>
  <c r="AO35" i="11"/>
  <c r="AN36" i="11"/>
  <c r="AO36" i="11"/>
  <c r="AN37" i="11"/>
  <c r="AO37" i="11"/>
  <c r="AO2" i="11"/>
  <c r="AN2" i="11"/>
  <c r="Y3" i="11"/>
  <c r="Y4" i="11"/>
  <c r="Y5" i="11"/>
  <c r="Y6" i="11"/>
  <c r="Y7" i="11"/>
  <c r="Y8" i="11"/>
  <c r="Y9" i="11"/>
  <c r="Y10" i="11"/>
  <c r="Y11" i="11"/>
  <c r="Y12" i="11"/>
  <c r="Y13" i="11"/>
  <c r="Y27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14" i="11"/>
  <c r="Y28" i="11"/>
  <c r="Y29" i="11"/>
  <c r="Y30" i="11"/>
  <c r="Y31" i="11"/>
  <c r="Y32" i="11"/>
  <c r="Y33" i="11"/>
  <c r="Y34" i="11"/>
  <c r="Y35" i="11"/>
  <c r="Y36" i="11"/>
  <c r="Y37" i="11"/>
  <c r="Y2" i="11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2" i="18"/>
  <c r="AK3" i="17"/>
  <c r="AK4" i="17"/>
  <c r="AK5" i="17"/>
  <c r="AK6" i="17"/>
  <c r="AK7" i="17"/>
  <c r="AK8" i="17"/>
  <c r="AK9" i="17"/>
  <c r="AK10" i="17"/>
  <c r="AK11" i="17"/>
  <c r="AK12" i="17"/>
  <c r="AK13" i="17"/>
  <c r="AK16" i="17"/>
  <c r="AK17" i="17"/>
  <c r="AK14" i="17"/>
  <c r="AK15" i="17"/>
  <c r="AK20" i="17"/>
  <c r="AK21" i="17"/>
  <c r="AK18" i="17"/>
  <c r="AK19" i="17"/>
  <c r="AK22" i="17"/>
  <c r="AK23" i="17"/>
  <c r="AK24" i="17"/>
  <c r="AK25" i="17"/>
  <c r="AK26" i="17"/>
  <c r="AK27" i="17"/>
  <c r="AK2" i="17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L15" i="16"/>
  <c r="AL20" i="16"/>
  <c r="AL21" i="16"/>
  <c r="AL16" i="16"/>
  <c r="AL17" i="16"/>
  <c r="AL18" i="16"/>
  <c r="AL19" i="16"/>
  <c r="AL22" i="16"/>
  <c r="AL23" i="16"/>
  <c r="AL24" i="16"/>
  <c r="AL25" i="16"/>
  <c r="AL26" i="16"/>
  <c r="AK3" i="12"/>
  <c r="AK4" i="12"/>
  <c r="AK7" i="12"/>
  <c r="AK5" i="12"/>
  <c r="AK6" i="12"/>
  <c r="AK8" i="12"/>
  <c r="AK9" i="12"/>
  <c r="AK11" i="12"/>
  <c r="AK12" i="12"/>
  <c r="AK10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" i="12"/>
  <c r="AR3" i="16"/>
  <c r="AR4" i="16"/>
  <c r="AR5" i="16"/>
  <c r="AR6" i="16"/>
  <c r="AR7" i="16"/>
  <c r="AR8" i="16"/>
  <c r="AR9" i="16"/>
  <c r="AR10" i="16"/>
  <c r="AR11" i="16"/>
  <c r="AR12" i="16"/>
  <c r="AR13" i="16"/>
  <c r="AR14" i="16"/>
  <c r="AR15" i="16"/>
  <c r="AR20" i="16"/>
  <c r="AR21" i="16"/>
  <c r="AR16" i="16"/>
  <c r="AR17" i="16"/>
  <c r="AR18" i="16"/>
  <c r="AR19" i="16"/>
  <c r="AR22" i="16"/>
  <c r="AR23" i="16"/>
  <c r="AR24" i="16"/>
  <c r="AR25" i="16"/>
  <c r="AR26" i="16"/>
  <c r="AR2" i="16"/>
  <c r="V3" i="18" l="1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2" i="18"/>
  <c r="V3" i="17"/>
  <c r="V4" i="17"/>
  <c r="V5" i="17"/>
  <c r="V6" i="17"/>
  <c r="V7" i="17"/>
  <c r="V8" i="17"/>
  <c r="V9" i="17"/>
  <c r="V10" i="17"/>
  <c r="V11" i="17"/>
  <c r="V12" i="17"/>
  <c r="V13" i="17"/>
  <c r="V16" i="17"/>
  <c r="V17" i="17"/>
  <c r="V14" i="17"/>
  <c r="V15" i="17"/>
  <c r="V20" i="17"/>
  <c r="V21" i="17"/>
  <c r="V18" i="17"/>
  <c r="V19" i="17"/>
  <c r="V22" i="17"/>
  <c r="V23" i="17"/>
  <c r="V24" i="17"/>
  <c r="V25" i="17"/>
  <c r="V26" i="17"/>
  <c r="V27" i="17"/>
  <c r="V2" i="17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20" i="16"/>
  <c r="W21" i="16"/>
  <c r="W16" i="16"/>
  <c r="W17" i="16"/>
  <c r="W18" i="16"/>
  <c r="W19" i="16"/>
  <c r="W22" i="16"/>
  <c r="W23" i="16"/>
  <c r="W24" i="16"/>
  <c r="W25" i="16"/>
  <c r="W26" i="16"/>
  <c r="W2" i="16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2" i="1"/>
  <c r="V3" i="14"/>
  <c r="V4" i="14"/>
  <c r="V5" i="14"/>
  <c r="V6" i="14"/>
  <c r="V8" i="14"/>
  <c r="V9" i="14"/>
  <c r="V10" i="14"/>
  <c r="V14" i="14"/>
  <c r="V11" i="14"/>
  <c r="V13" i="14"/>
  <c r="V12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7" i="14"/>
  <c r="V30" i="14"/>
  <c r="V31" i="14"/>
  <c r="V2" i="14"/>
  <c r="V2" i="12"/>
  <c r="V3" i="12"/>
  <c r="V4" i="12"/>
  <c r="V7" i="12"/>
  <c r="V5" i="12"/>
  <c r="V6" i="12"/>
  <c r="V8" i="12"/>
  <c r="V9" i="12"/>
  <c r="V11" i="12"/>
  <c r="V12" i="12"/>
  <c r="V10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1"/>
  <c r="V4" i="11"/>
  <c r="V5" i="11"/>
  <c r="V6" i="11"/>
  <c r="V7" i="11"/>
  <c r="V8" i="11"/>
  <c r="V9" i="11"/>
  <c r="V10" i="11"/>
  <c r="V11" i="11"/>
  <c r="V12" i="11"/>
  <c r="V13" i="11"/>
  <c r="V27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14" i="11"/>
  <c r="V28" i="11"/>
  <c r="V29" i="11"/>
  <c r="V30" i="11"/>
  <c r="V31" i="11"/>
  <c r="V32" i="11"/>
  <c r="V33" i="11"/>
  <c r="V34" i="11"/>
  <c r="V35" i="11"/>
  <c r="V36" i="11"/>
  <c r="V37" i="11"/>
  <c r="V2" i="11"/>
  <c r="Q3" i="15"/>
  <c r="R3" i="15" s="1"/>
  <c r="S3" i="15"/>
  <c r="T3" i="15"/>
  <c r="U3" i="15"/>
  <c r="V3" i="15"/>
  <c r="W3" i="15" s="1"/>
  <c r="X3" i="15"/>
  <c r="Y3" i="15" s="1"/>
  <c r="Z3" i="15"/>
  <c r="AA3" i="15"/>
  <c r="AB3" i="15"/>
  <c r="AC3" i="15"/>
  <c r="AD3" i="15"/>
  <c r="AE3" i="15"/>
  <c r="AF3" i="15"/>
  <c r="AG3" i="15"/>
  <c r="AH3" i="15"/>
  <c r="AI3" i="15"/>
  <c r="AJ3" i="15"/>
  <c r="AK3" i="15"/>
  <c r="Q4" i="15"/>
  <c r="R4" i="15"/>
  <c r="P4" i="15" s="1"/>
  <c r="S4" i="15"/>
  <c r="T4" i="15"/>
  <c r="U4" i="15"/>
  <c r="V4" i="15"/>
  <c r="W4" i="15"/>
  <c r="X4" i="15"/>
  <c r="Y4" i="15"/>
  <c r="Z4" i="15"/>
  <c r="AA4" i="15" s="1"/>
  <c r="AB4" i="15"/>
  <c r="AC4" i="15"/>
  <c r="AD4" i="15"/>
  <c r="AE4" i="15"/>
  <c r="AF4" i="15"/>
  <c r="AG4" i="15"/>
  <c r="AH4" i="15"/>
  <c r="AI4" i="15"/>
  <c r="AJ4" i="15"/>
  <c r="AK4" i="15"/>
  <c r="Q5" i="15"/>
  <c r="R5" i="15"/>
  <c r="S5" i="15"/>
  <c r="T5" i="15"/>
  <c r="U5" i="15" s="1"/>
  <c r="V5" i="15"/>
  <c r="W5" i="15"/>
  <c r="X5" i="15"/>
  <c r="Y5" i="15"/>
  <c r="Z5" i="15"/>
  <c r="AA5" i="15" s="1"/>
  <c r="AB5" i="15"/>
  <c r="AC5" i="15" s="1"/>
  <c r="AD5" i="15"/>
  <c r="AE5" i="15"/>
  <c r="AF5" i="15"/>
  <c r="AG5" i="15"/>
  <c r="AH5" i="15"/>
  <c r="AI5" i="15"/>
  <c r="AJ5" i="15"/>
  <c r="AK5" i="15"/>
  <c r="Q6" i="15"/>
  <c r="R6" i="15" s="1"/>
  <c r="S6" i="15"/>
  <c r="T6" i="15"/>
  <c r="U6" i="15" s="1"/>
  <c r="V6" i="15"/>
  <c r="W6" i="15" s="1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Q7" i="15"/>
  <c r="R7" i="15"/>
  <c r="S7" i="15"/>
  <c r="T7" i="15"/>
  <c r="U7" i="15"/>
  <c r="V7" i="15"/>
  <c r="W7" i="15"/>
  <c r="X7" i="15"/>
  <c r="Y7" i="15" s="1"/>
  <c r="Z7" i="15"/>
  <c r="AA7" i="15"/>
  <c r="AB7" i="15"/>
  <c r="AC7" i="15"/>
  <c r="AD7" i="15"/>
  <c r="AE7" i="15"/>
  <c r="AF7" i="15"/>
  <c r="AG7" i="15"/>
  <c r="AH7" i="15"/>
  <c r="AI7" i="15"/>
  <c r="AJ7" i="15"/>
  <c r="AK7" i="15"/>
  <c r="Q8" i="15"/>
  <c r="R8" i="15" s="1"/>
  <c r="S8" i="15"/>
  <c r="T8" i="15"/>
  <c r="U8" i="15"/>
  <c r="V8" i="15"/>
  <c r="W8" i="15"/>
  <c r="X8" i="15"/>
  <c r="Y8" i="15" s="1"/>
  <c r="Z8" i="15"/>
  <c r="AA8" i="15" s="1"/>
  <c r="AB8" i="15"/>
  <c r="AC8" i="15"/>
  <c r="AD8" i="15"/>
  <c r="AE8" i="15"/>
  <c r="AF8" i="15"/>
  <c r="AG8" i="15"/>
  <c r="AH8" i="15"/>
  <c r="AI8" i="15"/>
  <c r="AJ8" i="15"/>
  <c r="AK8" i="15"/>
  <c r="Q9" i="15"/>
  <c r="R9" i="15" s="1"/>
  <c r="S9" i="15"/>
  <c r="T9" i="15"/>
  <c r="U9" i="15" s="1"/>
  <c r="V9" i="15"/>
  <c r="W9" i="15"/>
  <c r="X9" i="15"/>
  <c r="Y9" i="15"/>
  <c r="Z9" i="15"/>
  <c r="AA9" i="15"/>
  <c r="AB9" i="15"/>
  <c r="AC9" i="15" s="1"/>
  <c r="AD9" i="15"/>
  <c r="AE9" i="15"/>
  <c r="AF9" i="15"/>
  <c r="AG9" i="15"/>
  <c r="AH9" i="15"/>
  <c r="AI9" i="15"/>
  <c r="AJ9" i="15"/>
  <c r="AK9" i="15"/>
  <c r="Q10" i="15"/>
  <c r="R10" i="15" s="1"/>
  <c r="S10" i="15"/>
  <c r="T10" i="15"/>
  <c r="U10" i="15"/>
  <c r="V10" i="15"/>
  <c r="W10" i="15" s="1"/>
  <c r="X10" i="15"/>
  <c r="Y10" i="15"/>
  <c r="Z10" i="15"/>
  <c r="AA10" i="15"/>
  <c r="AB10" i="15"/>
  <c r="AC10" i="15" s="1"/>
  <c r="AD10" i="15"/>
  <c r="AE10" i="15"/>
  <c r="AF10" i="15"/>
  <c r="AG10" i="15"/>
  <c r="AH10" i="15"/>
  <c r="AI10" i="15"/>
  <c r="AJ10" i="15"/>
  <c r="AK10" i="15"/>
  <c r="Q11" i="15"/>
  <c r="R11" i="15" s="1"/>
  <c r="S11" i="15"/>
  <c r="T11" i="15"/>
  <c r="U11" i="15"/>
  <c r="V11" i="15"/>
  <c r="W11" i="15" s="1"/>
  <c r="X11" i="15"/>
  <c r="Y11" i="15" s="1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Q12" i="15"/>
  <c r="R12" i="15"/>
  <c r="S12" i="15"/>
  <c r="T12" i="15"/>
  <c r="U12" i="15"/>
  <c r="V12" i="15"/>
  <c r="W12" i="15"/>
  <c r="X12" i="15"/>
  <c r="Y12" i="15"/>
  <c r="Z12" i="15"/>
  <c r="AA12" i="15" s="1"/>
  <c r="AB12" i="15"/>
  <c r="AC12" i="15"/>
  <c r="AD12" i="15"/>
  <c r="AE12" i="15"/>
  <c r="AF12" i="15"/>
  <c r="AG12" i="15"/>
  <c r="AH12" i="15"/>
  <c r="AI12" i="15"/>
  <c r="AJ12" i="15"/>
  <c r="AK12" i="15"/>
  <c r="Q13" i="15"/>
  <c r="R13" i="15"/>
  <c r="S13" i="15"/>
  <c r="T13" i="15"/>
  <c r="U13" i="15" s="1"/>
  <c r="V13" i="15"/>
  <c r="W13" i="15"/>
  <c r="X13" i="15"/>
  <c r="Y13" i="15"/>
  <c r="Z13" i="15"/>
  <c r="AA13" i="15" s="1"/>
  <c r="AB13" i="15"/>
  <c r="AC13" i="15" s="1"/>
  <c r="AD13" i="15"/>
  <c r="AE13" i="15"/>
  <c r="AF13" i="15"/>
  <c r="AG13" i="15"/>
  <c r="AH13" i="15"/>
  <c r="AI13" i="15"/>
  <c r="AJ13" i="15"/>
  <c r="AK13" i="15"/>
  <c r="Q14" i="15"/>
  <c r="R14" i="15" s="1"/>
  <c r="S14" i="15"/>
  <c r="T14" i="15"/>
  <c r="U14" i="15" s="1"/>
  <c r="V14" i="15"/>
  <c r="W14" i="15" s="1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Q15" i="15"/>
  <c r="R15" i="15"/>
  <c r="S15" i="15"/>
  <c r="T15" i="15"/>
  <c r="U15" i="15"/>
  <c r="V15" i="15"/>
  <c r="W15" i="15"/>
  <c r="X15" i="15"/>
  <c r="Y15" i="15" s="1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Q16" i="15"/>
  <c r="R16" i="15" s="1"/>
  <c r="S16" i="15"/>
  <c r="T16" i="15"/>
  <c r="U16" i="15"/>
  <c r="V16" i="15"/>
  <c r="W16" i="15"/>
  <c r="X16" i="15"/>
  <c r="Y16" i="15" s="1"/>
  <c r="Z16" i="15"/>
  <c r="AA16" i="15" s="1"/>
  <c r="AB16" i="15"/>
  <c r="AC16" i="15"/>
  <c r="AD16" i="15"/>
  <c r="AE16" i="15"/>
  <c r="AF16" i="15"/>
  <c r="AG16" i="15"/>
  <c r="AH16" i="15"/>
  <c r="AI16" i="15"/>
  <c r="AJ16" i="15"/>
  <c r="AK16" i="15"/>
  <c r="Q17" i="15"/>
  <c r="R17" i="15" s="1"/>
  <c r="P17" i="15" s="1"/>
  <c r="S17" i="15"/>
  <c r="T17" i="15"/>
  <c r="U17" i="15" s="1"/>
  <c r="V17" i="15"/>
  <c r="W17" i="15"/>
  <c r="X17" i="15"/>
  <c r="Y17" i="15"/>
  <c r="Z17" i="15"/>
  <c r="AA17" i="15"/>
  <c r="AB17" i="15"/>
  <c r="AC17" i="15" s="1"/>
  <c r="AD17" i="15"/>
  <c r="AE17" i="15"/>
  <c r="AF17" i="15"/>
  <c r="AG17" i="15"/>
  <c r="AH17" i="15"/>
  <c r="AI17" i="15"/>
  <c r="AJ17" i="15"/>
  <c r="AK17" i="15"/>
  <c r="Q18" i="15"/>
  <c r="R18" i="15" s="1"/>
  <c r="S18" i="15"/>
  <c r="T18" i="15"/>
  <c r="U18" i="15"/>
  <c r="V18" i="15"/>
  <c r="W18" i="15" s="1"/>
  <c r="X18" i="15"/>
  <c r="Y18" i="15"/>
  <c r="Z18" i="15"/>
  <c r="AA18" i="15"/>
  <c r="AB18" i="15"/>
  <c r="AC18" i="15" s="1"/>
  <c r="AD18" i="15"/>
  <c r="AE18" i="15"/>
  <c r="AF18" i="15"/>
  <c r="AG18" i="15"/>
  <c r="AH18" i="15"/>
  <c r="AI18" i="15"/>
  <c r="AJ18" i="15"/>
  <c r="AK18" i="15"/>
  <c r="Q19" i="15"/>
  <c r="R19" i="15"/>
  <c r="S19" i="15"/>
  <c r="T19" i="15"/>
  <c r="U19" i="15"/>
  <c r="V19" i="15"/>
  <c r="W19" i="15" s="1"/>
  <c r="X19" i="15"/>
  <c r="Y19" i="15" s="1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Q20" i="15"/>
  <c r="R20" i="15"/>
  <c r="S20" i="15"/>
  <c r="T20" i="15"/>
  <c r="U20" i="15"/>
  <c r="V20" i="15"/>
  <c r="W20" i="15"/>
  <c r="X20" i="15"/>
  <c r="Y20" i="15"/>
  <c r="Z20" i="15"/>
  <c r="AA20" i="15" s="1"/>
  <c r="AB20" i="15"/>
  <c r="AC20" i="15"/>
  <c r="AD20" i="15"/>
  <c r="AE20" i="15"/>
  <c r="AF20" i="15"/>
  <c r="AG20" i="15"/>
  <c r="AH20" i="15"/>
  <c r="AI20" i="15"/>
  <c r="AJ20" i="15"/>
  <c r="AK20" i="15"/>
  <c r="Q21" i="15"/>
  <c r="R21" i="15"/>
  <c r="S21" i="15"/>
  <c r="T21" i="15"/>
  <c r="U21" i="15" s="1"/>
  <c r="V21" i="15"/>
  <c r="W21" i="15"/>
  <c r="X21" i="15"/>
  <c r="Y21" i="15"/>
  <c r="Z21" i="15"/>
  <c r="AA21" i="15" s="1"/>
  <c r="AB21" i="15"/>
  <c r="AC21" i="15" s="1"/>
  <c r="AD21" i="15"/>
  <c r="AE21" i="15"/>
  <c r="AF21" i="15"/>
  <c r="AG21" i="15"/>
  <c r="AH21" i="15"/>
  <c r="AI21" i="15"/>
  <c r="AJ21" i="15"/>
  <c r="AK21" i="15"/>
  <c r="Q22" i="15"/>
  <c r="R22" i="15" s="1"/>
  <c r="S22" i="15"/>
  <c r="T22" i="15"/>
  <c r="U22" i="15" s="1"/>
  <c r="V22" i="15"/>
  <c r="W22" i="15" s="1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Q23" i="15"/>
  <c r="R23" i="15"/>
  <c r="P23" i="15" s="1"/>
  <c r="S23" i="15"/>
  <c r="T23" i="15"/>
  <c r="U23" i="15"/>
  <c r="V23" i="15"/>
  <c r="W23" i="15"/>
  <c r="X23" i="15"/>
  <c r="Y23" i="15" s="1"/>
  <c r="Z23" i="15"/>
  <c r="AA23" i="15"/>
  <c r="AB23" i="15"/>
  <c r="AC23" i="15" s="1"/>
  <c r="AD23" i="15"/>
  <c r="AE23" i="15"/>
  <c r="AF23" i="15"/>
  <c r="AG23" i="15"/>
  <c r="AH23" i="15"/>
  <c r="AI23" i="15"/>
  <c r="AJ23" i="15"/>
  <c r="AK23" i="15"/>
  <c r="Q24" i="15"/>
  <c r="R24" i="15" s="1"/>
  <c r="P24" i="15" s="1"/>
  <c r="S24" i="15"/>
  <c r="T24" i="15"/>
  <c r="U24" i="15"/>
  <c r="V24" i="15"/>
  <c r="W24" i="15" s="1"/>
  <c r="X24" i="15"/>
  <c r="Y24" i="15" s="1"/>
  <c r="Z24" i="15"/>
  <c r="AA24" i="15" s="1"/>
  <c r="AB24" i="15"/>
  <c r="AC24" i="15"/>
  <c r="AD24" i="15"/>
  <c r="AE24" i="15"/>
  <c r="AF24" i="15"/>
  <c r="AG24" i="15"/>
  <c r="AH24" i="15"/>
  <c r="AI24" i="15"/>
  <c r="AJ24" i="15"/>
  <c r="AK24" i="15"/>
  <c r="Q25" i="15"/>
  <c r="R25" i="15" s="1"/>
  <c r="S25" i="15"/>
  <c r="T25" i="15"/>
  <c r="U25" i="15" s="1"/>
  <c r="V25" i="15"/>
  <c r="W25" i="15"/>
  <c r="X25" i="15"/>
  <c r="Y25" i="15"/>
  <c r="Z25" i="15"/>
  <c r="AA25" i="15"/>
  <c r="AB25" i="15"/>
  <c r="AC25" i="15" s="1"/>
  <c r="AD25" i="15"/>
  <c r="AE25" i="15"/>
  <c r="AF25" i="15"/>
  <c r="AG25" i="15"/>
  <c r="AH25" i="15"/>
  <c r="AI25" i="15"/>
  <c r="AJ25" i="15"/>
  <c r="AK25" i="15"/>
  <c r="Q26" i="15"/>
  <c r="R26" i="15" s="1"/>
  <c r="P26" i="15" s="1"/>
  <c r="S26" i="15"/>
  <c r="T26" i="15"/>
  <c r="U26" i="15"/>
  <c r="V26" i="15"/>
  <c r="W26" i="15" s="1"/>
  <c r="X26" i="15"/>
  <c r="Y26" i="15"/>
  <c r="Z26" i="15"/>
  <c r="AA26" i="15" s="1"/>
  <c r="AB26" i="15"/>
  <c r="AC26" i="15" s="1"/>
  <c r="AD26" i="15"/>
  <c r="AE26" i="15"/>
  <c r="AF26" i="15"/>
  <c r="AG26" i="15"/>
  <c r="AH26" i="15"/>
  <c r="AI26" i="15"/>
  <c r="AJ26" i="15"/>
  <c r="AK26" i="15"/>
  <c r="Q27" i="15"/>
  <c r="R27" i="15"/>
  <c r="S27" i="15"/>
  <c r="T27" i="15"/>
  <c r="U27" i="15" s="1"/>
  <c r="V27" i="15"/>
  <c r="W27" i="15" s="1"/>
  <c r="X27" i="15"/>
  <c r="Y27" i="15" s="1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Q28" i="15"/>
  <c r="R28" i="15"/>
  <c r="S28" i="15"/>
  <c r="T28" i="15"/>
  <c r="U28" i="15"/>
  <c r="V28" i="15"/>
  <c r="W28" i="15"/>
  <c r="X28" i="15"/>
  <c r="Y28" i="15"/>
  <c r="Z28" i="15"/>
  <c r="AA28" i="15" s="1"/>
  <c r="AB28" i="15"/>
  <c r="AC28" i="15"/>
  <c r="AD28" i="15"/>
  <c r="AE28" i="15"/>
  <c r="AF28" i="15"/>
  <c r="AG28" i="15"/>
  <c r="AH28" i="15"/>
  <c r="AI28" i="15"/>
  <c r="AJ28" i="15"/>
  <c r="AK28" i="15"/>
  <c r="Q29" i="15"/>
  <c r="R29" i="15"/>
  <c r="S29" i="15"/>
  <c r="T29" i="15"/>
  <c r="U29" i="15" s="1"/>
  <c r="V29" i="15"/>
  <c r="W29" i="15"/>
  <c r="X29" i="15"/>
  <c r="Y29" i="15" s="1"/>
  <c r="Z29" i="15"/>
  <c r="AA29" i="15" s="1"/>
  <c r="AB29" i="15"/>
  <c r="AC29" i="15" s="1"/>
  <c r="AD29" i="15"/>
  <c r="AE29" i="15"/>
  <c r="AF29" i="15"/>
  <c r="AG29" i="15"/>
  <c r="AH29" i="15"/>
  <c r="AI29" i="15"/>
  <c r="AJ29" i="15"/>
  <c r="AK29" i="15"/>
  <c r="Q30" i="15"/>
  <c r="R30" i="15"/>
  <c r="S30" i="15"/>
  <c r="T30" i="15"/>
  <c r="U30" i="15" s="1"/>
  <c r="V30" i="15"/>
  <c r="W30" i="15" s="1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Q31" i="15"/>
  <c r="R31" i="15"/>
  <c r="S31" i="15"/>
  <c r="P31" i="15" s="1"/>
  <c r="T31" i="15"/>
  <c r="U31" i="15"/>
  <c r="V31" i="15"/>
  <c r="W31" i="15"/>
  <c r="X31" i="15"/>
  <c r="Y31" i="15" s="1"/>
  <c r="Z31" i="15"/>
  <c r="AA31" i="15"/>
  <c r="AB31" i="15"/>
  <c r="AC31" i="15" s="1"/>
  <c r="AD31" i="15"/>
  <c r="AE31" i="15"/>
  <c r="AF31" i="15"/>
  <c r="AG31" i="15"/>
  <c r="AH31" i="15"/>
  <c r="AI31" i="15"/>
  <c r="AJ31" i="15"/>
  <c r="AK31" i="15"/>
  <c r="Q32" i="15"/>
  <c r="R32" i="15" s="1"/>
  <c r="S32" i="15"/>
  <c r="T32" i="15"/>
  <c r="U32" i="15"/>
  <c r="V32" i="15"/>
  <c r="W32" i="15" s="1"/>
  <c r="X32" i="15"/>
  <c r="Y32" i="15" s="1"/>
  <c r="Z32" i="15"/>
  <c r="AA32" i="15" s="1"/>
  <c r="AB32" i="15"/>
  <c r="AC32" i="15"/>
  <c r="AD32" i="15"/>
  <c r="AE32" i="15"/>
  <c r="AF32" i="15"/>
  <c r="AG32" i="15"/>
  <c r="AH32" i="15"/>
  <c r="AI32" i="15"/>
  <c r="AJ32" i="15"/>
  <c r="AK32" i="15"/>
  <c r="Q33" i="15"/>
  <c r="R33" i="15" s="1"/>
  <c r="S33" i="15"/>
  <c r="T33" i="15"/>
  <c r="U33" i="15" s="1"/>
  <c r="V33" i="15"/>
  <c r="W33" i="15"/>
  <c r="X33" i="15"/>
  <c r="Y33" i="15"/>
  <c r="Z33" i="15"/>
  <c r="AA33" i="15"/>
  <c r="AB33" i="15"/>
  <c r="AC33" i="15" s="1"/>
  <c r="AD33" i="15"/>
  <c r="AE33" i="15"/>
  <c r="AF33" i="15"/>
  <c r="AG33" i="15"/>
  <c r="AH33" i="15"/>
  <c r="AI33" i="15"/>
  <c r="AJ33" i="15"/>
  <c r="AK33" i="15"/>
  <c r="Q34" i="15"/>
  <c r="R34" i="15" s="1"/>
  <c r="S34" i="15"/>
  <c r="T34" i="15"/>
  <c r="U34" i="15"/>
  <c r="V34" i="15"/>
  <c r="W34" i="15" s="1"/>
  <c r="X34" i="15"/>
  <c r="Y34" i="15"/>
  <c r="Z34" i="15"/>
  <c r="AA34" i="15" s="1"/>
  <c r="AB34" i="15"/>
  <c r="AC34" i="15" s="1"/>
  <c r="AD34" i="15"/>
  <c r="AE34" i="15"/>
  <c r="AF34" i="15"/>
  <c r="AG34" i="15"/>
  <c r="AH34" i="15"/>
  <c r="AI34" i="15"/>
  <c r="AJ34" i="15"/>
  <c r="AK34" i="15"/>
  <c r="Q35" i="15"/>
  <c r="R35" i="15"/>
  <c r="S35" i="15"/>
  <c r="T35" i="15"/>
  <c r="U35" i="15" s="1"/>
  <c r="V35" i="15"/>
  <c r="W35" i="15" s="1"/>
  <c r="X35" i="15"/>
  <c r="Y35" i="15" s="1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Q36" i="15"/>
  <c r="R36" i="15"/>
  <c r="S36" i="15"/>
  <c r="T36" i="15"/>
  <c r="U36" i="15"/>
  <c r="V36" i="15"/>
  <c r="W36" i="15"/>
  <c r="X36" i="15"/>
  <c r="Y36" i="15"/>
  <c r="Z36" i="15"/>
  <c r="AA36" i="15" s="1"/>
  <c r="AB36" i="15"/>
  <c r="AC36" i="15"/>
  <c r="AD36" i="15"/>
  <c r="AE36" i="15"/>
  <c r="AF36" i="15"/>
  <c r="AG36" i="15"/>
  <c r="AH36" i="15"/>
  <c r="AI36" i="15"/>
  <c r="AJ36" i="15"/>
  <c r="AK36" i="15"/>
  <c r="Q37" i="15"/>
  <c r="R37" i="15"/>
  <c r="S37" i="15"/>
  <c r="T37" i="15"/>
  <c r="U37" i="15" s="1"/>
  <c r="V37" i="15"/>
  <c r="W37" i="15"/>
  <c r="X37" i="15"/>
  <c r="Y37" i="15" s="1"/>
  <c r="Z37" i="15"/>
  <c r="AA37" i="15" s="1"/>
  <c r="AB37" i="15"/>
  <c r="AC37" i="15" s="1"/>
  <c r="AD37" i="15"/>
  <c r="AE37" i="15"/>
  <c r="AF37" i="15"/>
  <c r="AG37" i="15"/>
  <c r="AH37" i="15"/>
  <c r="AI37" i="15"/>
  <c r="AJ37" i="15"/>
  <c r="AK37" i="15"/>
  <c r="Q38" i="15"/>
  <c r="R38" i="15"/>
  <c r="S38" i="15"/>
  <c r="T38" i="15"/>
  <c r="U38" i="15" s="1"/>
  <c r="V38" i="15"/>
  <c r="W38" i="15" s="1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Q39" i="15"/>
  <c r="R39" i="15"/>
  <c r="P39" i="15" s="1"/>
  <c r="S39" i="15"/>
  <c r="T39" i="15"/>
  <c r="U39" i="15"/>
  <c r="V39" i="15"/>
  <c r="W39" i="15"/>
  <c r="X39" i="15"/>
  <c r="Y39" i="15" s="1"/>
  <c r="Z39" i="15"/>
  <c r="AA39" i="15"/>
  <c r="AB39" i="15"/>
  <c r="AC39" i="15" s="1"/>
  <c r="AD39" i="15"/>
  <c r="AE39" i="15"/>
  <c r="AF39" i="15"/>
  <c r="AG39" i="15"/>
  <c r="AH39" i="15"/>
  <c r="AI39" i="15"/>
  <c r="AJ39" i="15"/>
  <c r="AK39" i="15"/>
  <c r="Q40" i="15"/>
  <c r="R40" i="15" s="1"/>
  <c r="P40" i="15" s="1"/>
  <c r="S40" i="15"/>
  <c r="T40" i="15"/>
  <c r="U40" i="15"/>
  <c r="V40" i="15"/>
  <c r="W40" i="15" s="1"/>
  <c r="X40" i="15"/>
  <c r="Y40" i="15" s="1"/>
  <c r="Z40" i="15"/>
  <c r="AA40" i="15" s="1"/>
  <c r="AB40" i="15"/>
  <c r="AC40" i="15"/>
  <c r="AD40" i="15"/>
  <c r="AE40" i="15"/>
  <c r="AF40" i="15"/>
  <c r="AG40" i="15"/>
  <c r="AH40" i="15"/>
  <c r="AI40" i="15"/>
  <c r="AJ40" i="15"/>
  <c r="AK40" i="15"/>
  <c r="AB2" i="15"/>
  <c r="T2" i="15"/>
  <c r="T3" i="18"/>
  <c r="U3" i="18" s="1"/>
  <c r="Z3" i="18"/>
  <c r="AA3" i="18" s="1"/>
  <c r="AB3" i="18"/>
  <c r="AC3" i="18" s="1"/>
  <c r="AD3" i="18"/>
  <c r="AE3" i="18" s="1"/>
  <c r="AF3" i="18"/>
  <c r="AG3" i="18" s="1"/>
  <c r="AH3" i="18"/>
  <c r="AI3" i="18" s="1"/>
  <c r="AJ3" i="18"/>
  <c r="AL3" i="18"/>
  <c r="AM3" i="18"/>
  <c r="AN3" i="18"/>
  <c r="AO3" i="18"/>
  <c r="AP3" i="18"/>
  <c r="AQ3" i="18"/>
  <c r="T4" i="18"/>
  <c r="U4" i="18" s="1"/>
  <c r="Z4" i="18"/>
  <c r="AA4" i="18" s="1"/>
  <c r="AB4" i="18"/>
  <c r="AC4" i="18" s="1"/>
  <c r="AD4" i="18"/>
  <c r="AE4" i="18" s="1"/>
  <c r="AF4" i="18"/>
  <c r="AG4" i="18" s="1"/>
  <c r="AH4" i="18"/>
  <c r="AI4" i="18" s="1"/>
  <c r="AJ4" i="18"/>
  <c r="AL4" i="18"/>
  <c r="AM4" i="18"/>
  <c r="AN4" i="18"/>
  <c r="AO4" i="18"/>
  <c r="AP4" i="18"/>
  <c r="AQ4" i="18"/>
  <c r="T5" i="18"/>
  <c r="U5" i="18" s="1"/>
  <c r="Z5" i="18"/>
  <c r="AA5" i="18" s="1"/>
  <c r="AB5" i="18"/>
  <c r="AC5" i="18" s="1"/>
  <c r="AD5" i="18"/>
  <c r="AE5" i="18" s="1"/>
  <c r="AF5" i="18"/>
  <c r="AG5" i="18" s="1"/>
  <c r="AH5" i="18"/>
  <c r="AI5" i="18" s="1"/>
  <c r="AJ5" i="18"/>
  <c r="AL5" i="18"/>
  <c r="AM5" i="18"/>
  <c r="AN5" i="18"/>
  <c r="AO5" i="18"/>
  <c r="AP5" i="18"/>
  <c r="AQ5" i="18"/>
  <c r="T6" i="18"/>
  <c r="U6" i="18" s="1"/>
  <c r="Z6" i="18"/>
  <c r="AA6" i="18" s="1"/>
  <c r="AB6" i="18"/>
  <c r="AC6" i="18" s="1"/>
  <c r="AD6" i="18"/>
  <c r="AE6" i="18" s="1"/>
  <c r="AF6" i="18"/>
  <c r="AG6" i="18" s="1"/>
  <c r="AH6" i="18"/>
  <c r="AI6" i="18" s="1"/>
  <c r="AJ6" i="18"/>
  <c r="AL6" i="18"/>
  <c r="AM6" i="18"/>
  <c r="AN6" i="18"/>
  <c r="AO6" i="18"/>
  <c r="AP6" i="18"/>
  <c r="AQ6" i="18"/>
  <c r="T7" i="18"/>
  <c r="U7" i="18"/>
  <c r="Z7" i="18"/>
  <c r="AA7" i="18" s="1"/>
  <c r="AB7" i="18"/>
  <c r="AC7" i="18" s="1"/>
  <c r="AD7" i="18"/>
  <c r="AE7" i="18" s="1"/>
  <c r="AF7" i="18"/>
  <c r="AG7" i="18" s="1"/>
  <c r="AH7" i="18"/>
  <c r="AI7" i="18" s="1"/>
  <c r="AJ7" i="18"/>
  <c r="AL7" i="18"/>
  <c r="AM7" i="18"/>
  <c r="AN7" i="18"/>
  <c r="AO7" i="18"/>
  <c r="AP7" i="18"/>
  <c r="AQ7" i="18"/>
  <c r="T8" i="18"/>
  <c r="U8" i="18" s="1"/>
  <c r="Z8" i="18"/>
  <c r="AA8" i="18" s="1"/>
  <c r="AB8" i="18"/>
  <c r="AC8" i="18" s="1"/>
  <c r="AD8" i="18"/>
  <c r="AE8" i="18" s="1"/>
  <c r="AF8" i="18"/>
  <c r="AG8" i="18" s="1"/>
  <c r="AH8" i="18"/>
  <c r="AI8" i="18" s="1"/>
  <c r="AJ8" i="18"/>
  <c r="AL8" i="18"/>
  <c r="AM8" i="18"/>
  <c r="AN8" i="18"/>
  <c r="AO8" i="18"/>
  <c r="AP8" i="18"/>
  <c r="AQ8" i="18"/>
  <c r="T9" i="18"/>
  <c r="U9" i="18" s="1"/>
  <c r="Z9" i="18"/>
  <c r="AA9" i="18" s="1"/>
  <c r="AB9" i="18"/>
  <c r="AC9" i="18" s="1"/>
  <c r="AD9" i="18"/>
  <c r="AE9" i="18" s="1"/>
  <c r="AF9" i="18"/>
  <c r="AG9" i="18" s="1"/>
  <c r="AH9" i="18"/>
  <c r="AI9" i="18" s="1"/>
  <c r="AJ9" i="18"/>
  <c r="AL9" i="18"/>
  <c r="AM9" i="18"/>
  <c r="AN9" i="18"/>
  <c r="AO9" i="18"/>
  <c r="AP9" i="18"/>
  <c r="AQ9" i="18"/>
  <c r="T10" i="18"/>
  <c r="U10" i="18" s="1"/>
  <c r="Z10" i="18"/>
  <c r="AA10" i="18" s="1"/>
  <c r="AB10" i="18"/>
  <c r="AC10" i="18" s="1"/>
  <c r="AD10" i="18"/>
  <c r="AE10" i="18" s="1"/>
  <c r="AF10" i="18"/>
  <c r="AG10" i="18" s="1"/>
  <c r="AH10" i="18"/>
  <c r="AI10" i="18" s="1"/>
  <c r="AJ10" i="18"/>
  <c r="AL10" i="18"/>
  <c r="AM10" i="18"/>
  <c r="AN10" i="18"/>
  <c r="AO10" i="18"/>
  <c r="AP10" i="18"/>
  <c r="AQ10" i="18"/>
  <c r="T11" i="18"/>
  <c r="U11" i="18"/>
  <c r="Z11" i="18"/>
  <c r="AA11" i="18" s="1"/>
  <c r="AB11" i="18"/>
  <c r="AC11" i="18" s="1"/>
  <c r="AD11" i="18"/>
  <c r="AE11" i="18" s="1"/>
  <c r="AF11" i="18"/>
  <c r="AG11" i="18" s="1"/>
  <c r="AH11" i="18"/>
  <c r="AI11" i="18" s="1"/>
  <c r="AJ11" i="18"/>
  <c r="AL11" i="18"/>
  <c r="AM11" i="18"/>
  <c r="AN11" i="18"/>
  <c r="AO11" i="18"/>
  <c r="AP11" i="18"/>
  <c r="AQ11" i="18"/>
  <c r="T12" i="18"/>
  <c r="U12" i="18"/>
  <c r="Z12" i="18"/>
  <c r="AA12" i="18" s="1"/>
  <c r="AB12" i="18"/>
  <c r="AC12" i="18" s="1"/>
  <c r="AD12" i="18"/>
  <c r="AE12" i="18" s="1"/>
  <c r="AF12" i="18"/>
  <c r="AG12" i="18" s="1"/>
  <c r="AH12" i="18"/>
  <c r="AI12" i="18" s="1"/>
  <c r="AJ12" i="18"/>
  <c r="AL12" i="18"/>
  <c r="AM12" i="18"/>
  <c r="AN12" i="18"/>
  <c r="AO12" i="18"/>
  <c r="AP12" i="18"/>
  <c r="AQ12" i="18"/>
  <c r="T13" i="18"/>
  <c r="U13" i="18"/>
  <c r="Z13" i="18"/>
  <c r="AA13" i="18" s="1"/>
  <c r="AB13" i="18"/>
  <c r="AC13" i="18" s="1"/>
  <c r="AD13" i="18"/>
  <c r="AE13" i="18" s="1"/>
  <c r="AF13" i="18"/>
  <c r="AG13" i="18" s="1"/>
  <c r="AH13" i="18"/>
  <c r="AI13" i="18" s="1"/>
  <c r="AJ13" i="18"/>
  <c r="AL13" i="18"/>
  <c r="AM13" i="18"/>
  <c r="AN13" i="18"/>
  <c r="AO13" i="18"/>
  <c r="AP13" i="18"/>
  <c r="AQ13" i="18"/>
  <c r="T14" i="18"/>
  <c r="U14" i="18"/>
  <c r="Z14" i="18"/>
  <c r="AA14" i="18" s="1"/>
  <c r="AB14" i="18"/>
  <c r="AC14" i="18" s="1"/>
  <c r="AD14" i="18"/>
  <c r="AE14" i="18" s="1"/>
  <c r="AF14" i="18"/>
  <c r="AG14" i="18" s="1"/>
  <c r="AH14" i="18"/>
  <c r="AI14" i="18" s="1"/>
  <c r="AJ14" i="18"/>
  <c r="AL14" i="18"/>
  <c r="AM14" i="18"/>
  <c r="AN14" i="18"/>
  <c r="AO14" i="18"/>
  <c r="AP14" i="18"/>
  <c r="AQ14" i="18"/>
  <c r="T15" i="18"/>
  <c r="U15" i="18"/>
  <c r="Z15" i="18"/>
  <c r="AA15" i="18" s="1"/>
  <c r="AB15" i="18"/>
  <c r="AC15" i="18"/>
  <c r="AD15" i="18"/>
  <c r="AE15" i="18" s="1"/>
  <c r="AF15" i="18"/>
  <c r="AG15" i="18" s="1"/>
  <c r="AH15" i="18"/>
  <c r="AI15" i="18" s="1"/>
  <c r="AJ15" i="18"/>
  <c r="AL15" i="18"/>
  <c r="AM15" i="18"/>
  <c r="AN15" i="18"/>
  <c r="AO15" i="18"/>
  <c r="AP15" i="18"/>
  <c r="AQ15" i="18"/>
  <c r="T16" i="18"/>
  <c r="U16" i="18" s="1"/>
  <c r="Z16" i="18"/>
  <c r="AA16" i="18" s="1"/>
  <c r="AB16" i="18"/>
  <c r="AC16" i="18" s="1"/>
  <c r="AD16" i="18"/>
  <c r="AE16" i="18" s="1"/>
  <c r="AF16" i="18"/>
  <c r="AG16" i="18" s="1"/>
  <c r="AH16" i="18"/>
  <c r="AI16" i="18" s="1"/>
  <c r="AJ16" i="18"/>
  <c r="AL16" i="18"/>
  <c r="AM16" i="18"/>
  <c r="AN16" i="18"/>
  <c r="AO16" i="18"/>
  <c r="AP16" i="18"/>
  <c r="AQ16" i="18"/>
  <c r="T17" i="18"/>
  <c r="U17" i="18" s="1"/>
  <c r="Z17" i="18"/>
  <c r="AA17" i="18" s="1"/>
  <c r="AB17" i="18"/>
  <c r="AC17" i="18" s="1"/>
  <c r="AD17" i="18"/>
  <c r="AE17" i="18" s="1"/>
  <c r="AF17" i="18"/>
  <c r="AG17" i="18" s="1"/>
  <c r="AH17" i="18"/>
  <c r="AI17" i="18" s="1"/>
  <c r="AJ17" i="18"/>
  <c r="AL17" i="18"/>
  <c r="AM17" i="18"/>
  <c r="AN17" i="18"/>
  <c r="AO17" i="18"/>
  <c r="AP17" i="18"/>
  <c r="AQ17" i="18"/>
  <c r="T18" i="18"/>
  <c r="U18" i="18" s="1"/>
  <c r="Z18" i="18"/>
  <c r="AA18" i="18" s="1"/>
  <c r="AB18" i="18"/>
  <c r="AC18" i="18" s="1"/>
  <c r="AD18" i="18"/>
  <c r="AE18" i="18" s="1"/>
  <c r="AF18" i="18"/>
  <c r="AG18" i="18" s="1"/>
  <c r="AH18" i="18"/>
  <c r="AI18" i="18" s="1"/>
  <c r="AJ18" i="18"/>
  <c r="AL18" i="18"/>
  <c r="AM18" i="18"/>
  <c r="AN18" i="18"/>
  <c r="AO18" i="18"/>
  <c r="AP18" i="18"/>
  <c r="AQ18" i="18"/>
  <c r="T19" i="18"/>
  <c r="U19" i="18" s="1"/>
  <c r="Z19" i="18"/>
  <c r="AA19" i="18" s="1"/>
  <c r="AB19" i="18"/>
  <c r="AC19" i="18" s="1"/>
  <c r="AD19" i="18"/>
  <c r="AE19" i="18" s="1"/>
  <c r="AF19" i="18"/>
  <c r="AG19" i="18" s="1"/>
  <c r="AH19" i="18"/>
  <c r="AI19" i="18" s="1"/>
  <c r="AJ19" i="18"/>
  <c r="AL19" i="18"/>
  <c r="AM19" i="18"/>
  <c r="AN19" i="18"/>
  <c r="AO19" i="18"/>
  <c r="AP19" i="18"/>
  <c r="AQ19" i="18"/>
  <c r="T20" i="18"/>
  <c r="U20" i="18" s="1"/>
  <c r="Z20" i="18"/>
  <c r="AA20" i="18" s="1"/>
  <c r="AB20" i="18"/>
  <c r="AC20" i="18" s="1"/>
  <c r="AD20" i="18"/>
  <c r="AE20" i="18" s="1"/>
  <c r="AF20" i="18"/>
  <c r="AG20" i="18" s="1"/>
  <c r="AH20" i="18"/>
  <c r="AI20" i="18" s="1"/>
  <c r="AJ20" i="18"/>
  <c r="AL20" i="18"/>
  <c r="AM20" i="18"/>
  <c r="AN20" i="18"/>
  <c r="AO20" i="18"/>
  <c r="AP20" i="18"/>
  <c r="AQ20" i="18"/>
  <c r="T21" i="18"/>
  <c r="U21" i="18"/>
  <c r="Z21" i="18"/>
  <c r="AA21" i="18" s="1"/>
  <c r="AB21" i="18"/>
  <c r="AC21" i="18" s="1"/>
  <c r="AD21" i="18"/>
  <c r="AE21" i="18" s="1"/>
  <c r="AF21" i="18"/>
  <c r="AG21" i="18" s="1"/>
  <c r="AH21" i="18"/>
  <c r="AI21" i="18" s="1"/>
  <c r="AJ21" i="18"/>
  <c r="AL21" i="18"/>
  <c r="AM21" i="18"/>
  <c r="AN21" i="18"/>
  <c r="AO21" i="18"/>
  <c r="AP21" i="18"/>
  <c r="AQ21" i="18"/>
  <c r="T22" i="18"/>
  <c r="U22" i="18" s="1"/>
  <c r="Z22" i="18"/>
  <c r="AA22" i="18" s="1"/>
  <c r="AB22" i="18"/>
  <c r="AC22" i="18" s="1"/>
  <c r="AD22" i="18"/>
  <c r="AE22" i="18" s="1"/>
  <c r="AF22" i="18"/>
  <c r="AG22" i="18" s="1"/>
  <c r="AH22" i="18"/>
  <c r="AI22" i="18" s="1"/>
  <c r="AJ22" i="18"/>
  <c r="AL22" i="18"/>
  <c r="AM22" i="18"/>
  <c r="AN22" i="18"/>
  <c r="AO22" i="18"/>
  <c r="AP22" i="18"/>
  <c r="AQ22" i="18"/>
  <c r="T23" i="18"/>
  <c r="U23" i="18" s="1"/>
  <c r="Z23" i="18"/>
  <c r="AA23" i="18" s="1"/>
  <c r="AB23" i="18"/>
  <c r="AC23" i="18" s="1"/>
  <c r="AD23" i="18"/>
  <c r="AE23" i="18" s="1"/>
  <c r="AF23" i="18"/>
  <c r="AG23" i="18" s="1"/>
  <c r="AH23" i="18"/>
  <c r="AI23" i="18" s="1"/>
  <c r="AJ23" i="18"/>
  <c r="AL23" i="18"/>
  <c r="AM23" i="18"/>
  <c r="AN23" i="18"/>
  <c r="AO23" i="18"/>
  <c r="AP23" i="18"/>
  <c r="AQ23" i="18"/>
  <c r="T24" i="18"/>
  <c r="U24" i="18" s="1"/>
  <c r="Z24" i="18"/>
  <c r="AA24" i="18" s="1"/>
  <c r="AB24" i="18"/>
  <c r="AC24" i="18" s="1"/>
  <c r="AD24" i="18"/>
  <c r="AE24" i="18" s="1"/>
  <c r="AF24" i="18"/>
  <c r="AG24" i="18" s="1"/>
  <c r="AH24" i="18"/>
  <c r="AI24" i="18" s="1"/>
  <c r="AJ24" i="18"/>
  <c r="AL24" i="18"/>
  <c r="AM24" i="18"/>
  <c r="AN24" i="18"/>
  <c r="AO24" i="18"/>
  <c r="AP24" i="18"/>
  <c r="AQ24" i="18"/>
  <c r="T25" i="18"/>
  <c r="U25" i="18" s="1"/>
  <c r="Z25" i="18"/>
  <c r="AA25" i="18" s="1"/>
  <c r="AB25" i="18"/>
  <c r="AC25" i="18" s="1"/>
  <c r="AD25" i="18"/>
  <c r="AE25" i="18" s="1"/>
  <c r="AF25" i="18"/>
  <c r="AG25" i="18" s="1"/>
  <c r="AH25" i="18"/>
  <c r="AI25" i="18" s="1"/>
  <c r="AJ25" i="18"/>
  <c r="AL25" i="18"/>
  <c r="AM25" i="18"/>
  <c r="AN25" i="18"/>
  <c r="AO25" i="18"/>
  <c r="AP25" i="18"/>
  <c r="AQ25" i="18"/>
  <c r="T26" i="18"/>
  <c r="U26" i="18" s="1"/>
  <c r="Z26" i="18"/>
  <c r="AA26" i="18" s="1"/>
  <c r="AB26" i="18"/>
  <c r="AC26" i="18" s="1"/>
  <c r="AD26" i="18"/>
  <c r="AE26" i="18" s="1"/>
  <c r="AF26" i="18"/>
  <c r="AG26" i="18" s="1"/>
  <c r="AH26" i="18"/>
  <c r="AI26" i="18" s="1"/>
  <c r="AJ26" i="18"/>
  <c r="AL26" i="18"/>
  <c r="AM26" i="18"/>
  <c r="AN26" i="18"/>
  <c r="AO26" i="18"/>
  <c r="AP26" i="18"/>
  <c r="AQ26" i="18"/>
  <c r="T27" i="18"/>
  <c r="U27" i="18" s="1"/>
  <c r="Z27" i="18"/>
  <c r="AA27" i="18" s="1"/>
  <c r="AB27" i="18"/>
  <c r="AC27" i="18" s="1"/>
  <c r="AD27" i="18"/>
  <c r="AE27" i="18" s="1"/>
  <c r="AF27" i="18"/>
  <c r="AG27" i="18" s="1"/>
  <c r="AH27" i="18"/>
  <c r="AI27" i="18" s="1"/>
  <c r="AJ27" i="18"/>
  <c r="AL27" i="18"/>
  <c r="AM27" i="18"/>
  <c r="AN27" i="18"/>
  <c r="AO27" i="18"/>
  <c r="AP27" i="18"/>
  <c r="AQ27" i="18"/>
  <c r="T28" i="18"/>
  <c r="U28" i="18" s="1"/>
  <c r="Z28" i="18"/>
  <c r="AA28" i="18" s="1"/>
  <c r="AB28" i="18"/>
  <c r="AC28" i="18" s="1"/>
  <c r="AD28" i="18"/>
  <c r="AE28" i="18" s="1"/>
  <c r="AF28" i="18"/>
  <c r="AG28" i="18" s="1"/>
  <c r="AH28" i="18"/>
  <c r="AI28" i="18" s="1"/>
  <c r="AJ28" i="18"/>
  <c r="AL28" i="18"/>
  <c r="AM28" i="18"/>
  <c r="AN28" i="18"/>
  <c r="AO28" i="18"/>
  <c r="AP28" i="18"/>
  <c r="AQ28" i="18"/>
  <c r="T29" i="18"/>
  <c r="U29" i="18" s="1"/>
  <c r="Z29" i="18"/>
  <c r="AA29" i="18" s="1"/>
  <c r="AB29" i="18"/>
  <c r="AC29" i="18" s="1"/>
  <c r="AD29" i="18"/>
  <c r="AE29" i="18" s="1"/>
  <c r="AF29" i="18"/>
  <c r="AG29" i="18" s="1"/>
  <c r="AH29" i="18"/>
  <c r="AI29" i="18" s="1"/>
  <c r="AJ29" i="18"/>
  <c r="AL29" i="18"/>
  <c r="AM29" i="18"/>
  <c r="AN29" i="18"/>
  <c r="AO29" i="18"/>
  <c r="AP29" i="18"/>
  <c r="AQ29" i="18"/>
  <c r="T30" i="18"/>
  <c r="U30" i="18" s="1"/>
  <c r="Z30" i="18"/>
  <c r="AA30" i="18" s="1"/>
  <c r="AB30" i="18"/>
  <c r="AC30" i="18" s="1"/>
  <c r="AD30" i="18"/>
  <c r="AE30" i="18" s="1"/>
  <c r="AF30" i="18"/>
  <c r="AG30" i="18" s="1"/>
  <c r="AH30" i="18"/>
  <c r="AI30" i="18" s="1"/>
  <c r="AJ30" i="18"/>
  <c r="AL30" i="18"/>
  <c r="AM30" i="18"/>
  <c r="AN30" i="18"/>
  <c r="AO30" i="18"/>
  <c r="AP30" i="18"/>
  <c r="AQ30" i="18"/>
  <c r="T31" i="18"/>
  <c r="U31" i="18" s="1"/>
  <c r="Z31" i="18"/>
  <c r="AA31" i="18" s="1"/>
  <c r="AB31" i="18"/>
  <c r="AC31" i="18"/>
  <c r="AD31" i="18"/>
  <c r="AE31" i="18" s="1"/>
  <c r="AF31" i="18"/>
  <c r="AG31" i="18" s="1"/>
  <c r="AH31" i="18"/>
  <c r="AI31" i="18" s="1"/>
  <c r="AJ31" i="18"/>
  <c r="AL31" i="18"/>
  <c r="AM31" i="18"/>
  <c r="AN31" i="18"/>
  <c r="AO31" i="18"/>
  <c r="AP31" i="18"/>
  <c r="AQ31" i="18"/>
  <c r="T32" i="18"/>
  <c r="U32" i="18" s="1"/>
  <c r="Z32" i="18"/>
  <c r="AA32" i="18" s="1"/>
  <c r="AB32" i="18"/>
  <c r="AC32" i="18" s="1"/>
  <c r="AD32" i="18"/>
  <c r="AE32" i="18" s="1"/>
  <c r="AF32" i="18"/>
  <c r="AG32" i="18" s="1"/>
  <c r="AH32" i="18"/>
  <c r="AI32" i="18" s="1"/>
  <c r="AJ32" i="18"/>
  <c r="AL32" i="18"/>
  <c r="AM32" i="18"/>
  <c r="AN32" i="18"/>
  <c r="AO32" i="18"/>
  <c r="AP32" i="18"/>
  <c r="AQ32" i="18"/>
  <c r="T33" i="18"/>
  <c r="U33" i="18" s="1"/>
  <c r="Z33" i="18"/>
  <c r="AA33" i="18" s="1"/>
  <c r="AB33" i="18"/>
  <c r="AC33" i="18" s="1"/>
  <c r="AD33" i="18"/>
  <c r="AE33" i="18" s="1"/>
  <c r="AF33" i="18"/>
  <c r="AG33" i="18" s="1"/>
  <c r="AH33" i="18"/>
  <c r="AI33" i="18" s="1"/>
  <c r="AJ33" i="18"/>
  <c r="AL33" i="18"/>
  <c r="AM33" i="18"/>
  <c r="AN33" i="18"/>
  <c r="AO33" i="18"/>
  <c r="AP33" i="18"/>
  <c r="AQ33" i="18"/>
  <c r="T34" i="18"/>
  <c r="U34" i="18" s="1"/>
  <c r="Z34" i="18"/>
  <c r="AA34" i="18" s="1"/>
  <c r="AB34" i="18"/>
  <c r="AC34" i="18" s="1"/>
  <c r="AD34" i="18"/>
  <c r="AE34" i="18" s="1"/>
  <c r="AF34" i="18"/>
  <c r="AG34" i="18" s="1"/>
  <c r="AH34" i="18"/>
  <c r="AI34" i="18" s="1"/>
  <c r="AJ34" i="18"/>
  <c r="AL34" i="18"/>
  <c r="AM34" i="18"/>
  <c r="AN34" i="18"/>
  <c r="AO34" i="18"/>
  <c r="AP34" i="18"/>
  <c r="AQ34" i="18"/>
  <c r="T35" i="18"/>
  <c r="U35" i="18" s="1"/>
  <c r="Z35" i="18"/>
  <c r="AA35" i="18" s="1"/>
  <c r="AB35" i="18"/>
  <c r="AC35" i="18" s="1"/>
  <c r="AD35" i="18"/>
  <c r="AE35" i="18" s="1"/>
  <c r="AF35" i="18"/>
  <c r="AG35" i="18" s="1"/>
  <c r="AH35" i="18"/>
  <c r="AI35" i="18" s="1"/>
  <c r="AJ35" i="18"/>
  <c r="AL35" i="18"/>
  <c r="AM35" i="18"/>
  <c r="AN35" i="18"/>
  <c r="AO35" i="18"/>
  <c r="AP35" i="18"/>
  <c r="AQ35" i="18"/>
  <c r="T36" i="18"/>
  <c r="U36" i="18" s="1"/>
  <c r="Z36" i="18"/>
  <c r="AA36" i="18" s="1"/>
  <c r="AB36" i="18"/>
  <c r="AC36" i="18" s="1"/>
  <c r="AD36" i="18"/>
  <c r="AE36" i="18" s="1"/>
  <c r="AF36" i="18"/>
  <c r="AG36" i="18" s="1"/>
  <c r="AH36" i="18"/>
  <c r="AI36" i="18" s="1"/>
  <c r="AJ36" i="18"/>
  <c r="AL36" i="18"/>
  <c r="AM36" i="18"/>
  <c r="AN36" i="18"/>
  <c r="AO36" i="18"/>
  <c r="AP36" i="18"/>
  <c r="AQ36" i="18"/>
  <c r="T37" i="18"/>
  <c r="U37" i="18" s="1"/>
  <c r="Z37" i="18"/>
  <c r="AA37" i="18" s="1"/>
  <c r="AB37" i="18"/>
  <c r="AC37" i="18" s="1"/>
  <c r="AD37" i="18"/>
  <c r="AE37" i="18" s="1"/>
  <c r="AF37" i="18"/>
  <c r="AG37" i="18" s="1"/>
  <c r="AH37" i="18"/>
  <c r="AI37" i="18" s="1"/>
  <c r="AJ37" i="18"/>
  <c r="AL37" i="18"/>
  <c r="AM37" i="18"/>
  <c r="AN37" i="18"/>
  <c r="AO37" i="18"/>
  <c r="AP37" i="18"/>
  <c r="AQ37" i="18"/>
  <c r="AH2" i="18"/>
  <c r="AI2" i="18" s="1"/>
  <c r="Z2" i="18"/>
  <c r="AA2" i="18" s="1"/>
  <c r="T3" i="17"/>
  <c r="U3" i="17" s="1"/>
  <c r="Z3" i="17"/>
  <c r="AA3" i="17" s="1"/>
  <c r="AB3" i="17"/>
  <c r="AC3" i="17" s="1"/>
  <c r="AD3" i="17"/>
  <c r="AE3" i="17" s="1"/>
  <c r="AF3" i="17"/>
  <c r="AG3" i="17" s="1"/>
  <c r="AH3" i="17"/>
  <c r="AI3" i="17" s="1"/>
  <c r="AJ3" i="17"/>
  <c r="AL3" i="17"/>
  <c r="AM3" i="17"/>
  <c r="AN3" i="17"/>
  <c r="AO3" i="17"/>
  <c r="AP3" i="17"/>
  <c r="AQ3" i="17"/>
  <c r="T4" i="17"/>
  <c r="U4" i="17" s="1"/>
  <c r="Z4" i="17"/>
  <c r="AA4" i="17" s="1"/>
  <c r="AB4" i="17"/>
  <c r="AC4" i="17" s="1"/>
  <c r="AD4" i="17"/>
  <c r="AE4" i="17" s="1"/>
  <c r="AF4" i="17"/>
  <c r="AG4" i="17" s="1"/>
  <c r="AH4" i="17"/>
  <c r="AI4" i="17" s="1"/>
  <c r="AJ4" i="17"/>
  <c r="AL4" i="17"/>
  <c r="AM4" i="17"/>
  <c r="AN4" i="17"/>
  <c r="AO4" i="17"/>
  <c r="AP4" i="17"/>
  <c r="AQ4" i="17"/>
  <c r="T5" i="17"/>
  <c r="U5" i="17" s="1"/>
  <c r="Z5" i="17"/>
  <c r="AA5" i="17" s="1"/>
  <c r="AB5" i="17"/>
  <c r="AC5" i="17" s="1"/>
  <c r="AD5" i="17"/>
  <c r="AE5" i="17" s="1"/>
  <c r="AF5" i="17"/>
  <c r="AG5" i="17" s="1"/>
  <c r="AH5" i="17"/>
  <c r="AI5" i="17" s="1"/>
  <c r="AJ5" i="17"/>
  <c r="AL5" i="17"/>
  <c r="AM5" i="17"/>
  <c r="AN5" i="17"/>
  <c r="AO5" i="17"/>
  <c r="AP5" i="17"/>
  <c r="AQ5" i="17"/>
  <c r="T6" i="17"/>
  <c r="U6" i="17" s="1"/>
  <c r="Z6" i="17"/>
  <c r="AA6" i="17" s="1"/>
  <c r="AB6" i="17"/>
  <c r="AC6" i="17" s="1"/>
  <c r="AD6" i="17"/>
  <c r="AE6" i="17" s="1"/>
  <c r="AF6" i="17"/>
  <c r="AG6" i="17" s="1"/>
  <c r="AH6" i="17"/>
  <c r="AI6" i="17" s="1"/>
  <c r="AJ6" i="17"/>
  <c r="AL6" i="17"/>
  <c r="AM6" i="17"/>
  <c r="AN6" i="17"/>
  <c r="AO6" i="17"/>
  <c r="AP6" i="17"/>
  <c r="AQ6" i="17"/>
  <c r="T7" i="17"/>
  <c r="U7" i="17" s="1"/>
  <c r="Z7" i="17"/>
  <c r="AA7" i="17" s="1"/>
  <c r="AB7" i="17"/>
  <c r="AC7" i="17" s="1"/>
  <c r="AD7" i="17"/>
  <c r="AE7" i="17" s="1"/>
  <c r="AF7" i="17"/>
  <c r="AG7" i="17" s="1"/>
  <c r="AH7" i="17"/>
  <c r="AI7" i="17" s="1"/>
  <c r="AJ7" i="17"/>
  <c r="AL7" i="17"/>
  <c r="AM7" i="17"/>
  <c r="AN7" i="17"/>
  <c r="AO7" i="17"/>
  <c r="AP7" i="17"/>
  <c r="AQ7" i="17"/>
  <c r="T8" i="17"/>
  <c r="U8" i="17" s="1"/>
  <c r="Z8" i="17"/>
  <c r="AB8" i="17"/>
  <c r="AC8" i="17" s="1"/>
  <c r="AD8" i="17"/>
  <c r="AE8" i="17" s="1"/>
  <c r="AF8" i="17"/>
  <c r="AG8" i="17" s="1"/>
  <c r="AH8" i="17"/>
  <c r="AI8" i="17" s="1"/>
  <c r="AJ8" i="17"/>
  <c r="AL8" i="17"/>
  <c r="AM8" i="17"/>
  <c r="AN8" i="17"/>
  <c r="AO8" i="17"/>
  <c r="AP8" i="17"/>
  <c r="AQ8" i="17"/>
  <c r="T9" i="17"/>
  <c r="U9" i="17" s="1"/>
  <c r="Z9" i="17"/>
  <c r="AA9" i="17" s="1"/>
  <c r="AB9" i="17"/>
  <c r="AC9" i="17" s="1"/>
  <c r="AD9" i="17"/>
  <c r="AE9" i="17" s="1"/>
  <c r="AF9" i="17"/>
  <c r="AG9" i="17" s="1"/>
  <c r="AH9" i="17"/>
  <c r="AI9" i="17" s="1"/>
  <c r="AJ9" i="17"/>
  <c r="AL9" i="17"/>
  <c r="AM9" i="17"/>
  <c r="AN9" i="17"/>
  <c r="AO9" i="17"/>
  <c r="AP9" i="17"/>
  <c r="AQ9" i="17"/>
  <c r="T10" i="17"/>
  <c r="U10" i="17" s="1"/>
  <c r="Z10" i="17"/>
  <c r="AA10" i="17" s="1"/>
  <c r="AB10" i="17"/>
  <c r="AC10" i="17" s="1"/>
  <c r="AD10" i="17"/>
  <c r="AE10" i="17" s="1"/>
  <c r="AF10" i="17"/>
  <c r="AG10" i="17" s="1"/>
  <c r="AH10" i="17"/>
  <c r="AI10" i="17" s="1"/>
  <c r="AJ10" i="17"/>
  <c r="AL10" i="17"/>
  <c r="AM10" i="17"/>
  <c r="AN10" i="17"/>
  <c r="AO10" i="17"/>
  <c r="AP10" i="17"/>
  <c r="AQ10" i="17"/>
  <c r="T11" i="17"/>
  <c r="U11" i="17" s="1"/>
  <c r="Z11" i="17"/>
  <c r="AB11" i="17"/>
  <c r="AC11" i="17" s="1"/>
  <c r="AD11" i="17"/>
  <c r="AE11" i="17" s="1"/>
  <c r="AF11" i="17"/>
  <c r="AG11" i="17" s="1"/>
  <c r="AH11" i="17"/>
  <c r="AI11" i="17" s="1"/>
  <c r="AJ11" i="17"/>
  <c r="AL11" i="17"/>
  <c r="AM11" i="17"/>
  <c r="AN11" i="17"/>
  <c r="AO11" i="17"/>
  <c r="AP11" i="17"/>
  <c r="AQ11" i="17"/>
  <c r="T12" i="17"/>
  <c r="U12" i="17" s="1"/>
  <c r="Z12" i="17"/>
  <c r="AA12" i="17" s="1"/>
  <c r="AB12" i="17"/>
  <c r="AC12" i="17" s="1"/>
  <c r="AD12" i="17"/>
  <c r="AE12" i="17" s="1"/>
  <c r="AF12" i="17"/>
  <c r="AG12" i="17" s="1"/>
  <c r="AH12" i="17"/>
  <c r="AI12" i="17" s="1"/>
  <c r="AJ12" i="17"/>
  <c r="AL12" i="17"/>
  <c r="AM12" i="17"/>
  <c r="AN12" i="17"/>
  <c r="AO12" i="17"/>
  <c r="AP12" i="17"/>
  <c r="AQ12" i="17"/>
  <c r="T13" i="17"/>
  <c r="U13" i="17" s="1"/>
  <c r="Z13" i="17"/>
  <c r="AA13" i="17" s="1"/>
  <c r="AB13" i="17"/>
  <c r="AC13" i="17" s="1"/>
  <c r="AD13" i="17"/>
  <c r="AE13" i="17" s="1"/>
  <c r="AF13" i="17"/>
  <c r="AG13" i="17" s="1"/>
  <c r="AH13" i="17"/>
  <c r="AI13" i="17" s="1"/>
  <c r="AJ13" i="17"/>
  <c r="AL13" i="17"/>
  <c r="AM13" i="17"/>
  <c r="AN13" i="17"/>
  <c r="AO13" i="17"/>
  <c r="AP13" i="17"/>
  <c r="AQ13" i="17"/>
  <c r="T16" i="17"/>
  <c r="U16" i="17" s="1"/>
  <c r="Z16" i="17"/>
  <c r="AA16" i="17" s="1"/>
  <c r="AB16" i="17"/>
  <c r="AC16" i="17" s="1"/>
  <c r="AD16" i="17"/>
  <c r="AE16" i="17" s="1"/>
  <c r="AF16" i="17"/>
  <c r="AG16" i="17" s="1"/>
  <c r="AH16" i="17"/>
  <c r="AI16" i="17" s="1"/>
  <c r="AJ16" i="17"/>
  <c r="AL16" i="17"/>
  <c r="AM16" i="17"/>
  <c r="AN16" i="17"/>
  <c r="AO16" i="17"/>
  <c r="AP16" i="17"/>
  <c r="AQ16" i="17"/>
  <c r="T17" i="17"/>
  <c r="U17" i="17" s="1"/>
  <c r="Z17" i="17"/>
  <c r="AA17" i="17" s="1"/>
  <c r="AB17" i="17"/>
  <c r="AC17" i="17" s="1"/>
  <c r="AD17" i="17"/>
  <c r="AE17" i="17" s="1"/>
  <c r="AF17" i="17"/>
  <c r="AG17" i="17" s="1"/>
  <c r="AH17" i="17"/>
  <c r="AI17" i="17" s="1"/>
  <c r="AJ17" i="17"/>
  <c r="AL17" i="17"/>
  <c r="AM17" i="17"/>
  <c r="AN17" i="17"/>
  <c r="AO17" i="17"/>
  <c r="AP17" i="17"/>
  <c r="AQ17" i="17"/>
  <c r="T14" i="17"/>
  <c r="U14" i="17" s="1"/>
  <c r="Z14" i="17"/>
  <c r="AA14" i="17" s="1"/>
  <c r="AB14" i="17"/>
  <c r="AC14" i="17" s="1"/>
  <c r="AD14" i="17"/>
  <c r="AE14" i="17" s="1"/>
  <c r="AF14" i="17"/>
  <c r="AG14" i="17" s="1"/>
  <c r="AH14" i="17"/>
  <c r="AI14" i="17" s="1"/>
  <c r="AJ14" i="17"/>
  <c r="AL14" i="17"/>
  <c r="AM14" i="17"/>
  <c r="AN14" i="17"/>
  <c r="AO14" i="17"/>
  <c r="AP14" i="17"/>
  <c r="AQ14" i="17"/>
  <c r="T15" i="17"/>
  <c r="U15" i="17" s="1"/>
  <c r="Z15" i="17"/>
  <c r="AA15" i="17" s="1"/>
  <c r="AB15" i="17"/>
  <c r="AC15" i="17" s="1"/>
  <c r="AD15" i="17"/>
  <c r="AE15" i="17" s="1"/>
  <c r="AF15" i="17"/>
  <c r="AG15" i="17" s="1"/>
  <c r="AH15" i="17"/>
  <c r="AI15" i="17" s="1"/>
  <c r="AJ15" i="17"/>
  <c r="AL15" i="17"/>
  <c r="AM15" i="17"/>
  <c r="AN15" i="17"/>
  <c r="AO15" i="17"/>
  <c r="AP15" i="17"/>
  <c r="AQ15" i="17"/>
  <c r="T20" i="17"/>
  <c r="U20" i="17" s="1"/>
  <c r="Z20" i="17"/>
  <c r="AA20" i="17" s="1"/>
  <c r="AB20" i="17"/>
  <c r="AC20" i="17" s="1"/>
  <c r="AD20" i="17"/>
  <c r="AE20" i="17" s="1"/>
  <c r="AF20" i="17"/>
  <c r="AG20" i="17" s="1"/>
  <c r="AH20" i="17"/>
  <c r="AI20" i="17" s="1"/>
  <c r="AJ20" i="17"/>
  <c r="AL20" i="17"/>
  <c r="AM20" i="17"/>
  <c r="AN20" i="17"/>
  <c r="AO20" i="17"/>
  <c r="AP20" i="17"/>
  <c r="AQ20" i="17"/>
  <c r="T21" i="17"/>
  <c r="U21" i="17" s="1"/>
  <c r="Z21" i="17"/>
  <c r="AA21" i="17" s="1"/>
  <c r="AB21" i="17"/>
  <c r="AC21" i="17" s="1"/>
  <c r="AD21" i="17"/>
  <c r="AE21" i="17" s="1"/>
  <c r="AF21" i="17"/>
  <c r="AG21" i="17" s="1"/>
  <c r="AH21" i="17"/>
  <c r="AI21" i="17" s="1"/>
  <c r="AJ21" i="17"/>
  <c r="AL21" i="17"/>
  <c r="AM21" i="17"/>
  <c r="AN21" i="17"/>
  <c r="AO21" i="17"/>
  <c r="AP21" i="17"/>
  <c r="AQ21" i="17"/>
  <c r="T18" i="17"/>
  <c r="U18" i="17" s="1"/>
  <c r="Z18" i="17"/>
  <c r="AA18" i="17" s="1"/>
  <c r="AB18" i="17"/>
  <c r="AC18" i="17" s="1"/>
  <c r="AD18" i="17"/>
  <c r="AE18" i="17" s="1"/>
  <c r="AF18" i="17"/>
  <c r="AG18" i="17" s="1"/>
  <c r="AH18" i="17"/>
  <c r="AI18" i="17" s="1"/>
  <c r="AJ18" i="17"/>
  <c r="AL18" i="17"/>
  <c r="AM18" i="17"/>
  <c r="AN18" i="17"/>
  <c r="AO18" i="17"/>
  <c r="AP18" i="17"/>
  <c r="AQ18" i="17"/>
  <c r="T19" i="17"/>
  <c r="U19" i="17" s="1"/>
  <c r="Z19" i="17"/>
  <c r="AA19" i="17" s="1"/>
  <c r="AB19" i="17"/>
  <c r="AC19" i="17" s="1"/>
  <c r="AD19" i="17"/>
  <c r="AE19" i="17" s="1"/>
  <c r="AF19" i="17"/>
  <c r="AG19" i="17" s="1"/>
  <c r="AH19" i="17"/>
  <c r="AI19" i="17" s="1"/>
  <c r="AJ19" i="17"/>
  <c r="AL19" i="17"/>
  <c r="AM19" i="17"/>
  <c r="AN19" i="17"/>
  <c r="AO19" i="17"/>
  <c r="AP19" i="17"/>
  <c r="AQ19" i="17"/>
  <c r="T22" i="17"/>
  <c r="U22" i="17" s="1"/>
  <c r="Z22" i="17"/>
  <c r="AA22" i="17" s="1"/>
  <c r="AB22" i="17"/>
  <c r="AC22" i="17" s="1"/>
  <c r="AD22" i="17"/>
  <c r="AE22" i="17" s="1"/>
  <c r="AF22" i="17"/>
  <c r="AG22" i="17" s="1"/>
  <c r="AH22" i="17"/>
  <c r="AI22" i="17" s="1"/>
  <c r="AJ22" i="17"/>
  <c r="AL22" i="17"/>
  <c r="AM22" i="17"/>
  <c r="AN22" i="17"/>
  <c r="AO22" i="17"/>
  <c r="AP22" i="17"/>
  <c r="AQ22" i="17"/>
  <c r="T23" i="17"/>
  <c r="U23" i="17" s="1"/>
  <c r="Z23" i="17"/>
  <c r="AA23" i="17" s="1"/>
  <c r="AB23" i="17"/>
  <c r="AC23" i="17" s="1"/>
  <c r="AD23" i="17"/>
  <c r="AE23" i="17" s="1"/>
  <c r="AF23" i="17"/>
  <c r="AG23" i="17" s="1"/>
  <c r="AH23" i="17"/>
  <c r="AI23" i="17" s="1"/>
  <c r="AJ23" i="17"/>
  <c r="AL23" i="17"/>
  <c r="AM23" i="17"/>
  <c r="AN23" i="17"/>
  <c r="AO23" i="17"/>
  <c r="AP23" i="17"/>
  <c r="AQ23" i="17"/>
  <c r="T24" i="17"/>
  <c r="U24" i="17" s="1"/>
  <c r="Z24" i="17"/>
  <c r="AA24" i="17" s="1"/>
  <c r="AB24" i="17"/>
  <c r="AC24" i="17" s="1"/>
  <c r="AD24" i="17"/>
  <c r="AE24" i="17" s="1"/>
  <c r="AF24" i="17"/>
  <c r="AG24" i="17" s="1"/>
  <c r="AH24" i="17"/>
  <c r="AI24" i="17" s="1"/>
  <c r="AJ24" i="17"/>
  <c r="AL24" i="17"/>
  <c r="AM24" i="17"/>
  <c r="AN24" i="17"/>
  <c r="AO24" i="17"/>
  <c r="AP24" i="17"/>
  <c r="AQ24" i="17"/>
  <c r="T25" i="17"/>
  <c r="U25" i="17" s="1"/>
  <c r="Z25" i="17"/>
  <c r="AA25" i="17" s="1"/>
  <c r="AB25" i="17"/>
  <c r="AC25" i="17" s="1"/>
  <c r="AD25" i="17"/>
  <c r="AE25" i="17" s="1"/>
  <c r="AF25" i="17"/>
  <c r="AG25" i="17" s="1"/>
  <c r="AH25" i="17"/>
  <c r="AI25" i="17" s="1"/>
  <c r="AJ25" i="17"/>
  <c r="AL25" i="17"/>
  <c r="AM25" i="17"/>
  <c r="AN25" i="17"/>
  <c r="AO25" i="17"/>
  <c r="AP25" i="17"/>
  <c r="AQ25" i="17"/>
  <c r="T26" i="17"/>
  <c r="U26" i="17" s="1"/>
  <c r="Z26" i="17"/>
  <c r="AA26" i="17" s="1"/>
  <c r="AB26" i="17"/>
  <c r="AC26" i="17" s="1"/>
  <c r="AD26" i="17"/>
  <c r="AE26" i="17" s="1"/>
  <c r="AF26" i="17"/>
  <c r="AG26" i="17" s="1"/>
  <c r="AH26" i="17"/>
  <c r="AI26" i="17" s="1"/>
  <c r="AJ26" i="17"/>
  <c r="AL26" i="17"/>
  <c r="AM26" i="17"/>
  <c r="AN26" i="17"/>
  <c r="AO26" i="17"/>
  <c r="AP26" i="17"/>
  <c r="AQ26" i="17"/>
  <c r="T27" i="17"/>
  <c r="U27" i="17" s="1"/>
  <c r="Z27" i="17"/>
  <c r="AA27" i="17" s="1"/>
  <c r="AB27" i="17"/>
  <c r="AC27" i="17" s="1"/>
  <c r="AD27" i="17"/>
  <c r="AE27" i="17" s="1"/>
  <c r="AF27" i="17"/>
  <c r="AG27" i="17" s="1"/>
  <c r="AH27" i="17"/>
  <c r="AI27" i="17" s="1"/>
  <c r="AJ27" i="17"/>
  <c r="AL27" i="17"/>
  <c r="AM27" i="17"/>
  <c r="AN27" i="17"/>
  <c r="AO27" i="17"/>
  <c r="AP27" i="17"/>
  <c r="AQ27" i="17"/>
  <c r="AH2" i="17"/>
  <c r="Z2" i="17"/>
  <c r="AA2" i="17" s="1"/>
  <c r="S36" i="18" l="1"/>
  <c r="S25" i="18"/>
  <c r="S31" i="18"/>
  <c r="S37" i="18"/>
  <c r="S33" i="18"/>
  <c r="S8" i="18"/>
  <c r="S27" i="18"/>
  <c r="S28" i="18"/>
  <c r="S29" i="18"/>
  <c r="S24" i="18"/>
  <c r="S22" i="17"/>
  <c r="S19" i="17"/>
  <c r="S18" i="17"/>
  <c r="S9" i="18"/>
  <c r="S24" i="17"/>
  <c r="S25" i="17"/>
  <c r="S4" i="17"/>
  <c r="S5" i="17"/>
  <c r="S26" i="17"/>
  <c r="S6" i="17"/>
  <c r="S14" i="17"/>
  <c r="S17" i="17"/>
  <c r="S27" i="17"/>
  <c r="S15" i="17"/>
  <c r="S7" i="17"/>
  <c r="S23" i="17"/>
  <c r="S20" i="17"/>
  <c r="S21" i="17"/>
  <c r="S16" i="17"/>
  <c r="AA11" i="17"/>
  <c r="S11" i="17" s="1"/>
  <c r="AA8" i="17"/>
  <c r="S8" i="17" s="1"/>
  <c r="S32" i="18"/>
  <c r="S18" i="18"/>
  <c r="S4" i="18"/>
  <c r="S5" i="18"/>
  <c r="S17" i="18"/>
  <c r="S16" i="18"/>
  <c r="S15" i="18"/>
  <c r="S14" i="18"/>
  <c r="S13" i="18"/>
  <c r="S7" i="18"/>
  <c r="S6" i="18"/>
  <c r="S22" i="18"/>
  <c r="S21" i="18"/>
  <c r="S19" i="18"/>
  <c r="S20" i="18"/>
  <c r="S26" i="18"/>
  <c r="S3" i="17"/>
  <c r="S10" i="17"/>
  <c r="S9" i="17"/>
  <c r="S13" i="17"/>
  <c r="S12" i="17"/>
  <c r="S35" i="18"/>
  <c r="S34" i="18"/>
  <c r="S30" i="18"/>
  <c r="S23" i="18"/>
  <c r="S12" i="18"/>
  <c r="S11" i="18"/>
  <c r="S10" i="18"/>
  <c r="S3" i="18"/>
  <c r="P8" i="15"/>
  <c r="P35" i="15"/>
  <c r="P28" i="15"/>
  <c r="P15" i="15"/>
  <c r="P36" i="15"/>
  <c r="P27" i="15"/>
  <c r="P20" i="15"/>
  <c r="P14" i="15"/>
  <c r="P13" i="15"/>
  <c r="P7" i="15"/>
  <c r="P34" i="15"/>
  <c r="P19" i="15"/>
  <c r="P33" i="15"/>
  <c r="P6" i="15"/>
  <c r="P32" i="15"/>
  <c r="P25" i="15"/>
  <c r="P12" i="15"/>
  <c r="P5" i="15"/>
  <c r="P18" i="15"/>
  <c r="P11" i="15"/>
  <c r="P38" i="15"/>
  <c r="P37" i="15"/>
  <c r="P30" i="15"/>
  <c r="P16" i="15"/>
  <c r="P10" i="15"/>
  <c r="P29" i="15"/>
  <c r="P22" i="15"/>
  <c r="P21" i="15"/>
  <c r="P9" i="15"/>
  <c r="P3" i="15"/>
  <c r="U3" i="16"/>
  <c r="V3" i="16" s="1"/>
  <c r="AA3" i="16"/>
  <c r="AB3" i="16" s="1"/>
  <c r="AC3" i="16"/>
  <c r="AD3" i="16" s="1"/>
  <c r="AE3" i="16"/>
  <c r="AF3" i="16" s="1"/>
  <c r="AG3" i="16"/>
  <c r="AH3" i="16" s="1"/>
  <c r="AI3" i="16"/>
  <c r="AJ3" i="16" s="1"/>
  <c r="AK3" i="16"/>
  <c r="AM3" i="16"/>
  <c r="AN3" i="16"/>
  <c r="AO3" i="16"/>
  <c r="AP3" i="16"/>
  <c r="AQ3" i="16"/>
  <c r="AS3" i="16"/>
  <c r="U4" i="16"/>
  <c r="V4" i="16" s="1"/>
  <c r="AA4" i="16"/>
  <c r="AB4" i="16" s="1"/>
  <c r="AC4" i="16"/>
  <c r="AD4" i="16" s="1"/>
  <c r="AE4" i="16"/>
  <c r="AF4" i="16" s="1"/>
  <c r="AG4" i="16"/>
  <c r="AH4" i="16" s="1"/>
  <c r="AI4" i="16"/>
  <c r="AJ4" i="16" s="1"/>
  <c r="AK4" i="16"/>
  <c r="AM4" i="16"/>
  <c r="AN4" i="16"/>
  <c r="AO4" i="16"/>
  <c r="AP4" i="16"/>
  <c r="AQ4" i="16"/>
  <c r="AS4" i="16"/>
  <c r="U5" i="16"/>
  <c r="V5" i="16" s="1"/>
  <c r="AA5" i="16"/>
  <c r="AB5" i="16" s="1"/>
  <c r="AC5" i="16"/>
  <c r="AD5" i="16" s="1"/>
  <c r="AE5" i="16"/>
  <c r="AF5" i="16" s="1"/>
  <c r="AG5" i="16"/>
  <c r="AH5" i="16" s="1"/>
  <c r="AI5" i="16"/>
  <c r="AJ5" i="16" s="1"/>
  <c r="AK5" i="16"/>
  <c r="AM5" i="16"/>
  <c r="AN5" i="16"/>
  <c r="AO5" i="16"/>
  <c r="AP5" i="16"/>
  <c r="AQ5" i="16"/>
  <c r="AS5" i="16"/>
  <c r="U6" i="16"/>
  <c r="V6" i="16" s="1"/>
  <c r="AA6" i="16"/>
  <c r="AB6" i="16" s="1"/>
  <c r="AC6" i="16"/>
  <c r="AD6" i="16" s="1"/>
  <c r="AE6" i="16"/>
  <c r="AF6" i="16" s="1"/>
  <c r="AG6" i="16"/>
  <c r="AH6" i="16" s="1"/>
  <c r="AI6" i="16"/>
  <c r="AJ6" i="16" s="1"/>
  <c r="AK6" i="16"/>
  <c r="AM6" i="16"/>
  <c r="AN6" i="16"/>
  <c r="AO6" i="16"/>
  <c r="AP6" i="16"/>
  <c r="AQ6" i="16"/>
  <c r="AS6" i="16"/>
  <c r="U7" i="16"/>
  <c r="V7" i="16" s="1"/>
  <c r="AA7" i="16"/>
  <c r="AB7" i="16" s="1"/>
  <c r="AC7" i="16"/>
  <c r="AD7" i="16" s="1"/>
  <c r="AE7" i="16"/>
  <c r="AF7" i="16" s="1"/>
  <c r="AG7" i="16"/>
  <c r="AH7" i="16" s="1"/>
  <c r="AI7" i="16"/>
  <c r="AJ7" i="16" s="1"/>
  <c r="AK7" i="16"/>
  <c r="AM7" i="16"/>
  <c r="AN7" i="16"/>
  <c r="AO7" i="16"/>
  <c r="AP7" i="16"/>
  <c r="AQ7" i="16"/>
  <c r="AS7" i="16"/>
  <c r="U8" i="16"/>
  <c r="V8" i="16" s="1"/>
  <c r="AA8" i="16"/>
  <c r="AB8" i="16" s="1"/>
  <c r="AC8" i="16"/>
  <c r="AD8" i="16" s="1"/>
  <c r="AE8" i="16"/>
  <c r="AF8" i="16" s="1"/>
  <c r="AG8" i="16"/>
  <c r="AH8" i="16" s="1"/>
  <c r="AI8" i="16"/>
  <c r="AJ8" i="16" s="1"/>
  <c r="AK8" i="16"/>
  <c r="AM8" i="16"/>
  <c r="AN8" i="16"/>
  <c r="AO8" i="16"/>
  <c r="AP8" i="16"/>
  <c r="AQ8" i="16"/>
  <c r="AS8" i="16"/>
  <c r="U9" i="16"/>
  <c r="V9" i="16" s="1"/>
  <c r="AA9" i="16"/>
  <c r="AB9" i="16" s="1"/>
  <c r="AC9" i="16"/>
  <c r="AD9" i="16" s="1"/>
  <c r="AE9" i="16"/>
  <c r="AF9" i="16" s="1"/>
  <c r="AG9" i="16"/>
  <c r="AH9" i="16" s="1"/>
  <c r="AI9" i="16"/>
  <c r="AJ9" i="16" s="1"/>
  <c r="AK9" i="16"/>
  <c r="AM9" i="16"/>
  <c r="AN9" i="16"/>
  <c r="AO9" i="16"/>
  <c r="AP9" i="16"/>
  <c r="AQ9" i="16"/>
  <c r="AS9" i="16"/>
  <c r="U10" i="16"/>
  <c r="V10" i="16" s="1"/>
  <c r="AA10" i="16"/>
  <c r="AB10" i="16" s="1"/>
  <c r="AC10" i="16"/>
  <c r="AD10" i="16" s="1"/>
  <c r="AE10" i="16"/>
  <c r="AF10" i="16" s="1"/>
  <c r="AG10" i="16"/>
  <c r="AH10" i="16" s="1"/>
  <c r="AI10" i="16"/>
  <c r="AJ10" i="16" s="1"/>
  <c r="AK10" i="16"/>
  <c r="AM10" i="16"/>
  <c r="AN10" i="16"/>
  <c r="AO10" i="16"/>
  <c r="AP10" i="16"/>
  <c r="AQ10" i="16"/>
  <c r="AS10" i="16"/>
  <c r="U11" i="16"/>
  <c r="V11" i="16" s="1"/>
  <c r="AA11" i="16"/>
  <c r="AB11" i="16" s="1"/>
  <c r="AC11" i="16"/>
  <c r="AD11" i="16" s="1"/>
  <c r="AE11" i="16"/>
  <c r="AF11" i="16" s="1"/>
  <c r="AG11" i="16"/>
  <c r="AH11" i="16" s="1"/>
  <c r="AI11" i="16"/>
  <c r="AJ11" i="16" s="1"/>
  <c r="AK11" i="16"/>
  <c r="AM11" i="16"/>
  <c r="AN11" i="16"/>
  <c r="AO11" i="16"/>
  <c r="AP11" i="16"/>
  <c r="AQ11" i="16"/>
  <c r="AS11" i="16"/>
  <c r="U12" i="16"/>
  <c r="V12" i="16" s="1"/>
  <c r="AA12" i="16"/>
  <c r="AB12" i="16" s="1"/>
  <c r="AC12" i="16"/>
  <c r="AD12" i="16" s="1"/>
  <c r="AE12" i="16"/>
  <c r="AF12" i="16" s="1"/>
  <c r="AG12" i="16"/>
  <c r="AH12" i="16" s="1"/>
  <c r="AI12" i="16"/>
  <c r="AJ12" i="16" s="1"/>
  <c r="AK12" i="16"/>
  <c r="AM12" i="16"/>
  <c r="AN12" i="16"/>
  <c r="AO12" i="16"/>
  <c r="AP12" i="16"/>
  <c r="AQ12" i="16"/>
  <c r="AS12" i="16"/>
  <c r="U13" i="16"/>
  <c r="V13" i="16" s="1"/>
  <c r="AA13" i="16"/>
  <c r="AB13" i="16" s="1"/>
  <c r="AC13" i="16"/>
  <c r="AD13" i="16" s="1"/>
  <c r="AE13" i="16"/>
  <c r="AF13" i="16" s="1"/>
  <c r="AG13" i="16"/>
  <c r="AH13" i="16" s="1"/>
  <c r="AI13" i="16"/>
  <c r="AJ13" i="16" s="1"/>
  <c r="AK13" i="16"/>
  <c r="AM13" i="16"/>
  <c r="AN13" i="16"/>
  <c r="AO13" i="16"/>
  <c r="AP13" i="16"/>
  <c r="AQ13" i="16"/>
  <c r="AS13" i="16"/>
  <c r="U14" i="16"/>
  <c r="V14" i="16" s="1"/>
  <c r="AA14" i="16"/>
  <c r="AB14" i="16" s="1"/>
  <c r="AC14" i="16"/>
  <c r="AD14" i="16" s="1"/>
  <c r="AE14" i="16"/>
  <c r="AF14" i="16" s="1"/>
  <c r="AG14" i="16"/>
  <c r="AH14" i="16" s="1"/>
  <c r="AI14" i="16"/>
  <c r="AJ14" i="16" s="1"/>
  <c r="AK14" i="16"/>
  <c r="AM14" i="16"/>
  <c r="AN14" i="16"/>
  <c r="AO14" i="16"/>
  <c r="AP14" i="16"/>
  <c r="AQ14" i="16"/>
  <c r="AS14" i="16"/>
  <c r="U15" i="16"/>
  <c r="V15" i="16" s="1"/>
  <c r="AA15" i="16"/>
  <c r="AB15" i="16" s="1"/>
  <c r="AC15" i="16"/>
  <c r="AD15" i="16" s="1"/>
  <c r="AE15" i="16"/>
  <c r="AF15" i="16" s="1"/>
  <c r="AG15" i="16"/>
  <c r="AH15" i="16" s="1"/>
  <c r="AI15" i="16"/>
  <c r="AJ15" i="16" s="1"/>
  <c r="AK15" i="16"/>
  <c r="AM15" i="16"/>
  <c r="AN15" i="16"/>
  <c r="AO15" i="16"/>
  <c r="AP15" i="16"/>
  <c r="AQ15" i="16"/>
  <c r="AS15" i="16"/>
  <c r="U20" i="16"/>
  <c r="V20" i="16" s="1"/>
  <c r="AA20" i="16"/>
  <c r="AB20" i="16" s="1"/>
  <c r="AC20" i="16"/>
  <c r="AD20" i="16" s="1"/>
  <c r="AE20" i="16"/>
  <c r="AF20" i="16" s="1"/>
  <c r="AG20" i="16"/>
  <c r="AH20" i="16" s="1"/>
  <c r="AI20" i="16"/>
  <c r="AJ20" i="16" s="1"/>
  <c r="AK20" i="16"/>
  <c r="AM20" i="16"/>
  <c r="AN20" i="16"/>
  <c r="AO20" i="16"/>
  <c r="AP20" i="16"/>
  <c r="AQ20" i="16"/>
  <c r="AS20" i="16"/>
  <c r="U21" i="16"/>
  <c r="V21" i="16" s="1"/>
  <c r="AA21" i="16"/>
  <c r="AB21" i="16" s="1"/>
  <c r="AC21" i="16"/>
  <c r="AD21" i="16" s="1"/>
  <c r="AE21" i="16"/>
  <c r="AF21" i="16" s="1"/>
  <c r="AG21" i="16"/>
  <c r="AH21" i="16" s="1"/>
  <c r="AI21" i="16"/>
  <c r="AJ21" i="16" s="1"/>
  <c r="AK21" i="16"/>
  <c r="AM21" i="16"/>
  <c r="AN21" i="16"/>
  <c r="AO21" i="16"/>
  <c r="AP21" i="16"/>
  <c r="AQ21" i="16"/>
  <c r="AS21" i="16"/>
  <c r="U16" i="16"/>
  <c r="V16" i="16" s="1"/>
  <c r="AA16" i="16"/>
  <c r="AB16" i="16" s="1"/>
  <c r="AC16" i="16"/>
  <c r="AD16" i="16" s="1"/>
  <c r="AE16" i="16"/>
  <c r="AF16" i="16" s="1"/>
  <c r="AG16" i="16"/>
  <c r="AH16" i="16" s="1"/>
  <c r="AI16" i="16"/>
  <c r="AJ16" i="16" s="1"/>
  <c r="AK16" i="16"/>
  <c r="AM16" i="16"/>
  <c r="AN16" i="16"/>
  <c r="AO16" i="16"/>
  <c r="AP16" i="16"/>
  <c r="AQ16" i="16"/>
  <c r="AS16" i="16"/>
  <c r="U17" i="16"/>
  <c r="V17" i="16" s="1"/>
  <c r="AA17" i="16"/>
  <c r="AB17" i="16" s="1"/>
  <c r="AC17" i="16"/>
  <c r="AD17" i="16" s="1"/>
  <c r="AE17" i="16"/>
  <c r="AF17" i="16" s="1"/>
  <c r="AG17" i="16"/>
  <c r="AH17" i="16" s="1"/>
  <c r="AI17" i="16"/>
  <c r="AJ17" i="16" s="1"/>
  <c r="AK17" i="16"/>
  <c r="AM17" i="16"/>
  <c r="AN17" i="16"/>
  <c r="AO17" i="16"/>
  <c r="AP17" i="16"/>
  <c r="AQ17" i="16"/>
  <c r="AS17" i="16"/>
  <c r="U18" i="16"/>
  <c r="V18" i="16" s="1"/>
  <c r="AA18" i="16"/>
  <c r="AB18" i="16" s="1"/>
  <c r="AC18" i="16"/>
  <c r="AD18" i="16" s="1"/>
  <c r="AE18" i="16"/>
  <c r="AF18" i="16" s="1"/>
  <c r="AG18" i="16"/>
  <c r="AH18" i="16" s="1"/>
  <c r="AI18" i="16"/>
  <c r="AJ18" i="16" s="1"/>
  <c r="AK18" i="16"/>
  <c r="AM18" i="16"/>
  <c r="AN18" i="16"/>
  <c r="AO18" i="16"/>
  <c r="AP18" i="16"/>
  <c r="AQ18" i="16"/>
  <c r="AS18" i="16"/>
  <c r="U19" i="16"/>
  <c r="V19" i="16" s="1"/>
  <c r="AA19" i="16"/>
  <c r="AB19" i="16" s="1"/>
  <c r="AC19" i="16"/>
  <c r="AD19" i="16" s="1"/>
  <c r="AE19" i="16"/>
  <c r="AF19" i="16" s="1"/>
  <c r="AG19" i="16"/>
  <c r="AH19" i="16" s="1"/>
  <c r="AI19" i="16"/>
  <c r="AJ19" i="16" s="1"/>
  <c r="AK19" i="16"/>
  <c r="AM19" i="16"/>
  <c r="AN19" i="16"/>
  <c r="AO19" i="16"/>
  <c r="AP19" i="16"/>
  <c r="AQ19" i="16"/>
  <c r="AS19" i="16"/>
  <c r="U22" i="16"/>
  <c r="V22" i="16" s="1"/>
  <c r="AA22" i="16"/>
  <c r="AB22" i="16" s="1"/>
  <c r="AC22" i="16"/>
  <c r="AD22" i="16" s="1"/>
  <c r="AE22" i="16"/>
  <c r="AF22" i="16" s="1"/>
  <c r="AG22" i="16"/>
  <c r="AH22" i="16" s="1"/>
  <c r="AI22" i="16"/>
  <c r="AJ22" i="16" s="1"/>
  <c r="AK22" i="16"/>
  <c r="AM22" i="16"/>
  <c r="AN22" i="16"/>
  <c r="AO22" i="16"/>
  <c r="AP22" i="16"/>
  <c r="AQ22" i="16"/>
  <c r="AS22" i="16"/>
  <c r="U23" i="16"/>
  <c r="V23" i="16" s="1"/>
  <c r="AA23" i="16"/>
  <c r="AB23" i="16" s="1"/>
  <c r="AC23" i="16"/>
  <c r="AD23" i="16" s="1"/>
  <c r="AE23" i="16"/>
  <c r="AF23" i="16" s="1"/>
  <c r="AG23" i="16"/>
  <c r="AH23" i="16" s="1"/>
  <c r="AI23" i="16"/>
  <c r="AJ23" i="16" s="1"/>
  <c r="AK23" i="16"/>
  <c r="AM23" i="16"/>
  <c r="AN23" i="16"/>
  <c r="AO23" i="16"/>
  <c r="AP23" i="16"/>
  <c r="AQ23" i="16"/>
  <c r="AS23" i="16"/>
  <c r="U24" i="16"/>
  <c r="V24" i="16" s="1"/>
  <c r="AA24" i="16"/>
  <c r="AB24" i="16" s="1"/>
  <c r="AC24" i="16"/>
  <c r="AD24" i="16" s="1"/>
  <c r="AE24" i="16"/>
  <c r="AF24" i="16" s="1"/>
  <c r="AG24" i="16"/>
  <c r="AH24" i="16" s="1"/>
  <c r="AI24" i="16"/>
  <c r="AJ24" i="16" s="1"/>
  <c r="AK24" i="16"/>
  <c r="AM24" i="16"/>
  <c r="AN24" i="16"/>
  <c r="AO24" i="16"/>
  <c r="AP24" i="16"/>
  <c r="AQ24" i="16"/>
  <c r="AS24" i="16"/>
  <c r="U25" i="16"/>
  <c r="V25" i="16" s="1"/>
  <c r="AA25" i="16"/>
  <c r="AB25" i="16" s="1"/>
  <c r="AC25" i="16"/>
  <c r="AD25" i="16" s="1"/>
  <c r="AE25" i="16"/>
  <c r="AF25" i="16" s="1"/>
  <c r="AG25" i="16"/>
  <c r="AH25" i="16" s="1"/>
  <c r="AI25" i="16"/>
  <c r="AJ25" i="16" s="1"/>
  <c r="AK25" i="16"/>
  <c r="AM25" i="16"/>
  <c r="AN25" i="16"/>
  <c r="AO25" i="16"/>
  <c r="AP25" i="16"/>
  <c r="AQ25" i="16"/>
  <c r="AS25" i="16"/>
  <c r="U26" i="16"/>
  <c r="V26" i="16" s="1"/>
  <c r="AA26" i="16"/>
  <c r="AB26" i="16" s="1"/>
  <c r="AC26" i="16"/>
  <c r="AD26" i="16" s="1"/>
  <c r="AE26" i="16"/>
  <c r="AF26" i="16" s="1"/>
  <c r="AG26" i="16"/>
  <c r="AH26" i="16" s="1"/>
  <c r="AI26" i="16"/>
  <c r="AJ26" i="16" s="1"/>
  <c r="AK26" i="16"/>
  <c r="AM26" i="16"/>
  <c r="AN26" i="16"/>
  <c r="AO26" i="16"/>
  <c r="AP26" i="16"/>
  <c r="AQ26" i="16"/>
  <c r="AS26" i="16"/>
  <c r="AI2" i="16"/>
  <c r="AJ2" i="16" s="1"/>
  <c r="AA2" i="16"/>
  <c r="AB2" i="16" s="1"/>
  <c r="T3" i="1"/>
  <c r="U3" i="1" s="1"/>
  <c r="Z3" i="1"/>
  <c r="AA3" i="1" s="1"/>
  <c r="AB3" i="1"/>
  <c r="AC3" i="1" s="1"/>
  <c r="AD3" i="1"/>
  <c r="AE3" i="1" s="1"/>
  <c r="AF3" i="1"/>
  <c r="AG3" i="1" s="1"/>
  <c r="AH3" i="1"/>
  <c r="AI3" i="1" s="1"/>
  <c r="AJ3" i="1"/>
  <c r="AL3" i="1"/>
  <c r="AM3" i="1"/>
  <c r="AP3" i="1"/>
  <c r="AQ3" i="1"/>
  <c r="T4" i="1"/>
  <c r="U4" i="1" s="1"/>
  <c r="Z4" i="1"/>
  <c r="AA4" i="1" s="1"/>
  <c r="AB4" i="1"/>
  <c r="AC4" i="1" s="1"/>
  <c r="AD4" i="1"/>
  <c r="AE4" i="1" s="1"/>
  <c r="AF4" i="1"/>
  <c r="AG4" i="1" s="1"/>
  <c r="AH4" i="1"/>
  <c r="AI4" i="1" s="1"/>
  <c r="AJ4" i="1"/>
  <c r="AL4" i="1"/>
  <c r="AM4" i="1"/>
  <c r="AP4" i="1"/>
  <c r="AQ4" i="1"/>
  <c r="T5" i="1"/>
  <c r="U5" i="1" s="1"/>
  <c r="Z5" i="1"/>
  <c r="AA5" i="1" s="1"/>
  <c r="AB5" i="1"/>
  <c r="AC5" i="1" s="1"/>
  <c r="AD5" i="1"/>
  <c r="AE5" i="1" s="1"/>
  <c r="AF5" i="1"/>
  <c r="AG5" i="1" s="1"/>
  <c r="AH5" i="1"/>
  <c r="AI5" i="1" s="1"/>
  <c r="AJ5" i="1"/>
  <c r="AL5" i="1"/>
  <c r="AM5" i="1"/>
  <c r="AP5" i="1"/>
  <c r="AQ5" i="1"/>
  <c r="T6" i="1"/>
  <c r="U6" i="1" s="1"/>
  <c r="Z6" i="1"/>
  <c r="AA6" i="1" s="1"/>
  <c r="AB6" i="1"/>
  <c r="AC6" i="1" s="1"/>
  <c r="AD6" i="1"/>
  <c r="AE6" i="1" s="1"/>
  <c r="AF6" i="1"/>
  <c r="AG6" i="1" s="1"/>
  <c r="AH6" i="1"/>
  <c r="AI6" i="1" s="1"/>
  <c r="AJ6" i="1"/>
  <c r="AL6" i="1"/>
  <c r="AM6" i="1"/>
  <c r="AP6" i="1"/>
  <c r="AQ6" i="1"/>
  <c r="T7" i="1"/>
  <c r="U7" i="1" s="1"/>
  <c r="Z7" i="1"/>
  <c r="AA7" i="1" s="1"/>
  <c r="AB7" i="1"/>
  <c r="AC7" i="1"/>
  <c r="AD7" i="1"/>
  <c r="AE7" i="1" s="1"/>
  <c r="AF7" i="1"/>
  <c r="AG7" i="1" s="1"/>
  <c r="AH7" i="1"/>
  <c r="AI7" i="1" s="1"/>
  <c r="AJ7" i="1"/>
  <c r="AL7" i="1"/>
  <c r="AM7" i="1"/>
  <c r="AP7" i="1"/>
  <c r="AQ7" i="1"/>
  <c r="T8" i="1"/>
  <c r="U8" i="1" s="1"/>
  <c r="Z8" i="1"/>
  <c r="AA8" i="1" s="1"/>
  <c r="AB8" i="1"/>
  <c r="AC8" i="1" s="1"/>
  <c r="AD8" i="1"/>
  <c r="AE8" i="1" s="1"/>
  <c r="AF8" i="1"/>
  <c r="AG8" i="1" s="1"/>
  <c r="AH8" i="1"/>
  <c r="AI8" i="1" s="1"/>
  <c r="AJ8" i="1"/>
  <c r="AL8" i="1"/>
  <c r="AM8" i="1"/>
  <c r="AP8" i="1"/>
  <c r="AQ8" i="1"/>
  <c r="T9" i="1"/>
  <c r="U9" i="1" s="1"/>
  <c r="Z9" i="1"/>
  <c r="AA9" i="1" s="1"/>
  <c r="AB9" i="1"/>
  <c r="AC9" i="1" s="1"/>
  <c r="AD9" i="1"/>
  <c r="AE9" i="1" s="1"/>
  <c r="AF9" i="1"/>
  <c r="AG9" i="1" s="1"/>
  <c r="AH9" i="1"/>
  <c r="AI9" i="1" s="1"/>
  <c r="AJ9" i="1"/>
  <c r="AL9" i="1"/>
  <c r="AM9" i="1"/>
  <c r="AP9" i="1"/>
  <c r="AQ9" i="1"/>
  <c r="T10" i="1"/>
  <c r="U10" i="1" s="1"/>
  <c r="Z10" i="1"/>
  <c r="AA10" i="1" s="1"/>
  <c r="AB10" i="1"/>
  <c r="AC10" i="1" s="1"/>
  <c r="AD10" i="1"/>
  <c r="AE10" i="1" s="1"/>
  <c r="AF10" i="1"/>
  <c r="AG10" i="1" s="1"/>
  <c r="AH10" i="1"/>
  <c r="AI10" i="1" s="1"/>
  <c r="AJ10" i="1"/>
  <c r="AL10" i="1"/>
  <c r="AM10" i="1"/>
  <c r="AP10" i="1"/>
  <c r="AQ10" i="1"/>
  <c r="T11" i="1"/>
  <c r="U11" i="1" s="1"/>
  <c r="Z11" i="1"/>
  <c r="AA11" i="1" s="1"/>
  <c r="AB11" i="1"/>
  <c r="AC11" i="1" s="1"/>
  <c r="AD11" i="1"/>
  <c r="AE11" i="1" s="1"/>
  <c r="AF11" i="1"/>
  <c r="AG11" i="1" s="1"/>
  <c r="AH11" i="1"/>
  <c r="AI11" i="1" s="1"/>
  <c r="AJ11" i="1"/>
  <c r="AL11" i="1"/>
  <c r="AM11" i="1"/>
  <c r="AP11" i="1"/>
  <c r="AQ11" i="1"/>
  <c r="T12" i="1"/>
  <c r="U12" i="1" s="1"/>
  <c r="Z12" i="1"/>
  <c r="AA12" i="1" s="1"/>
  <c r="AB12" i="1"/>
  <c r="AC12" i="1" s="1"/>
  <c r="AD12" i="1"/>
  <c r="AE12" i="1" s="1"/>
  <c r="AF12" i="1"/>
  <c r="AG12" i="1" s="1"/>
  <c r="AH12" i="1"/>
  <c r="AI12" i="1" s="1"/>
  <c r="AJ12" i="1"/>
  <c r="AL12" i="1"/>
  <c r="AM12" i="1"/>
  <c r="AP12" i="1"/>
  <c r="AQ12" i="1"/>
  <c r="T13" i="1"/>
  <c r="U13" i="1" s="1"/>
  <c r="Z13" i="1"/>
  <c r="AA13" i="1" s="1"/>
  <c r="AB13" i="1"/>
  <c r="AC13" i="1" s="1"/>
  <c r="AD13" i="1"/>
  <c r="AE13" i="1" s="1"/>
  <c r="AF13" i="1"/>
  <c r="AG13" i="1" s="1"/>
  <c r="AH13" i="1"/>
  <c r="AI13" i="1" s="1"/>
  <c r="AJ13" i="1"/>
  <c r="AL13" i="1"/>
  <c r="AM13" i="1"/>
  <c r="AP13" i="1"/>
  <c r="AQ13" i="1"/>
  <c r="T14" i="1"/>
  <c r="U14" i="1" s="1"/>
  <c r="Z14" i="1"/>
  <c r="AA14" i="1" s="1"/>
  <c r="AB14" i="1"/>
  <c r="AC14" i="1" s="1"/>
  <c r="AD14" i="1"/>
  <c r="AE14" i="1" s="1"/>
  <c r="AF14" i="1"/>
  <c r="AG14" i="1" s="1"/>
  <c r="AH14" i="1"/>
  <c r="AI14" i="1" s="1"/>
  <c r="AJ14" i="1"/>
  <c r="AL14" i="1"/>
  <c r="AM14" i="1"/>
  <c r="AP14" i="1"/>
  <c r="AQ14" i="1"/>
  <c r="T15" i="1"/>
  <c r="U15" i="1" s="1"/>
  <c r="Z15" i="1"/>
  <c r="AA15" i="1" s="1"/>
  <c r="AB15" i="1"/>
  <c r="AC15" i="1" s="1"/>
  <c r="AD15" i="1"/>
  <c r="AE15" i="1" s="1"/>
  <c r="AF15" i="1"/>
  <c r="AG15" i="1" s="1"/>
  <c r="AH15" i="1"/>
  <c r="AI15" i="1" s="1"/>
  <c r="AJ15" i="1"/>
  <c r="AL15" i="1"/>
  <c r="AM15" i="1"/>
  <c r="AP15" i="1"/>
  <c r="AQ15" i="1"/>
  <c r="T16" i="1"/>
  <c r="U16" i="1" s="1"/>
  <c r="Z16" i="1"/>
  <c r="AA16" i="1" s="1"/>
  <c r="AB16" i="1"/>
  <c r="AC16" i="1" s="1"/>
  <c r="AD16" i="1"/>
  <c r="AE16" i="1" s="1"/>
  <c r="AF16" i="1"/>
  <c r="AG16" i="1" s="1"/>
  <c r="AH16" i="1"/>
  <c r="AI16" i="1" s="1"/>
  <c r="AJ16" i="1"/>
  <c r="AL16" i="1"/>
  <c r="AM16" i="1"/>
  <c r="AP16" i="1"/>
  <c r="AQ16" i="1"/>
  <c r="T17" i="1"/>
  <c r="U17" i="1" s="1"/>
  <c r="Z17" i="1"/>
  <c r="AA17" i="1" s="1"/>
  <c r="AB17" i="1"/>
  <c r="AC17" i="1" s="1"/>
  <c r="AD17" i="1"/>
  <c r="AE17" i="1" s="1"/>
  <c r="AF17" i="1"/>
  <c r="AG17" i="1" s="1"/>
  <c r="AH17" i="1"/>
  <c r="AI17" i="1" s="1"/>
  <c r="AJ17" i="1"/>
  <c r="AL17" i="1"/>
  <c r="AM17" i="1"/>
  <c r="AP17" i="1"/>
  <c r="AQ17" i="1"/>
  <c r="T18" i="1"/>
  <c r="U18" i="1" s="1"/>
  <c r="Z18" i="1"/>
  <c r="AA18" i="1"/>
  <c r="AB18" i="1"/>
  <c r="AC18" i="1" s="1"/>
  <c r="AD18" i="1"/>
  <c r="AE18" i="1" s="1"/>
  <c r="AF18" i="1"/>
  <c r="AG18" i="1" s="1"/>
  <c r="AH18" i="1"/>
  <c r="AI18" i="1" s="1"/>
  <c r="AJ18" i="1"/>
  <c r="AL18" i="1"/>
  <c r="AM18" i="1"/>
  <c r="AP18" i="1"/>
  <c r="AQ18" i="1"/>
  <c r="T19" i="1"/>
  <c r="U19" i="1" s="1"/>
  <c r="Z19" i="1"/>
  <c r="AA19" i="1" s="1"/>
  <c r="AB19" i="1"/>
  <c r="AC19" i="1" s="1"/>
  <c r="AD19" i="1"/>
  <c r="AE19" i="1" s="1"/>
  <c r="AF19" i="1"/>
  <c r="AG19" i="1" s="1"/>
  <c r="AH19" i="1"/>
  <c r="AI19" i="1" s="1"/>
  <c r="AJ19" i="1"/>
  <c r="AL19" i="1"/>
  <c r="AM19" i="1"/>
  <c r="AP19" i="1"/>
  <c r="AQ19" i="1"/>
  <c r="T20" i="1"/>
  <c r="U20" i="1"/>
  <c r="Z20" i="1"/>
  <c r="AA20" i="1" s="1"/>
  <c r="AB20" i="1"/>
  <c r="AC20" i="1" s="1"/>
  <c r="AD20" i="1"/>
  <c r="AE20" i="1" s="1"/>
  <c r="AF20" i="1"/>
  <c r="AG20" i="1" s="1"/>
  <c r="AH20" i="1"/>
  <c r="AI20" i="1" s="1"/>
  <c r="AJ20" i="1"/>
  <c r="AL20" i="1"/>
  <c r="AM20" i="1"/>
  <c r="AP20" i="1"/>
  <c r="AQ20" i="1"/>
  <c r="T21" i="1"/>
  <c r="U21" i="1" s="1"/>
  <c r="Z21" i="1"/>
  <c r="AA21" i="1" s="1"/>
  <c r="AB21" i="1"/>
  <c r="AC21" i="1" s="1"/>
  <c r="AD21" i="1"/>
  <c r="AE21" i="1" s="1"/>
  <c r="AF21" i="1"/>
  <c r="AG21" i="1" s="1"/>
  <c r="AH21" i="1"/>
  <c r="AI21" i="1" s="1"/>
  <c r="AJ21" i="1"/>
  <c r="AL21" i="1"/>
  <c r="AM21" i="1"/>
  <c r="AP21" i="1"/>
  <c r="AQ21" i="1"/>
  <c r="T22" i="1"/>
  <c r="U22" i="1" s="1"/>
  <c r="Z22" i="1"/>
  <c r="AA22" i="1" s="1"/>
  <c r="AB22" i="1"/>
  <c r="AC22" i="1" s="1"/>
  <c r="AD22" i="1"/>
  <c r="AE22" i="1" s="1"/>
  <c r="AF22" i="1"/>
  <c r="AG22" i="1" s="1"/>
  <c r="AH22" i="1"/>
  <c r="AI22" i="1" s="1"/>
  <c r="AJ22" i="1"/>
  <c r="AL22" i="1"/>
  <c r="AM22" i="1"/>
  <c r="AP22" i="1"/>
  <c r="AQ22" i="1"/>
  <c r="T23" i="1"/>
  <c r="U23" i="1" s="1"/>
  <c r="Z23" i="1"/>
  <c r="AA23" i="1" s="1"/>
  <c r="AB23" i="1"/>
  <c r="AC23" i="1" s="1"/>
  <c r="AD23" i="1"/>
  <c r="AE23" i="1" s="1"/>
  <c r="AF23" i="1"/>
  <c r="AG23" i="1" s="1"/>
  <c r="AH23" i="1"/>
  <c r="AI23" i="1" s="1"/>
  <c r="AJ23" i="1"/>
  <c r="AL23" i="1"/>
  <c r="AM23" i="1"/>
  <c r="AP23" i="1"/>
  <c r="AQ23" i="1"/>
  <c r="T24" i="1"/>
  <c r="U24" i="1" s="1"/>
  <c r="Z24" i="1"/>
  <c r="AA24" i="1" s="1"/>
  <c r="AB24" i="1"/>
  <c r="AC24" i="1" s="1"/>
  <c r="AD24" i="1"/>
  <c r="AE24" i="1" s="1"/>
  <c r="AF24" i="1"/>
  <c r="AG24" i="1" s="1"/>
  <c r="AH24" i="1"/>
  <c r="AI24" i="1" s="1"/>
  <c r="AJ24" i="1"/>
  <c r="AL24" i="1"/>
  <c r="AM24" i="1"/>
  <c r="AP24" i="1"/>
  <c r="AQ24" i="1"/>
  <c r="T25" i="1"/>
  <c r="U25" i="1" s="1"/>
  <c r="Z25" i="1"/>
  <c r="AA25" i="1" s="1"/>
  <c r="AB25" i="1"/>
  <c r="AC25" i="1" s="1"/>
  <c r="AD25" i="1"/>
  <c r="AE25" i="1" s="1"/>
  <c r="AF25" i="1"/>
  <c r="AG25" i="1" s="1"/>
  <c r="AH25" i="1"/>
  <c r="AI25" i="1" s="1"/>
  <c r="AJ25" i="1"/>
  <c r="AL25" i="1"/>
  <c r="AM25" i="1"/>
  <c r="AP25" i="1"/>
  <c r="AQ25" i="1"/>
  <c r="T26" i="1"/>
  <c r="U26" i="1" s="1"/>
  <c r="Z26" i="1"/>
  <c r="AA26" i="1" s="1"/>
  <c r="AB26" i="1"/>
  <c r="AC26" i="1" s="1"/>
  <c r="AD26" i="1"/>
  <c r="AE26" i="1" s="1"/>
  <c r="AF26" i="1"/>
  <c r="AG26" i="1" s="1"/>
  <c r="AH26" i="1"/>
  <c r="AI26" i="1" s="1"/>
  <c r="AJ26" i="1"/>
  <c r="AL26" i="1"/>
  <c r="AM26" i="1"/>
  <c r="AP26" i="1"/>
  <c r="AQ26" i="1"/>
  <c r="T27" i="1"/>
  <c r="U27" i="1" s="1"/>
  <c r="Z27" i="1"/>
  <c r="AA27" i="1" s="1"/>
  <c r="AB27" i="1"/>
  <c r="AC27" i="1" s="1"/>
  <c r="AD27" i="1"/>
  <c r="AE27" i="1" s="1"/>
  <c r="AF27" i="1"/>
  <c r="AG27" i="1" s="1"/>
  <c r="AH27" i="1"/>
  <c r="AI27" i="1" s="1"/>
  <c r="AJ27" i="1"/>
  <c r="AL27" i="1"/>
  <c r="AM27" i="1"/>
  <c r="AP27" i="1"/>
  <c r="AQ27" i="1"/>
  <c r="T28" i="1"/>
  <c r="U28" i="1" s="1"/>
  <c r="Z28" i="1"/>
  <c r="AA28" i="1" s="1"/>
  <c r="AB28" i="1"/>
  <c r="AC28" i="1" s="1"/>
  <c r="AD28" i="1"/>
  <c r="AE28" i="1" s="1"/>
  <c r="AF28" i="1"/>
  <c r="AG28" i="1" s="1"/>
  <c r="AH28" i="1"/>
  <c r="AI28" i="1" s="1"/>
  <c r="AJ28" i="1"/>
  <c r="AL28" i="1"/>
  <c r="AM28" i="1"/>
  <c r="AP28" i="1"/>
  <c r="AQ28" i="1"/>
  <c r="T29" i="1"/>
  <c r="U29" i="1" s="1"/>
  <c r="Z29" i="1"/>
  <c r="AA29" i="1" s="1"/>
  <c r="AB29" i="1"/>
  <c r="AC29" i="1" s="1"/>
  <c r="AD29" i="1"/>
  <c r="AE29" i="1" s="1"/>
  <c r="AF29" i="1"/>
  <c r="AG29" i="1" s="1"/>
  <c r="AH29" i="1"/>
  <c r="AI29" i="1" s="1"/>
  <c r="AJ29" i="1"/>
  <c r="AL29" i="1"/>
  <c r="AM29" i="1"/>
  <c r="AP29" i="1"/>
  <c r="AQ29" i="1"/>
  <c r="T30" i="1"/>
  <c r="U30" i="1" s="1"/>
  <c r="Z30" i="1"/>
  <c r="AA30" i="1" s="1"/>
  <c r="AB30" i="1"/>
  <c r="AC30" i="1" s="1"/>
  <c r="AD30" i="1"/>
  <c r="AE30" i="1" s="1"/>
  <c r="AF30" i="1"/>
  <c r="AG30" i="1" s="1"/>
  <c r="AH30" i="1"/>
  <c r="AI30" i="1" s="1"/>
  <c r="AJ30" i="1"/>
  <c r="AL30" i="1"/>
  <c r="AM30" i="1"/>
  <c r="AP30" i="1"/>
  <c r="AQ30" i="1"/>
  <c r="T31" i="1"/>
  <c r="U31" i="1" s="1"/>
  <c r="Z31" i="1"/>
  <c r="AA31" i="1" s="1"/>
  <c r="AB31" i="1"/>
  <c r="AC31" i="1" s="1"/>
  <c r="AD31" i="1"/>
  <c r="AE31" i="1" s="1"/>
  <c r="AF31" i="1"/>
  <c r="AG31" i="1" s="1"/>
  <c r="AH31" i="1"/>
  <c r="AI31" i="1" s="1"/>
  <c r="AJ31" i="1"/>
  <c r="AL31" i="1"/>
  <c r="AM31" i="1"/>
  <c r="AP31" i="1"/>
  <c r="AQ31" i="1"/>
  <c r="T32" i="1"/>
  <c r="U32" i="1" s="1"/>
  <c r="Z32" i="1"/>
  <c r="AA32" i="1" s="1"/>
  <c r="AB32" i="1"/>
  <c r="AC32" i="1"/>
  <c r="AD32" i="1"/>
  <c r="AE32" i="1" s="1"/>
  <c r="AF32" i="1"/>
  <c r="AG32" i="1" s="1"/>
  <c r="AH32" i="1"/>
  <c r="AI32" i="1" s="1"/>
  <c r="AJ32" i="1"/>
  <c r="AL32" i="1"/>
  <c r="AM32" i="1"/>
  <c r="AP32" i="1"/>
  <c r="AQ32" i="1"/>
  <c r="T33" i="1"/>
  <c r="U33" i="1" s="1"/>
  <c r="Z33" i="1"/>
  <c r="AA33" i="1" s="1"/>
  <c r="AB33" i="1"/>
  <c r="AC33" i="1" s="1"/>
  <c r="AD33" i="1"/>
  <c r="AE33" i="1" s="1"/>
  <c r="AF33" i="1"/>
  <c r="AG33" i="1" s="1"/>
  <c r="AH33" i="1"/>
  <c r="AI33" i="1" s="1"/>
  <c r="AJ33" i="1"/>
  <c r="AL33" i="1"/>
  <c r="AM33" i="1"/>
  <c r="AP33" i="1"/>
  <c r="AQ33" i="1"/>
  <c r="T34" i="1"/>
  <c r="U34" i="1" s="1"/>
  <c r="Z34" i="1"/>
  <c r="AA34" i="1" s="1"/>
  <c r="AB34" i="1"/>
  <c r="AC34" i="1" s="1"/>
  <c r="AD34" i="1"/>
  <c r="AE34" i="1" s="1"/>
  <c r="AF34" i="1"/>
  <c r="AG34" i="1" s="1"/>
  <c r="AH34" i="1"/>
  <c r="AI34" i="1" s="1"/>
  <c r="AJ34" i="1"/>
  <c r="AL34" i="1"/>
  <c r="AM34" i="1"/>
  <c r="AP34" i="1"/>
  <c r="AQ34" i="1"/>
  <c r="T35" i="1"/>
  <c r="U35" i="1" s="1"/>
  <c r="Z35" i="1"/>
  <c r="AA35" i="1" s="1"/>
  <c r="AB35" i="1"/>
  <c r="AC35" i="1" s="1"/>
  <c r="AD35" i="1"/>
  <c r="AE35" i="1" s="1"/>
  <c r="AF35" i="1"/>
  <c r="AG35" i="1" s="1"/>
  <c r="AH35" i="1"/>
  <c r="AI35" i="1" s="1"/>
  <c r="AJ35" i="1"/>
  <c r="AL35" i="1"/>
  <c r="AM35" i="1"/>
  <c r="AP35" i="1"/>
  <c r="AQ35" i="1"/>
  <c r="T36" i="1"/>
  <c r="U36" i="1" s="1"/>
  <c r="Z36" i="1"/>
  <c r="AA36" i="1" s="1"/>
  <c r="AB36" i="1"/>
  <c r="AC36" i="1" s="1"/>
  <c r="AD36" i="1"/>
  <c r="AE36" i="1" s="1"/>
  <c r="AF36" i="1"/>
  <c r="AG36" i="1" s="1"/>
  <c r="AH36" i="1"/>
  <c r="AI36" i="1" s="1"/>
  <c r="AJ36" i="1"/>
  <c r="AL36" i="1"/>
  <c r="AM36" i="1"/>
  <c r="AP36" i="1"/>
  <c r="AQ36" i="1"/>
  <c r="T37" i="1"/>
  <c r="U37" i="1" s="1"/>
  <c r="Z37" i="1"/>
  <c r="AA37" i="1" s="1"/>
  <c r="AB37" i="1"/>
  <c r="AC37" i="1" s="1"/>
  <c r="AD37" i="1"/>
  <c r="AE37" i="1" s="1"/>
  <c r="AF37" i="1"/>
  <c r="AG37" i="1" s="1"/>
  <c r="AH37" i="1"/>
  <c r="AI37" i="1" s="1"/>
  <c r="AJ37" i="1"/>
  <c r="AL37" i="1"/>
  <c r="AM37" i="1"/>
  <c r="AP37" i="1"/>
  <c r="AQ37" i="1"/>
  <c r="T38" i="1"/>
  <c r="U38" i="1" s="1"/>
  <c r="Z38" i="1"/>
  <c r="AA38" i="1" s="1"/>
  <c r="AB38" i="1"/>
  <c r="AC38" i="1" s="1"/>
  <c r="AD38" i="1"/>
  <c r="AE38" i="1" s="1"/>
  <c r="AF38" i="1"/>
  <c r="AG38" i="1" s="1"/>
  <c r="AH38" i="1"/>
  <c r="AI38" i="1" s="1"/>
  <c r="AJ38" i="1"/>
  <c r="AL38" i="1"/>
  <c r="AM38" i="1"/>
  <c r="AP38" i="1"/>
  <c r="AQ38" i="1"/>
  <c r="AH2" i="1"/>
  <c r="AI2" i="1" s="1"/>
  <c r="Z2" i="1"/>
  <c r="T3" i="14"/>
  <c r="U3" i="14" s="1"/>
  <c r="Z3" i="14"/>
  <c r="AA3" i="14" s="1"/>
  <c r="AB3" i="14"/>
  <c r="AC3" i="14" s="1"/>
  <c r="AD3" i="14"/>
  <c r="AE3" i="14" s="1"/>
  <c r="AF3" i="14"/>
  <c r="AG3" i="14" s="1"/>
  <c r="AH3" i="14"/>
  <c r="AI3" i="14" s="1"/>
  <c r="AJ3" i="14"/>
  <c r="AL3" i="14"/>
  <c r="AM3" i="14"/>
  <c r="AN3" i="14"/>
  <c r="AO3" i="14"/>
  <c r="AP3" i="14"/>
  <c r="AQ3" i="14"/>
  <c r="T4" i="14"/>
  <c r="U4" i="14" s="1"/>
  <c r="Z4" i="14"/>
  <c r="AA4" i="14" s="1"/>
  <c r="AB4" i="14"/>
  <c r="AC4" i="14" s="1"/>
  <c r="AD4" i="14"/>
  <c r="AE4" i="14" s="1"/>
  <c r="AF4" i="14"/>
  <c r="AG4" i="14" s="1"/>
  <c r="AH4" i="14"/>
  <c r="AI4" i="14" s="1"/>
  <c r="AJ4" i="14"/>
  <c r="AL4" i="14"/>
  <c r="AM4" i="14"/>
  <c r="AN4" i="14"/>
  <c r="AO4" i="14"/>
  <c r="AP4" i="14"/>
  <c r="AQ4" i="14"/>
  <c r="T5" i="14"/>
  <c r="U5" i="14" s="1"/>
  <c r="Z5" i="14"/>
  <c r="AA5" i="14" s="1"/>
  <c r="AB5" i="14"/>
  <c r="AC5" i="14" s="1"/>
  <c r="AD5" i="14"/>
  <c r="AE5" i="14" s="1"/>
  <c r="AF5" i="14"/>
  <c r="AG5" i="14" s="1"/>
  <c r="AH5" i="14"/>
  <c r="AI5" i="14" s="1"/>
  <c r="AJ5" i="14"/>
  <c r="AL5" i="14"/>
  <c r="AM5" i="14"/>
  <c r="AN5" i="14"/>
  <c r="AO5" i="14"/>
  <c r="AP5" i="14"/>
  <c r="AQ5" i="14"/>
  <c r="T6" i="14"/>
  <c r="U6" i="14" s="1"/>
  <c r="Z6" i="14"/>
  <c r="AA6" i="14" s="1"/>
  <c r="AB6" i="14"/>
  <c r="AC6" i="14" s="1"/>
  <c r="AD6" i="14"/>
  <c r="AE6" i="14" s="1"/>
  <c r="AF6" i="14"/>
  <c r="AG6" i="14" s="1"/>
  <c r="AH6" i="14"/>
  <c r="AI6" i="14" s="1"/>
  <c r="AJ6" i="14"/>
  <c r="AL6" i="14"/>
  <c r="AM6" i="14"/>
  <c r="AN6" i="14"/>
  <c r="AO6" i="14"/>
  <c r="AP6" i="14"/>
  <c r="AQ6" i="14"/>
  <c r="T8" i="14"/>
  <c r="U8" i="14" s="1"/>
  <c r="Z8" i="14"/>
  <c r="AA8" i="14" s="1"/>
  <c r="AB8" i="14"/>
  <c r="AC8" i="14" s="1"/>
  <c r="AD8" i="14"/>
  <c r="AE8" i="14" s="1"/>
  <c r="AF8" i="14"/>
  <c r="AG8" i="14" s="1"/>
  <c r="AH8" i="14"/>
  <c r="AI8" i="14" s="1"/>
  <c r="AJ8" i="14"/>
  <c r="AL8" i="14"/>
  <c r="AM8" i="14"/>
  <c r="AN8" i="14"/>
  <c r="AO8" i="14"/>
  <c r="AP8" i="14"/>
  <c r="AQ8" i="14"/>
  <c r="T9" i="14"/>
  <c r="U9" i="14" s="1"/>
  <c r="Z9" i="14"/>
  <c r="AB9" i="14"/>
  <c r="AC9" i="14" s="1"/>
  <c r="AD9" i="14"/>
  <c r="AE9" i="14" s="1"/>
  <c r="AF9" i="14"/>
  <c r="AG9" i="14" s="1"/>
  <c r="AH9" i="14"/>
  <c r="AI9" i="14" s="1"/>
  <c r="AJ9" i="14"/>
  <c r="AL9" i="14"/>
  <c r="AM9" i="14"/>
  <c r="AN9" i="14"/>
  <c r="AO9" i="14"/>
  <c r="AP9" i="14"/>
  <c r="AQ9" i="14"/>
  <c r="T10" i="14"/>
  <c r="U10" i="14" s="1"/>
  <c r="Z10" i="14"/>
  <c r="AA10" i="14" s="1"/>
  <c r="AB10" i="14"/>
  <c r="AC10" i="14" s="1"/>
  <c r="AD10" i="14"/>
  <c r="AE10" i="14" s="1"/>
  <c r="AF10" i="14"/>
  <c r="AG10" i="14" s="1"/>
  <c r="AH10" i="14"/>
  <c r="AI10" i="14" s="1"/>
  <c r="AJ10" i="14"/>
  <c r="AL10" i="14"/>
  <c r="AM10" i="14"/>
  <c r="AN10" i="14"/>
  <c r="AO10" i="14"/>
  <c r="AP10" i="14"/>
  <c r="AQ10" i="14"/>
  <c r="T14" i="14"/>
  <c r="U14" i="14" s="1"/>
  <c r="Z14" i="14"/>
  <c r="AA14" i="14" s="1"/>
  <c r="AB14" i="14"/>
  <c r="AC14" i="14" s="1"/>
  <c r="AD14" i="14"/>
  <c r="AE14" i="14" s="1"/>
  <c r="AF14" i="14"/>
  <c r="AG14" i="14" s="1"/>
  <c r="AH14" i="14"/>
  <c r="AI14" i="14" s="1"/>
  <c r="AJ14" i="14"/>
  <c r="AL14" i="14"/>
  <c r="AM14" i="14"/>
  <c r="AN14" i="14"/>
  <c r="AO14" i="14"/>
  <c r="AP14" i="14"/>
  <c r="AQ14" i="14"/>
  <c r="T11" i="14"/>
  <c r="U11" i="14" s="1"/>
  <c r="Z11" i="14"/>
  <c r="AA11" i="14" s="1"/>
  <c r="AB11" i="14"/>
  <c r="AC11" i="14" s="1"/>
  <c r="AD11" i="14"/>
  <c r="AE11" i="14" s="1"/>
  <c r="AF11" i="14"/>
  <c r="AG11" i="14" s="1"/>
  <c r="AH11" i="14"/>
  <c r="AI11" i="14" s="1"/>
  <c r="AJ11" i="14"/>
  <c r="AL11" i="14"/>
  <c r="AM11" i="14"/>
  <c r="AN11" i="14"/>
  <c r="AO11" i="14"/>
  <c r="AP11" i="14"/>
  <c r="AQ11" i="14"/>
  <c r="T13" i="14"/>
  <c r="U13" i="14" s="1"/>
  <c r="Z13" i="14"/>
  <c r="AA13" i="14" s="1"/>
  <c r="AB13" i="14"/>
  <c r="AC13" i="14" s="1"/>
  <c r="AD13" i="14"/>
  <c r="AE13" i="14" s="1"/>
  <c r="AF13" i="14"/>
  <c r="AG13" i="14" s="1"/>
  <c r="AH13" i="14"/>
  <c r="AI13" i="14" s="1"/>
  <c r="AJ13" i="14"/>
  <c r="AL13" i="14"/>
  <c r="AM13" i="14"/>
  <c r="AN13" i="14"/>
  <c r="AO13" i="14"/>
  <c r="AP13" i="14"/>
  <c r="AQ13" i="14"/>
  <c r="T12" i="14"/>
  <c r="U12" i="14" s="1"/>
  <c r="Z12" i="14"/>
  <c r="AA12" i="14" s="1"/>
  <c r="AB12" i="14"/>
  <c r="AC12" i="14" s="1"/>
  <c r="AD12" i="14"/>
  <c r="AE12" i="14" s="1"/>
  <c r="AF12" i="14"/>
  <c r="AG12" i="14" s="1"/>
  <c r="AH12" i="14"/>
  <c r="AI12" i="14" s="1"/>
  <c r="AJ12" i="14"/>
  <c r="AL12" i="14"/>
  <c r="AM12" i="14"/>
  <c r="AN12" i="14"/>
  <c r="AO12" i="14"/>
  <c r="AP12" i="14"/>
  <c r="AQ12" i="14"/>
  <c r="T15" i="14"/>
  <c r="U15" i="14" s="1"/>
  <c r="Z15" i="14"/>
  <c r="AA15" i="14" s="1"/>
  <c r="AB15" i="14"/>
  <c r="AC15" i="14" s="1"/>
  <c r="AD15" i="14"/>
  <c r="AE15" i="14" s="1"/>
  <c r="AF15" i="14"/>
  <c r="AG15" i="14" s="1"/>
  <c r="AH15" i="14"/>
  <c r="AI15" i="14" s="1"/>
  <c r="AJ15" i="14"/>
  <c r="AL15" i="14"/>
  <c r="AM15" i="14"/>
  <c r="AN15" i="14"/>
  <c r="AO15" i="14"/>
  <c r="AP15" i="14"/>
  <c r="AQ15" i="14"/>
  <c r="T16" i="14"/>
  <c r="U16" i="14" s="1"/>
  <c r="Z16" i="14"/>
  <c r="AA16" i="14" s="1"/>
  <c r="AB16" i="14"/>
  <c r="AC16" i="14" s="1"/>
  <c r="AD16" i="14"/>
  <c r="AE16" i="14" s="1"/>
  <c r="AF16" i="14"/>
  <c r="AG16" i="14" s="1"/>
  <c r="AH16" i="14"/>
  <c r="AI16" i="14" s="1"/>
  <c r="AJ16" i="14"/>
  <c r="AL16" i="14"/>
  <c r="AM16" i="14"/>
  <c r="AN16" i="14"/>
  <c r="AO16" i="14"/>
  <c r="AP16" i="14"/>
  <c r="AQ16" i="14"/>
  <c r="T17" i="14"/>
  <c r="U17" i="14" s="1"/>
  <c r="Z17" i="14"/>
  <c r="AB17" i="14"/>
  <c r="AC17" i="14" s="1"/>
  <c r="AD17" i="14"/>
  <c r="AE17" i="14" s="1"/>
  <c r="AF17" i="14"/>
  <c r="AG17" i="14" s="1"/>
  <c r="AH17" i="14"/>
  <c r="AI17" i="14" s="1"/>
  <c r="AJ17" i="14"/>
  <c r="AL17" i="14"/>
  <c r="AM17" i="14"/>
  <c r="AN17" i="14"/>
  <c r="AO17" i="14"/>
  <c r="AP17" i="14"/>
  <c r="AQ17" i="14"/>
  <c r="T18" i="14"/>
  <c r="U18" i="14" s="1"/>
  <c r="Z18" i="14"/>
  <c r="AB18" i="14"/>
  <c r="AC18" i="14" s="1"/>
  <c r="AD18" i="14"/>
  <c r="AE18" i="14" s="1"/>
  <c r="AF18" i="14"/>
  <c r="AG18" i="14" s="1"/>
  <c r="AH18" i="14"/>
  <c r="AI18" i="14" s="1"/>
  <c r="AJ18" i="14"/>
  <c r="AL18" i="14"/>
  <c r="AM18" i="14"/>
  <c r="AN18" i="14"/>
  <c r="AO18" i="14"/>
  <c r="AP18" i="14"/>
  <c r="AQ18" i="14"/>
  <c r="T19" i="14"/>
  <c r="U19" i="14" s="1"/>
  <c r="Z19" i="14"/>
  <c r="AA19" i="14" s="1"/>
  <c r="AB19" i="14"/>
  <c r="AC19" i="14" s="1"/>
  <c r="AD19" i="14"/>
  <c r="AE19" i="14" s="1"/>
  <c r="AF19" i="14"/>
  <c r="AG19" i="14" s="1"/>
  <c r="AH19" i="14"/>
  <c r="AI19" i="14" s="1"/>
  <c r="AJ19" i="14"/>
  <c r="AL19" i="14"/>
  <c r="AM19" i="14"/>
  <c r="AN19" i="14"/>
  <c r="AO19" i="14"/>
  <c r="AP19" i="14"/>
  <c r="AQ19" i="14"/>
  <c r="T20" i="14"/>
  <c r="U20" i="14" s="1"/>
  <c r="Z20" i="14"/>
  <c r="AA20" i="14" s="1"/>
  <c r="AB20" i="14"/>
  <c r="AC20" i="14" s="1"/>
  <c r="AD20" i="14"/>
  <c r="AE20" i="14" s="1"/>
  <c r="AF20" i="14"/>
  <c r="AG20" i="14" s="1"/>
  <c r="AH20" i="14"/>
  <c r="AI20" i="14" s="1"/>
  <c r="AJ20" i="14"/>
  <c r="AL20" i="14"/>
  <c r="AM20" i="14"/>
  <c r="AN20" i="14"/>
  <c r="AO20" i="14"/>
  <c r="AP20" i="14"/>
  <c r="AQ20" i="14"/>
  <c r="T21" i="14"/>
  <c r="U21" i="14" s="1"/>
  <c r="Z21" i="14"/>
  <c r="AA21" i="14" s="1"/>
  <c r="AB21" i="14"/>
  <c r="AC21" i="14" s="1"/>
  <c r="AD21" i="14"/>
  <c r="AE21" i="14" s="1"/>
  <c r="AF21" i="14"/>
  <c r="AG21" i="14" s="1"/>
  <c r="AH21" i="14"/>
  <c r="AI21" i="14" s="1"/>
  <c r="AJ21" i="14"/>
  <c r="AL21" i="14"/>
  <c r="AM21" i="14"/>
  <c r="AN21" i="14"/>
  <c r="AO21" i="14"/>
  <c r="AP21" i="14"/>
  <c r="AQ21" i="14"/>
  <c r="T22" i="14"/>
  <c r="U22" i="14" s="1"/>
  <c r="Z22" i="14"/>
  <c r="AA22" i="14" s="1"/>
  <c r="AB22" i="14"/>
  <c r="AC22" i="14" s="1"/>
  <c r="AD22" i="14"/>
  <c r="AE22" i="14" s="1"/>
  <c r="AF22" i="14"/>
  <c r="AG22" i="14" s="1"/>
  <c r="AH22" i="14"/>
  <c r="AI22" i="14" s="1"/>
  <c r="AJ22" i="14"/>
  <c r="AL22" i="14"/>
  <c r="AM22" i="14"/>
  <c r="AN22" i="14"/>
  <c r="AO22" i="14"/>
  <c r="AP22" i="14"/>
  <c r="AQ22" i="14"/>
  <c r="T23" i="14"/>
  <c r="U23" i="14" s="1"/>
  <c r="Z23" i="14"/>
  <c r="AA23" i="14" s="1"/>
  <c r="AB23" i="14"/>
  <c r="AC23" i="14" s="1"/>
  <c r="AD23" i="14"/>
  <c r="AE23" i="14" s="1"/>
  <c r="AF23" i="14"/>
  <c r="AG23" i="14" s="1"/>
  <c r="AH23" i="14"/>
  <c r="AI23" i="14" s="1"/>
  <c r="AJ23" i="14"/>
  <c r="AL23" i="14"/>
  <c r="AM23" i="14"/>
  <c r="AN23" i="14"/>
  <c r="AO23" i="14"/>
  <c r="AP23" i="14"/>
  <c r="AQ23" i="14"/>
  <c r="T24" i="14"/>
  <c r="U24" i="14" s="1"/>
  <c r="Z24" i="14"/>
  <c r="AB24" i="14"/>
  <c r="AC24" i="14" s="1"/>
  <c r="AD24" i="14"/>
  <c r="AE24" i="14" s="1"/>
  <c r="AF24" i="14"/>
  <c r="AG24" i="14" s="1"/>
  <c r="AH24" i="14"/>
  <c r="AI24" i="14" s="1"/>
  <c r="AJ24" i="14"/>
  <c r="AL24" i="14"/>
  <c r="AM24" i="14"/>
  <c r="AN24" i="14"/>
  <c r="AO24" i="14"/>
  <c r="AP24" i="14"/>
  <c r="AQ24" i="14"/>
  <c r="T25" i="14"/>
  <c r="U25" i="14" s="1"/>
  <c r="Z25" i="14"/>
  <c r="AB25" i="14"/>
  <c r="AC25" i="14" s="1"/>
  <c r="AD25" i="14"/>
  <c r="AE25" i="14" s="1"/>
  <c r="AF25" i="14"/>
  <c r="AG25" i="14" s="1"/>
  <c r="AH25" i="14"/>
  <c r="AI25" i="14" s="1"/>
  <c r="AJ25" i="14"/>
  <c r="AL25" i="14"/>
  <c r="AM25" i="14"/>
  <c r="AN25" i="14"/>
  <c r="AO25" i="14"/>
  <c r="AP25" i="14"/>
  <c r="AQ25" i="14"/>
  <c r="T26" i="14"/>
  <c r="U26" i="14" s="1"/>
  <c r="Z26" i="14"/>
  <c r="AB26" i="14"/>
  <c r="AC26" i="14" s="1"/>
  <c r="AD26" i="14"/>
  <c r="AE26" i="14" s="1"/>
  <c r="AF26" i="14"/>
  <c r="AG26" i="14" s="1"/>
  <c r="AH26" i="14"/>
  <c r="AI26" i="14" s="1"/>
  <c r="AJ26" i="14"/>
  <c r="AL26" i="14"/>
  <c r="AM26" i="14"/>
  <c r="AN26" i="14"/>
  <c r="AO26" i="14"/>
  <c r="AP26" i="14"/>
  <c r="AQ26" i="14"/>
  <c r="T27" i="14"/>
  <c r="U27" i="14" s="1"/>
  <c r="Z27" i="14"/>
  <c r="AA27" i="14" s="1"/>
  <c r="AB27" i="14"/>
  <c r="AC27" i="14" s="1"/>
  <c r="AD27" i="14"/>
  <c r="AE27" i="14" s="1"/>
  <c r="AF27" i="14"/>
  <c r="AG27" i="14" s="1"/>
  <c r="AH27" i="14"/>
  <c r="AI27" i="14" s="1"/>
  <c r="AJ27" i="14"/>
  <c r="AL27" i="14"/>
  <c r="AM27" i="14"/>
  <c r="AN27" i="14"/>
  <c r="AO27" i="14"/>
  <c r="AP27" i="14"/>
  <c r="AQ27" i="14"/>
  <c r="T28" i="14"/>
  <c r="U28" i="14" s="1"/>
  <c r="Z28" i="14"/>
  <c r="AA28" i="14" s="1"/>
  <c r="AB28" i="14"/>
  <c r="AC28" i="14" s="1"/>
  <c r="AD28" i="14"/>
  <c r="AE28" i="14" s="1"/>
  <c r="AF28" i="14"/>
  <c r="AG28" i="14" s="1"/>
  <c r="AH28" i="14"/>
  <c r="AI28" i="14" s="1"/>
  <c r="AJ28" i="14"/>
  <c r="AL28" i="14"/>
  <c r="AM28" i="14"/>
  <c r="AN28" i="14"/>
  <c r="AO28" i="14"/>
  <c r="AP28" i="14"/>
  <c r="AQ28" i="14"/>
  <c r="T29" i="14"/>
  <c r="U29" i="14" s="1"/>
  <c r="Z29" i="14"/>
  <c r="AA29" i="14" s="1"/>
  <c r="AB29" i="14"/>
  <c r="AC29" i="14" s="1"/>
  <c r="AD29" i="14"/>
  <c r="AE29" i="14" s="1"/>
  <c r="AF29" i="14"/>
  <c r="AG29" i="14" s="1"/>
  <c r="AH29" i="14"/>
  <c r="AI29" i="14" s="1"/>
  <c r="AJ29" i="14"/>
  <c r="AL29" i="14"/>
  <c r="AM29" i="14"/>
  <c r="AN29" i="14"/>
  <c r="AO29" i="14"/>
  <c r="AP29" i="14"/>
  <c r="AQ29" i="14"/>
  <c r="T7" i="14"/>
  <c r="U7" i="14" s="1"/>
  <c r="Z7" i="14"/>
  <c r="AA7" i="14" s="1"/>
  <c r="AB7" i="14"/>
  <c r="AC7" i="14" s="1"/>
  <c r="AD7" i="14"/>
  <c r="AE7" i="14" s="1"/>
  <c r="AF7" i="14"/>
  <c r="AG7" i="14" s="1"/>
  <c r="AH7" i="14"/>
  <c r="AI7" i="14" s="1"/>
  <c r="AJ7" i="14"/>
  <c r="AL7" i="14"/>
  <c r="AM7" i="14"/>
  <c r="AN7" i="14"/>
  <c r="AO7" i="14"/>
  <c r="AP7" i="14"/>
  <c r="AQ7" i="14"/>
  <c r="T30" i="14"/>
  <c r="U30" i="14" s="1"/>
  <c r="Z30" i="14"/>
  <c r="AA30" i="14" s="1"/>
  <c r="AB30" i="14"/>
  <c r="AC30" i="14" s="1"/>
  <c r="AD30" i="14"/>
  <c r="AE30" i="14" s="1"/>
  <c r="AF30" i="14"/>
  <c r="AG30" i="14" s="1"/>
  <c r="AH30" i="14"/>
  <c r="AI30" i="14" s="1"/>
  <c r="AJ30" i="14"/>
  <c r="AL30" i="14"/>
  <c r="AM30" i="14"/>
  <c r="AN30" i="14"/>
  <c r="AO30" i="14"/>
  <c r="AP30" i="14"/>
  <c r="AQ30" i="14"/>
  <c r="T31" i="14"/>
  <c r="U31" i="14" s="1"/>
  <c r="Z31" i="14"/>
  <c r="AA31" i="14" s="1"/>
  <c r="AB31" i="14"/>
  <c r="AC31" i="14" s="1"/>
  <c r="AD31" i="14"/>
  <c r="AE31" i="14" s="1"/>
  <c r="AF31" i="14"/>
  <c r="AG31" i="14" s="1"/>
  <c r="AH31" i="14"/>
  <c r="AI31" i="14" s="1"/>
  <c r="AJ31" i="14"/>
  <c r="AL31" i="14"/>
  <c r="AM31" i="14"/>
  <c r="AN31" i="14"/>
  <c r="AO31" i="14"/>
  <c r="AP31" i="14"/>
  <c r="AQ31" i="14"/>
  <c r="AH2" i="14"/>
  <c r="Z2" i="14"/>
  <c r="AA2" i="14" s="1"/>
  <c r="T3" i="12"/>
  <c r="U3" i="12" s="1"/>
  <c r="Z3" i="12"/>
  <c r="AA3" i="12" s="1"/>
  <c r="AB3" i="12"/>
  <c r="AC3" i="12" s="1"/>
  <c r="AD3" i="12"/>
  <c r="AE3" i="12" s="1"/>
  <c r="AF3" i="12"/>
  <c r="AG3" i="12" s="1"/>
  <c r="AH3" i="12"/>
  <c r="AI3" i="12" s="1"/>
  <c r="AJ3" i="12"/>
  <c r="AL3" i="12"/>
  <c r="AM3" i="12"/>
  <c r="AN3" i="12"/>
  <c r="AO3" i="12"/>
  <c r="AP3" i="12"/>
  <c r="AQ3" i="12"/>
  <c r="T4" i="12"/>
  <c r="U4" i="12" s="1"/>
  <c r="Z4" i="12"/>
  <c r="AA4" i="12" s="1"/>
  <c r="AB4" i="12"/>
  <c r="AC4" i="12" s="1"/>
  <c r="AD4" i="12"/>
  <c r="AE4" i="12" s="1"/>
  <c r="AF4" i="12"/>
  <c r="AG4" i="12" s="1"/>
  <c r="AH4" i="12"/>
  <c r="AI4" i="12" s="1"/>
  <c r="AJ4" i="12"/>
  <c r="AL4" i="12"/>
  <c r="AM4" i="12"/>
  <c r="AN4" i="12"/>
  <c r="AO4" i="12"/>
  <c r="AP4" i="12"/>
  <c r="AQ4" i="12"/>
  <c r="T7" i="12"/>
  <c r="U7" i="12" s="1"/>
  <c r="Z7" i="12"/>
  <c r="AA7" i="12" s="1"/>
  <c r="AB7" i="12"/>
  <c r="AC7" i="12" s="1"/>
  <c r="AD7" i="12"/>
  <c r="AE7" i="12" s="1"/>
  <c r="AF7" i="12"/>
  <c r="AG7" i="12" s="1"/>
  <c r="AH7" i="12"/>
  <c r="AI7" i="12" s="1"/>
  <c r="AJ7" i="12"/>
  <c r="AL7" i="12"/>
  <c r="AM7" i="12"/>
  <c r="AN7" i="12"/>
  <c r="AO7" i="12"/>
  <c r="AP7" i="12"/>
  <c r="AQ7" i="12"/>
  <c r="T5" i="12"/>
  <c r="U5" i="12" s="1"/>
  <c r="Z5" i="12"/>
  <c r="AA5" i="12" s="1"/>
  <c r="AB5" i="12"/>
  <c r="AC5" i="12" s="1"/>
  <c r="AD5" i="12"/>
  <c r="AE5" i="12" s="1"/>
  <c r="AF5" i="12"/>
  <c r="AG5" i="12" s="1"/>
  <c r="AH5" i="12"/>
  <c r="AI5" i="12" s="1"/>
  <c r="AJ5" i="12"/>
  <c r="AL5" i="12"/>
  <c r="AM5" i="12"/>
  <c r="AN5" i="12"/>
  <c r="AO5" i="12"/>
  <c r="AP5" i="12"/>
  <c r="AQ5" i="12"/>
  <c r="T6" i="12"/>
  <c r="U6" i="12" s="1"/>
  <c r="Z6" i="12"/>
  <c r="AA6" i="12" s="1"/>
  <c r="AB6" i="12"/>
  <c r="AC6" i="12" s="1"/>
  <c r="AD6" i="12"/>
  <c r="AE6" i="12" s="1"/>
  <c r="AF6" i="12"/>
  <c r="AG6" i="12" s="1"/>
  <c r="AH6" i="12"/>
  <c r="AI6" i="12" s="1"/>
  <c r="AJ6" i="12"/>
  <c r="AL6" i="12"/>
  <c r="AM6" i="12"/>
  <c r="AN6" i="12"/>
  <c r="AO6" i="12"/>
  <c r="AP6" i="12"/>
  <c r="AQ6" i="12"/>
  <c r="T8" i="12"/>
  <c r="U8" i="12" s="1"/>
  <c r="Z8" i="12"/>
  <c r="AA8" i="12" s="1"/>
  <c r="AB8" i="12"/>
  <c r="AC8" i="12" s="1"/>
  <c r="AD8" i="12"/>
  <c r="AE8" i="12" s="1"/>
  <c r="AF8" i="12"/>
  <c r="AG8" i="12" s="1"/>
  <c r="AH8" i="12"/>
  <c r="AI8" i="12" s="1"/>
  <c r="AJ8" i="12"/>
  <c r="AL8" i="12"/>
  <c r="AM8" i="12"/>
  <c r="AN8" i="12"/>
  <c r="AO8" i="12"/>
  <c r="AP8" i="12"/>
  <c r="AQ8" i="12"/>
  <c r="T9" i="12"/>
  <c r="U9" i="12" s="1"/>
  <c r="Z9" i="12"/>
  <c r="AA9" i="12" s="1"/>
  <c r="AB9" i="12"/>
  <c r="AC9" i="12" s="1"/>
  <c r="AD9" i="12"/>
  <c r="AE9" i="12" s="1"/>
  <c r="AF9" i="12"/>
  <c r="AG9" i="12" s="1"/>
  <c r="AH9" i="12"/>
  <c r="AI9" i="12" s="1"/>
  <c r="AJ9" i="12"/>
  <c r="AL9" i="12"/>
  <c r="AM9" i="12"/>
  <c r="AN9" i="12"/>
  <c r="AO9" i="12"/>
  <c r="AP9" i="12"/>
  <c r="AQ9" i="12"/>
  <c r="T11" i="12"/>
  <c r="U11" i="12" s="1"/>
  <c r="Z11" i="12"/>
  <c r="AA11" i="12" s="1"/>
  <c r="AB11" i="12"/>
  <c r="AC11" i="12" s="1"/>
  <c r="AD11" i="12"/>
  <c r="AE11" i="12" s="1"/>
  <c r="AF11" i="12"/>
  <c r="AG11" i="12" s="1"/>
  <c r="AH11" i="12"/>
  <c r="AI11" i="12" s="1"/>
  <c r="AJ11" i="12"/>
  <c r="AL11" i="12"/>
  <c r="AM11" i="12"/>
  <c r="AN11" i="12"/>
  <c r="AO11" i="12"/>
  <c r="AP11" i="12"/>
  <c r="AQ11" i="12"/>
  <c r="T12" i="12"/>
  <c r="U12" i="12" s="1"/>
  <c r="Z12" i="12"/>
  <c r="AA12" i="12" s="1"/>
  <c r="AB12" i="12"/>
  <c r="AC12" i="12" s="1"/>
  <c r="AD12" i="12"/>
  <c r="AE12" i="12" s="1"/>
  <c r="AF12" i="12"/>
  <c r="AG12" i="12" s="1"/>
  <c r="AH12" i="12"/>
  <c r="AI12" i="12" s="1"/>
  <c r="AJ12" i="12"/>
  <c r="AL12" i="12"/>
  <c r="AM12" i="12"/>
  <c r="AN12" i="12"/>
  <c r="AO12" i="12"/>
  <c r="AP12" i="12"/>
  <c r="AQ12" i="12"/>
  <c r="T10" i="12"/>
  <c r="U10" i="12" s="1"/>
  <c r="Z10" i="12"/>
  <c r="AA10" i="12" s="1"/>
  <c r="AB10" i="12"/>
  <c r="AC10" i="12" s="1"/>
  <c r="AD10" i="12"/>
  <c r="AE10" i="12" s="1"/>
  <c r="AF10" i="12"/>
  <c r="AG10" i="12" s="1"/>
  <c r="AH10" i="12"/>
  <c r="AI10" i="12" s="1"/>
  <c r="AJ10" i="12"/>
  <c r="AL10" i="12"/>
  <c r="AM10" i="12"/>
  <c r="AN10" i="12"/>
  <c r="AO10" i="12"/>
  <c r="AP10" i="12"/>
  <c r="AQ10" i="12"/>
  <c r="T13" i="12"/>
  <c r="U13" i="12" s="1"/>
  <c r="Z13" i="12"/>
  <c r="AA13" i="12" s="1"/>
  <c r="AB13" i="12"/>
  <c r="AC13" i="12" s="1"/>
  <c r="AD13" i="12"/>
  <c r="AE13" i="12" s="1"/>
  <c r="AF13" i="12"/>
  <c r="AG13" i="12" s="1"/>
  <c r="AH13" i="12"/>
  <c r="AI13" i="12" s="1"/>
  <c r="AJ13" i="12"/>
  <c r="AL13" i="12"/>
  <c r="AM13" i="12"/>
  <c r="AN13" i="12"/>
  <c r="AO13" i="12"/>
  <c r="AP13" i="12"/>
  <c r="AQ13" i="12"/>
  <c r="T14" i="12"/>
  <c r="U14" i="12" s="1"/>
  <c r="Z14" i="12"/>
  <c r="AA14" i="12" s="1"/>
  <c r="AB14" i="12"/>
  <c r="AC14" i="12" s="1"/>
  <c r="AD14" i="12"/>
  <c r="AE14" i="12" s="1"/>
  <c r="AF14" i="12"/>
  <c r="AG14" i="12" s="1"/>
  <c r="AH14" i="12"/>
  <c r="AI14" i="12" s="1"/>
  <c r="AJ14" i="12"/>
  <c r="AL14" i="12"/>
  <c r="AM14" i="12"/>
  <c r="AN14" i="12"/>
  <c r="AO14" i="12"/>
  <c r="AP14" i="12"/>
  <c r="AQ14" i="12"/>
  <c r="T15" i="12"/>
  <c r="U15" i="12" s="1"/>
  <c r="Z15" i="12"/>
  <c r="AA15" i="12" s="1"/>
  <c r="AB15" i="12"/>
  <c r="AC15" i="12" s="1"/>
  <c r="AD15" i="12"/>
  <c r="AE15" i="12" s="1"/>
  <c r="AF15" i="12"/>
  <c r="AG15" i="12" s="1"/>
  <c r="AH15" i="12"/>
  <c r="AI15" i="12" s="1"/>
  <c r="AJ15" i="12"/>
  <c r="AL15" i="12"/>
  <c r="AM15" i="12"/>
  <c r="AN15" i="12"/>
  <c r="AO15" i="12"/>
  <c r="AP15" i="12"/>
  <c r="AQ15" i="12"/>
  <c r="T16" i="12"/>
  <c r="U16" i="12" s="1"/>
  <c r="Z16" i="12"/>
  <c r="AA16" i="12" s="1"/>
  <c r="AB16" i="12"/>
  <c r="AC16" i="12" s="1"/>
  <c r="AD16" i="12"/>
  <c r="AE16" i="12" s="1"/>
  <c r="AF16" i="12"/>
  <c r="AG16" i="12" s="1"/>
  <c r="AH16" i="12"/>
  <c r="AI16" i="12" s="1"/>
  <c r="AJ16" i="12"/>
  <c r="AL16" i="12"/>
  <c r="AM16" i="12"/>
  <c r="AN16" i="12"/>
  <c r="AO16" i="12"/>
  <c r="AP16" i="12"/>
  <c r="AQ16" i="12"/>
  <c r="T17" i="12"/>
  <c r="U17" i="12" s="1"/>
  <c r="Z17" i="12"/>
  <c r="AA17" i="12" s="1"/>
  <c r="AB17" i="12"/>
  <c r="AC17" i="12" s="1"/>
  <c r="AD17" i="12"/>
  <c r="AE17" i="12" s="1"/>
  <c r="AF17" i="12"/>
  <c r="AG17" i="12" s="1"/>
  <c r="AH17" i="12"/>
  <c r="AI17" i="12" s="1"/>
  <c r="AJ17" i="12"/>
  <c r="AL17" i="12"/>
  <c r="AM17" i="12"/>
  <c r="AN17" i="12"/>
  <c r="AO17" i="12"/>
  <c r="AP17" i="12"/>
  <c r="AQ17" i="12"/>
  <c r="T18" i="12"/>
  <c r="U18" i="12" s="1"/>
  <c r="Z18" i="12"/>
  <c r="AA18" i="12" s="1"/>
  <c r="AB18" i="12"/>
  <c r="AC18" i="12" s="1"/>
  <c r="AD18" i="12"/>
  <c r="AE18" i="12" s="1"/>
  <c r="AF18" i="12"/>
  <c r="AG18" i="12" s="1"/>
  <c r="AH18" i="12"/>
  <c r="AI18" i="12" s="1"/>
  <c r="AJ18" i="12"/>
  <c r="AL18" i="12"/>
  <c r="AM18" i="12"/>
  <c r="AN18" i="12"/>
  <c r="AO18" i="12"/>
  <c r="AP18" i="12"/>
  <c r="AQ18" i="12"/>
  <c r="T19" i="12"/>
  <c r="U19" i="12" s="1"/>
  <c r="Z19" i="12"/>
  <c r="AA19" i="12" s="1"/>
  <c r="AB19" i="12"/>
  <c r="AC19" i="12" s="1"/>
  <c r="AD19" i="12"/>
  <c r="AE19" i="12" s="1"/>
  <c r="AF19" i="12"/>
  <c r="AG19" i="12"/>
  <c r="AH19" i="12"/>
  <c r="AI19" i="12" s="1"/>
  <c r="AJ19" i="12"/>
  <c r="AL19" i="12"/>
  <c r="AM19" i="12"/>
  <c r="AN19" i="12"/>
  <c r="AO19" i="12"/>
  <c r="AP19" i="12"/>
  <c r="AQ19" i="12"/>
  <c r="T20" i="12"/>
  <c r="U20" i="12" s="1"/>
  <c r="Z20" i="12"/>
  <c r="AA20" i="12" s="1"/>
  <c r="AB20" i="12"/>
  <c r="AC20" i="12" s="1"/>
  <c r="AD20" i="12"/>
  <c r="AE20" i="12" s="1"/>
  <c r="AF20" i="12"/>
  <c r="AG20" i="12" s="1"/>
  <c r="AH20" i="12"/>
  <c r="AI20" i="12" s="1"/>
  <c r="AJ20" i="12"/>
  <c r="AL20" i="12"/>
  <c r="AM20" i="12"/>
  <c r="AN20" i="12"/>
  <c r="AO20" i="12"/>
  <c r="AP20" i="12"/>
  <c r="AQ20" i="12"/>
  <c r="T21" i="12"/>
  <c r="U21" i="12" s="1"/>
  <c r="Z21" i="12"/>
  <c r="AA21" i="12" s="1"/>
  <c r="AB21" i="12"/>
  <c r="AC21" i="12" s="1"/>
  <c r="AD21" i="12"/>
  <c r="AE21" i="12" s="1"/>
  <c r="AF21" i="12"/>
  <c r="AG21" i="12" s="1"/>
  <c r="AH21" i="12"/>
  <c r="AI21" i="12" s="1"/>
  <c r="AJ21" i="12"/>
  <c r="AL21" i="12"/>
  <c r="AM21" i="12"/>
  <c r="AN21" i="12"/>
  <c r="AO21" i="12"/>
  <c r="AP21" i="12"/>
  <c r="AQ21" i="12"/>
  <c r="T22" i="12"/>
  <c r="U22" i="12" s="1"/>
  <c r="Z22" i="12"/>
  <c r="AA22" i="12" s="1"/>
  <c r="AB22" i="12"/>
  <c r="AC22" i="12" s="1"/>
  <c r="AD22" i="12"/>
  <c r="AE22" i="12" s="1"/>
  <c r="AF22" i="12"/>
  <c r="AG22" i="12" s="1"/>
  <c r="AH22" i="12"/>
  <c r="AI22" i="12" s="1"/>
  <c r="AJ22" i="12"/>
  <c r="AL22" i="12"/>
  <c r="AM22" i="12"/>
  <c r="AN22" i="12"/>
  <c r="AO22" i="12"/>
  <c r="AP22" i="12"/>
  <c r="AQ22" i="12"/>
  <c r="T23" i="12"/>
  <c r="U23" i="12" s="1"/>
  <c r="Z23" i="12"/>
  <c r="AA23" i="12" s="1"/>
  <c r="AB23" i="12"/>
  <c r="AC23" i="12" s="1"/>
  <c r="AD23" i="12"/>
  <c r="AE23" i="12" s="1"/>
  <c r="AF23" i="12"/>
  <c r="AG23" i="12"/>
  <c r="AH23" i="12"/>
  <c r="AI23" i="12" s="1"/>
  <c r="AJ23" i="12"/>
  <c r="AL23" i="12"/>
  <c r="AM23" i="12"/>
  <c r="AN23" i="12"/>
  <c r="AO23" i="12"/>
  <c r="AP23" i="12"/>
  <c r="AQ23" i="12"/>
  <c r="T24" i="12"/>
  <c r="U24" i="12" s="1"/>
  <c r="Z24" i="12"/>
  <c r="AA24" i="12" s="1"/>
  <c r="AB24" i="12"/>
  <c r="AC24" i="12" s="1"/>
  <c r="AD24" i="12"/>
  <c r="AE24" i="12" s="1"/>
  <c r="AF24" i="12"/>
  <c r="AG24" i="12"/>
  <c r="AH24" i="12"/>
  <c r="AI24" i="12" s="1"/>
  <c r="AJ24" i="12"/>
  <c r="AL24" i="12"/>
  <c r="AM24" i="12"/>
  <c r="AN24" i="12"/>
  <c r="AO24" i="12"/>
  <c r="AP24" i="12"/>
  <c r="AQ24" i="12"/>
  <c r="T25" i="12"/>
  <c r="U25" i="12" s="1"/>
  <c r="Z25" i="12"/>
  <c r="AA25" i="12" s="1"/>
  <c r="AB25" i="12"/>
  <c r="AC25" i="12" s="1"/>
  <c r="AD25" i="12"/>
  <c r="AE25" i="12"/>
  <c r="AF25" i="12"/>
  <c r="AG25" i="12" s="1"/>
  <c r="AH25" i="12"/>
  <c r="AI25" i="12" s="1"/>
  <c r="AJ25" i="12"/>
  <c r="AL25" i="12"/>
  <c r="AM25" i="12"/>
  <c r="AN25" i="12"/>
  <c r="AO25" i="12"/>
  <c r="AP25" i="12"/>
  <c r="AQ25" i="12"/>
  <c r="T26" i="12"/>
  <c r="U26" i="12" s="1"/>
  <c r="Z26" i="12"/>
  <c r="AA26" i="12" s="1"/>
  <c r="AB26" i="12"/>
  <c r="AC26" i="12" s="1"/>
  <c r="AD26" i="12"/>
  <c r="AE26" i="12" s="1"/>
  <c r="AF26" i="12"/>
  <c r="AG26" i="12" s="1"/>
  <c r="AH26" i="12"/>
  <c r="AI26" i="12" s="1"/>
  <c r="AJ26" i="12"/>
  <c r="AL26" i="12"/>
  <c r="AM26" i="12"/>
  <c r="AN26" i="12"/>
  <c r="AO26" i="12"/>
  <c r="AP26" i="12"/>
  <c r="AQ26" i="12"/>
  <c r="AH2" i="12"/>
  <c r="Z2" i="12"/>
  <c r="AA2" i="12" s="1"/>
  <c r="T3" i="11"/>
  <c r="U3" i="11" s="1"/>
  <c r="Z3" i="11"/>
  <c r="AA3" i="11" s="1"/>
  <c r="AB3" i="11"/>
  <c r="AC3" i="11" s="1"/>
  <c r="AD3" i="11"/>
  <c r="AE3" i="11" s="1"/>
  <c r="AF3" i="11"/>
  <c r="AG3" i="11" s="1"/>
  <c r="AH3" i="11"/>
  <c r="AI3" i="11" s="1"/>
  <c r="AJ3" i="11"/>
  <c r="AL3" i="11"/>
  <c r="AM3" i="11"/>
  <c r="AP3" i="11"/>
  <c r="AQ3" i="11"/>
  <c r="T4" i="11"/>
  <c r="U4" i="11" s="1"/>
  <c r="Z4" i="11"/>
  <c r="AA4" i="11" s="1"/>
  <c r="AB4" i="11"/>
  <c r="AC4" i="11" s="1"/>
  <c r="AD4" i="11"/>
  <c r="AE4" i="11" s="1"/>
  <c r="AF4" i="11"/>
  <c r="AG4" i="11" s="1"/>
  <c r="AH4" i="11"/>
  <c r="AI4" i="11" s="1"/>
  <c r="AJ4" i="11"/>
  <c r="AL4" i="11"/>
  <c r="AM4" i="11"/>
  <c r="AP4" i="11"/>
  <c r="AQ4" i="11"/>
  <c r="T5" i="11"/>
  <c r="U5" i="11" s="1"/>
  <c r="Z5" i="11"/>
  <c r="AA5" i="11" s="1"/>
  <c r="AB5" i="11"/>
  <c r="AC5" i="11" s="1"/>
  <c r="AD5" i="11"/>
  <c r="AE5" i="11" s="1"/>
  <c r="AF5" i="11"/>
  <c r="AG5" i="11" s="1"/>
  <c r="AH5" i="11"/>
  <c r="AI5" i="11" s="1"/>
  <c r="AJ5" i="11"/>
  <c r="AL5" i="11"/>
  <c r="AM5" i="11"/>
  <c r="AP5" i="11"/>
  <c r="AQ5" i="11"/>
  <c r="T6" i="11"/>
  <c r="U6" i="11" s="1"/>
  <c r="Z6" i="11"/>
  <c r="AA6" i="11" s="1"/>
  <c r="AB6" i="11"/>
  <c r="AC6" i="11" s="1"/>
  <c r="AD6" i="11"/>
  <c r="AE6" i="11" s="1"/>
  <c r="AF6" i="11"/>
  <c r="AG6" i="11" s="1"/>
  <c r="AH6" i="11"/>
  <c r="AI6" i="11" s="1"/>
  <c r="AJ6" i="11"/>
  <c r="AL6" i="11"/>
  <c r="AM6" i="11"/>
  <c r="AP6" i="11"/>
  <c r="AQ6" i="11"/>
  <c r="T7" i="11"/>
  <c r="U7" i="11" s="1"/>
  <c r="Z7" i="11"/>
  <c r="AA7" i="11" s="1"/>
  <c r="AB7" i="11"/>
  <c r="AC7" i="11" s="1"/>
  <c r="AD7" i="11"/>
  <c r="AE7" i="11" s="1"/>
  <c r="AF7" i="11"/>
  <c r="AG7" i="11" s="1"/>
  <c r="AH7" i="11"/>
  <c r="AI7" i="11" s="1"/>
  <c r="AJ7" i="11"/>
  <c r="AL7" i="11"/>
  <c r="AM7" i="11"/>
  <c r="AP7" i="11"/>
  <c r="AQ7" i="11"/>
  <c r="T8" i="11"/>
  <c r="U8" i="11" s="1"/>
  <c r="Z8" i="11"/>
  <c r="AA8" i="11" s="1"/>
  <c r="AB8" i="11"/>
  <c r="AC8" i="11" s="1"/>
  <c r="AD8" i="11"/>
  <c r="AE8" i="11" s="1"/>
  <c r="AF8" i="11"/>
  <c r="AG8" i="11" s="1"/>
  <c r="AH8" i="11"/>
  <c r="AI8" i="11" s="1"/>
  <c r="AJ8" i="11"/>
  <c r="AL8" i="11"/>
  <c r="AM8" i="11"/>
  <c r="AP8" i="11"/>
  <c r="AQ8" i="11"/>
  <c r="T9" i="11"/>
  <c r="U9" i="11" s="1"/>
  <c r="Z9" i="11"/>
  <c r="AA9" i="11" s="1"/>
  <c r="AB9" i="11"/>
  <c r="AC9" i="11" s="1"/>
  <c r="AD9" i="11"/>
  <c r="AE9" i="11" s="1"/>
  <c r="AF9" i="11"/>
  <c r="AG9" i="11" s="1"/>
  <c r="AH9" i="11"/>
  <c r="AI9" i="11" s="1"/>
  <c r="AJ9" i="11"/>
  <c r="AL9" i="11"/>
  <c r="AM9" i="11"/>
  <c r="AP9" i="11"/>
  <c r="AQ9" i="11"/>
  <c r="T10" i="11"/>
  <c r="U10" i="11" s="1"/>
  <c r="Z10" i="11"/>
  <c r="AA10" i="11" s="1"/>
  <c r="AB10" i="11"/>
  <c r="AC10" i="11" s="1"/>
  <c r="AD10" i="11"/>
  <c r="AE10" i="11" s="1"/>
  <c r="AF10" i="11"/>
  <c r="AG10" i="11" s="1"/>
  <c r="AH10" i="11"/>
  <c r="AI10" i="11" s="1"/>
  <c r="AJ10" i="11"/>
  <c r="AL10" i="11"/>
  <c r="AM10" i="11"/>
  <c r="AP10" i="11"/>
  <c r="AQ10" i="11"/>
  <c r="T11" i="11"/>
  <c r="U11" i="11" s="1"/>
  <c r="Z11" i="11"/>
  <c r="AA11" i="11" s="1"/>
  <c r="AB11" i="11"/>
  <c r="AC11" i="11" s="1"/>
  <c r="AD11" i="11"/>
  <c r="AE11" i="11" s="1"/>
  <c r="AF11" i="11"/>
  <c r="AG11" i="11" s="1"/>
  <c r="AH11" i="11"/>
  <c r="AI11" i="11" s="1"/>
  <c r="AJ11" i="11"/>
  <c r="AL11" i="11"/>
  <c r="AM11" i="11"/>
  <c r="AP11" i="11"/>
  <c r="AQ11" i="11"/>
  <c r="T12" i="11"/>
  <c r="U12" i="11" s="1"/>
  <c r="Z12" i="11"/>
  <c r="AA12" i="11" s="1"/>
  <c r="AB12" i="11"/>
  <c r="AC12" i="11" s="1"/>
  <c r="AD12" i="11"/>
  <c r="AE12" i="11" s="1"/>
  <c r="AF12" i="11"/>
  <c r="AG12" i="11" s="1"/>
  <c r="AH12" i="11"/>
  <c r="AI12" i="11" s="1"/>
  <c r="AJ12" i="11"/>
  <c r="AL12" i="11"/>
  <c r="AM12" i="11"/>
  <c r="AP12" i="11"/>
  <c r="AQ12" i="11"/>
  <c r="T13" i="11"/>
  <c r="U13" i="11" s="1"/>
  <c r="Z13" i="11"/>
  <c r="AA13" i="11" s="1"/>
  <c r="AB13" i="11"/>
  <c r="AC13" i="11" s="1"/>
  <c r="AD13" i="11"/>
  <c r="AE13" i="11" s="1"/>
  <c r="AF13" i="11"/>
  <c r="AG13" i="11" s="1"/>
  <c r="AH13" i="11"/>
  <c r="AI13" i="11" s="1"/>
  <c r="AJ13" i="11"/>
  <c r="AL13" i="11"/>
  <c r="AM13" i="11"/>
  <c r="AP13" i="11"/>
  <c r="AQ13" i="11"/>
  <c r="T27" i="11"/>
  <c r="U27" i="11" s="1"/>
  <c r="Z27" i="11"/>
  <c r="AA27" i="11" s="1"/>
  <c r="AB27" i="11"/>
  <c r="AC27" i="11" s="1"/>
  <c r="AD27" i="11"/>
  <c r="AE27" i="11" s="1"/>
  <c r="AF27" i="11"/>
  <c r="AG27" i="11" s="1"/>
  <c r="AH27" i="11"/>
  <c r="AI27" i="11" s="1"/>
  <c r="AJ27" i="11"/>
  <c r="AL27" i="11"/>
  <c r="AM27" i="11"/>
  <c r="AP27" i="11"/>
  <c r="AQ27" i="11"/>
  <c r="T15" i="11"/>
  <c r="U15" i="11" s="1"/>
  <c r="Z15" i="11"/>
  <c r="AA15" i="11" s="1"/>
  <c r="AB15" i="11"/>
  <c r="AC15" i="11" s="1"/>
  <c r="AD15" i="11"/>
  <c r="AE15" i="11" s="1"/>
  <c r="AF15" i="11"/>
  <c r="AG15" i="11" s="1"/>
  <c r="AH15" i="11"/>
  <c r="AI15" i="11" s="1"/>
  <c r="AJ15" i="11"/>
  <c r="AL15" i="11"/>
  <c r="AM15" i="11"/>
  <c r="AP15" i="11"/>
  <c r="AQ15" i="11"/>
  <c r="T16" i="11"/>
  <c r="U16" i="11" s="1"/>
  <c r="Z16" i="11"/>
  <c r="AA16" i="11" s="1"/>
  <c r="AB16" i="11"/>
  <c r="AC16" i="11" s="1"/>
  <c r="AD16" i="11"/>
  <c r="AE16" i="11" s="1"/>
  <c r="AF16" i="11"/>
  <c r="AG16" i="11" s="1"/>
  <c r="AH16" i="11"/>
  <c r="AI16" i="11" s="1"/>
  <c r="AJ16" i="11"/>
  <c r="AL16" i="11"/>
  <c r="AM16" i="11"/>
  <c r="AP16" i="11"/>
  <c r="AQ16" i="11"/>
  <c r="T17" i="11"/>
  <c r="U17" i="11" s="1"/>
  <c r="Z17" i="11"/>
  <c r="AA17" i="11" s="1"/>
  <c r="AB17" i="11"/>
  <c r="AC17" i="11" s="1"/>
  <c r="AD17" i="11"/>
  <c r="AE17" i="11" s="1"/>
  <c r="AF17" i="11"/>
  <c r="AG17" i="11" s="1"/>
  <c r="AH17" i="11"/>
  <c r="AI17" i="11" s="1"/>
  <c r="AJ17" i="11"/>
  <c r="AL17" i="11"/>
  <c r="AM17" i="11"/>
  <c r="AP17" i="11"/>
  <c r="AQ17" i="11"/>
  <c r="T18" i="11"/>
  <c r="U18" i="11" s="1"/>
  <c r="Z18" i="11"/>
  <c r="AA18" i="11" s="1"/>
  <c r="AB18" i="11"/>
  <c r="AC18" i="11" s="1"/>
  <c r="AD18" i="11"/>
  <c r="AE18" i="11" s="1"/>
  <c r="AF18" i="11"/>
  <c r="AG18" i="11" s="1"/>
  <c r="AH18" i="11"/>
  <c r="AI18" i="11" s="1"/>
  <c r="AJ18" i="11"/>
  <c r="AL18" i="11"/>
  <c r="AM18" i="11"/>
  <c r="AP18" i="11"/>
  <c r="AQ18" i="11"/>
  <c r="T19" i="11"/>
  <c r="U19" i="11" s="1"/>
  <c r="Z19" i="11"/>
  <c r="AA19" i="11" s="1"/>
  <c r="AB19" i="11"/>
  <c r="AC19" i="11" s="1"/>
  <c r="AD19" i="11"/>
  <c r="AE19" i="11" s="1"/>
  <c r="AF19" i="11"/>
  <c r="AG19" i="11" s="1"/>
  <c r="AH19" i="11"/>
  <c r="AI19" i="11" s="1"/>
  <c r="AJ19" i="11"/>
  <c r="AL19" i="11"/>
  <c r="AM19" i="11"/>
  <c r="AP19" i="11"/>
  <c r="AQ19" i="11"/>
  <c r="T20" i="11"/>
  <c r="U20" i="11" s="1"/>
  <c r="Z20" i="11"/>
  <c r="AA20" i="11" s="1"/>
  <c r="AB20" i="11"/>
  <c r="AC20" i="11" s="1"/>
  <c r="AD20" i="11"/>
  <c r="AE20" i="11" s="1"/>
  <c r="AF20" i="11"/>
  <c r="AG20" i="11" s="1"/>
  <c r="AH20" i="11"/>
  <c r="AI20" i="11" s="1"/>
  <c r="AJ20" i="11"/>
  <c r="AL20" i="11"/>
  <c r="AM20" i="11"/>
  <c r="AP20" i="11"/>
  <c r="AQ20" i="11"/>
  <c r="T21" i="11"/>
  <c r="U21" i="11" s="1"/>
  <c r="Z21" i="11"/>
  <c r="AA21" i="11" s="1"/>
  <c r="AB21" i="11"/>
  <c r="AC21" i="11" s="1"/>
  <c r="AD21" i="11"/>
  <c r="AE21" i="11" s="1"/>
  <c r="AF21" i="11"/>
  <c r="AG21" i="11" s="1"/>
  <c r="AH21" i="11"/>
  <c r="AI21" i="11" s="1"/>
  <c r="AJ21" i="11"/>
  <c r="AL21" i="11"/>
  <c r="AM21" i="11"/>
  <c r="AP21" i="11"/>
  <c r="AQ21" i="11"/>
  <c r="T22" i="11"/>
  <c r="U22" i="11" s="1"/>
  <c r="Z22" i="11"/>
  <c r="AA22" i="11" s="1"/>
  <c r="AB22" i="11"/>
  <c r="AC22" i="11" s="1"/>
  <c r="AD22" i="11"/>
  <c r="AE22" i="11" s="1"/>
  <c r="AF22" i="11"/>
  <c r="AG22" i="11" s="1"/>
  <c r="AH22" i="11"/>
  <c r="AI22" i="11" s="1"/>
  <c r="AJ22" i="11"/>
  <c r="AL22" i="11"/>
  <c r="AM22" i="11"/>
  <c r="AP22" i="11"/>
  <c r="AQ22" i="11"/>
  <c r="T23" i="11"/>
  <c r="U23" i="11" s="1"/>
  <c r="Z23" i="11"/>
  <c r="AA23" i="11" s="1"/>
  <c r="AB23" i="11"/>
  <c r="AC23" i="11" s="1"/>
  <c r="AD23" i="11"/>
  <c r="AE23" i="11" s="1"/>
  <c r="AF23" i="11"/>
  <c r="AG23" i="11" s="1"/>
  <c r="AH23" i="11"/>
  <c r="AI23" i="11" s="1"/>
  <c r="AJ23" i="11"/>
  <c r="AL23" i="11"/>
  <c r="AM23" i="11"/>
  <c r="AP23" i="11"/>
  <c r="AQ23" i="11"/>
  <c r="T24" i="11"/>
  <c r="U24" i="11" s="1"/>
  <c r="Z24" i="11"/>
  <c r="AA24" i="11" s="1"/>
  <c r="AB24" i="11"/>
  <c r="AC24" i="11" s="1"/>
  <c r="AD24" i="11"/>
  <c r="AE24" i="11" s="1"/>
  <c r="AF24" i="11"/>
  <c r="AG24" i="11" s="1"/>
  <c r="AH24" i="11"/>
  <c r="AI24" i="11" s="1"/>
  <c r="AJ24" i="11"/>
  <c r="AL24" i="11"/>
  <c r="AM24" i="11"/>
  <c r="AP24" i="11"/>
  <c r="AQ24" i="11"/>
  <c r="T25" i="11"/>
  <c r="U25" i="11" s="1"/>
  <c r="Z25" i="11"/>
  <c r="AA25" i="11" s="1"/>
  <c r="AB25" i="11"/>
  <c r="AC25" i="11" s="1"/>
  <c r="AD25" i="11"/>
  <c r="AE25" i="11" s="1"/>
  <c r="AF25" i="11"/>
  <c r="AG25" i="11" s="1"/>
  <c r="AH25" i="11"/>
  <c r="AI25" i="11" s="1"/>
  <c r="AJ25" i="11"/>
  <c r="AL25" i="11"/>
  <c r="AM25" i="11"/>
  <c r="AP25" i="11"/>
  <c r="AQ25" i="11"/>
  <c r="T26" i="11"/>
  <c r="U26" i="11" s="1"/>
  <c r="Z26" i="11"/>
  <c r="AA26" i="11" s="1"/>
  <c r="AB26" i="11"/>
  <c r="AC26" i="11" s="1"/>
  <c r="AD26" i="11"/>
  <c r="AE26" i="11" s="1"/>
  <c r="AF26" i="11"/>
  <c r="AG26" i="11" s="1"/>
  <c r="AH26" i="11"/>
  <c r="AI26" i="11" s="1"/>
  <c r="AJ26" i="11"/>
  <c r="AL26" i="11"/>
  <c r="AM26" i="11"/>
  <c r="AP26" i="11"/>
  <c r="AQ26" i="11"/>
  <c r="T14" i="11"/>
  <c r="U14" i="11" s="1"/>
  <c r="Z14" i="11"/>
  <c r="AA14" i="11" s="1"/>
  <c r="AB14" i="11"/>
  <c r="AC14" i="11" s="1"/>
  <c r="AD14" i="11"/>
  <c r="AE14" i="11" s="1"/>
  <c r="AF14" i="11"/>
  <c r="AG14" i="11" s="1"/>
  <c r="AH14" i="11"/>
  <c r="AI14" i="11" s="1"/>
  <c r="AJ14" i="11"/>
  <c r="AL14" i="11"/>
  <c r="AM14" i="11"/>
  <c r="AP14" i="11"/>
  <c r="AQ14" i="11"/>
  <c r="T28" i="11"/>
  <c r="U28" i="11" s="1"/>
  <c r="Z28" i="11"/>
  <c r="AA28" i="11" s="1"/>
  <c r="AB28" i="11"/>
  <c r="AC28" i="11" s="1"/>
  <c r="AD28" i="11"/>
  <c r="AE28" i="11" s="1"/>
  <c r="AF28" i="11"/>
  <c r="AG28" i="11" s="1"/>
  <c r="AH28" i="11"/>
  <c r="AI28" i="11" s="1"/>
  <c r="AJ28" i="11"/>
  <c r="AL28" i="11"/>
  <c r="AM28" i="11"/>
  <c r="AP28" i="11"/>
  <c r="AQ28" i="11"/>
  <c r="T29" i="11"/>
  <c r="U29" i="11" s="1"/>
  <c r="Z29" i="11"/>
  <c r="AA29" i="11" s="1"/>
  <c r="AB29" i="11"/>
  <c r="AC29" i="11" s="1"/>
  <c r="AD29" i="11"/>
  <c r="AE29" i="11" s="1"/>
  <c r="AF29" i="11"/>
  <c r="AG29" i="11" s="1"/>
  <c r="AH29" i="11"/>
  <c r="AI29" i="11" s="1"/>
  <c r="AJ29" i="11"/>
  <c r="AL29" i="11"/>
  <c r="AM29" i="11"/>
  <c r="AP29" i="11"/>
  <c r="AQ29" i="11"/>
  <c r="T30" i="11"/>
  <c r="U30" i="11" s="1"/>
  <c r="Z30" i="11"/>
  <c r="AA30" i="11" s="1"/>
  <c r="AB30" i="11"/>
  <c r="AC30" i="11" s="1"/>
  <c r="AD30" i="11"/>
  <c r="AE30" i="11" s="1"/>
  <c r="AF30" i="11"/>
  <c r="AG30" i="11" s="1"/>
  <c r="AH30" i="11"/>
  <c r="AI30" i="11" s="1"/>
  <c r="AJ30" i="11"/>
  <c r="AL30" i="11"/>
  <c r="AM30" i="11"/>
  <c r="AP30" i="11"/>
  <c r="AQ30" i="11"/>
  <c r="T31" i="11"/>
  <c r="U31" i="11" s="1"/>
  <c r="Z31" i="11"/>
  <c r="AA31" i="11" s="1"/>
  <c r="AB31" i="11"/>
  <c r="AC31" i="11" s="1"/>
  <c r="AD31" i="11"/>
  <c r="AE31" i="11" s="1"/>
  <c r="AF31" i="11"/>
  <c r="AG31" i="11" s="1"/>
  <c r="AH31" i="11"/>
  <c r="AI31" i="11" s="1"/>
  <c r="AJ31" i="11"/>
  <c r="AL31" i="11"/>
  <c r="AM31" i="11"/>
  <c r="AP31" i="11"/>
  <c r="AQ31" i="11"/>
  <c r="T32" i="11"/>
  <c r="U32" i="11" s="1"/>
  <c r="Z32" i="11"/>
  <c r="AA32" i="11" s="1"/>
  <c r="AB32" i="11"/>
  <c r="AC32" i="11" s="1"/>
  <c r="AD32" i="11"/>
  <c r="AE32" i="11" s="1"/>
  <c r="AF32" i="11"/>
  <c r="AG32" i="11" s="1"/>
  <c r="AH32" i="11"/>
  <c r="AI32" i="11" s="1"/>
  <c r="AJ32" i="11"/>
  <c r="AL32" i="11"/>
  <c r="AM32" i="11"/>
  <c r="AP32" i="11"/>
  <c r="AQ32" i="11"/>
  <c r="T33" i="11"/>
  <c r="U33" i="11" s="1"/>
  <c r="Z33" i="11"/>
  <c r="AA33" i="11" s="1"/>
  <c r="AB33" i="11"/>
  <c r="AC33" i="11" s="1"/>
  <c r="AD33" i="11"/>
  <c r="AE33" i="11" s="1"/>
  <c r="AF33" i="11"/>
  <c r="AG33" i="11" s="1"/>
  <c r="AH33" i="11"/>
  <c r="AI33" i="11" s="1"/>
  <c r="AJ33" i="11"/>
  <c r="AL33" i="11"/>
  <c r="AM33" i="11"/>
  <c r="AP33" i="11"/>
  <c r="AQ33" i="11"/>
  <c r="T34" i="11"/>
  <c r="U34" i="11" s="1"/>
  <c r="Z34" i="11"/>
  <c r="AA34" i="11" s="1"/>
  <c r="AB34" i="11"/>
  <c r="AC34" i="11" s="1"/>
  <c r="AD34" i="11"/>
  <c r="AE34" i="11" s="1"/>
  <c r="AF34" i="11"/>
  <c r="AG34" i="11" s="1"/>
  <c r="AH34" i="11"/>
  <c r="AI34" i="11" s="1"/>
  <c r="AJ34" i="11"/>
  <c r="AL34" i="11"/>
  <c r="AM34" i="11"/>
  <c r="AP34" i="11"/>
  <c r="AQ34" i="11"/>
  <c r="T35" i="11"/>
  <c r="U35" i="11" s="1"/>
  <c r="Z35" i="11"/>
  <c r="AA35" i="11" s="1"/>
  <c r="AB35" i="11"/>
  <c r="AC35" i="11" s="1"/>
  <c r="AD35" i="11"/>
  <c r="AE35" i="11" s="1"/>
  <c r="AF35" i="11"/>
  <c r="AG35" i="11" s="1"/>
  <c r="AH35" i="11"/>
  <c r="AI35" i="11" s="1"/>
  <c r="AJ35" i="11"/>
  <c r="AL35" i="11"/>
  <c r="AM35" i="11"/>
  <c r="AP35" i="11"/>
  <c r="AQ35" i="11"/>
  <c r="T36" i="11"/>
  <c r="U36" i="11" s="1"/>
  <c r="Z36" i="11"/>
  <c r="AA36" i="11" s="1"/>
  <c r="AB36" i="11"/>
  <c r="AC36" i="11" s="1"/>
  <c r="AD36" i="11"/>
  <c r="AE36" i="11" s="1"/>
  <c r="AF36" i="11"/>
  <c r="AG36" i="11" s="1"/>
  <c r="AH36" i="11"/>
  <c r="AI36" i="11" s="1"/>
  <c r="AJ36" i="11"/>
  <c r="AL36" i="11"/>
  <c r="AM36" i="11"/>
  <c r="AP36" i="11"/>
  <c r="AQ36" i="11"/>
  <c r="T37" i="11"/>
  <c r="U37" i="11" s="1"/>
  <c r="Z37" i="11"/>
  <c r="AA37" i="11" s="1"/>
  <c r="AB37" i="11"/>
  <c r="AC37" i="11" s="1"/>
  <c r="AD37" i="11"/>
  <c r="AE37" i="11" s="1"/>
  <c r="AF37" i="11"/>
  <c r="AG37" i="11" s="1"/>
  <c r="AH37" i="11"/>
  <c r="AI37" i="11" s="1"/>
  <c r="AJ37" i="11"/>
  <c r="AL37" i="11"/>
  <c r="AM37" i="11"/>
  <c r="AP37" i="11"/>
  <c r="AQ37" i="11"/>
  <c r="AH2" i="11"/>
  <c r="AI2" i="11" s="1"/>
  <c r="Z2" i="11"/>
  <c r="T23" i="16" l="1"/>
  <c r="T7" i="16"/>
  <c r="T13" i="16"/>
  <c r="T24" i="16"/>
  <c r="T8" i="16"/>
  <c r="T3" i="16"/>
  <c r="T17" i="16"/>
  <c r="T19" i="16"/>
  <c r="T14" i="16"/>
  <c r="T9" i="16"/>
  <c r="T18" i="16"/>
  <c r="T4" i="16"/>
  <c r="T15" i="16"/>
  <c r="T10" i="16"/>
  <c r="T16" i="16"/>
  <c r="T5" i="16"/>
  <c r="T20" i="16"/>
  <c r="T11" i="16"/>
  <c r="T22" i="16"/>
  <c r="T6" i="16"/>
  <c r="T21" i="16"/>
  <c r="T12" i="16"/>
  <c r="S19" i="14"/>
  <c r="AA25" i="14"/>
  <c r="S25" i="14" s="1"/>
  <c r="S20" i="14"/>
  <c r="S22" i="14"/>
  <c r="S21" i="14"/>
  <c r="AA26" i="14"/>
  <c r="S26" i="14" s="1"/>
  <c r="S23" i="14"/>
  <c r="AA9" i="14"/>
  <c r="S9" i="14" s="1"/>
  <c r="AA17" i="14"/>
  <c r="S17" i="14" s="1"/>
  <c r="S7" i="14"/>
  <c r="S6" i="14"/>
  <c r="S4" i="14"/>
  <c r="S27" i="14"/>
  <c r="AA18" i="14"/>
  <c r="S18" i="14" s="1"/>
  <c r="S8" i="14"/>
  <c r="S28" i="14"/>
  <c r="AA24" i="14"/>
  <c r="S24" i="14" s="1"/>
  <c r="S5" i="14"/>
  <c r="S13" i="12"/>
  <c r="S20" i="12"/>
  <c r="S9" i="12"/>
  <c r="S10" i="12"/>
  <c r="S26" i="12"/>
  <c r="S19" i="12"/>
  <c r="S6" i="12"/>
  <c r="S21" i="12"/>
  <c r="S14" i="12"/>
  <c r="S8" i="12"/>
  <c r="S22" i="12"/>
  <c r="S15" i="12"/>
  <c r="S3" i="12"/>
  <c r="S16" i="12"/>
  <c r="S23" i="12"/>
  <c r="S11" i="12"/>
  <c r="S24" i="12"/>
  <c r="S17" i="12"/>
  <c r="S4" i="12"/>
  <c r="S7" i="12"/>
  <c r="S25" i="12"/>
  <c r="S18" i="12"/>
  <c r="S12" i="12"/>
  <c r="S5" i="12"/>
  <c r="S7" i="11"/>
  <c r="S5" i="11"/>
  <c r="S4" i="11"/>
  <c r="S21" i="11"/>
  <c r="S8" i="11"/>
  <c r="S28" i="11"/>
  <c r="S19" i="11"/>
  <c r="S25" i="11"/>
  <c r="S6" i="11"/>
  <c r="S23" i="11"/>
  <c r="S17" i="11"/>
  <c r="S33" i="11"/>
  <c r="S30" i="11"/>
  <c r="S37" i="11"/>
  <c r="S34" i="11"/>
  <c r="S20" i="11"/>
  <c r="S9" i="11"/>
  <c r="S31" i="11"/>
  <c r="S35" i="11"/>
  <c r="S13" i="11"/>
  <c r="S32" i="11"/>
  <c r="S18" i="11"/>
  <c r="S27" i="11"/>
  <c r="S29" i="11"/>
  <c r="S22" i="11"/>
  <c r="S36" i="11"/>
  <c r="S28" i="1"/>
  <c r="S17" i="1"/>
  <c r="S8" i="1"/>
  <c r="S3" i="1"/>
  <c r="S29" i="1"/>
  <c r="S18" i="1"/>
  <c r="S25" i="1"/>
  <c r="S30" i="1"/>
  <c r="S20" i="1"/>
  <c r="S19" i="1"/>
  <c r="S21" i="1"/>
  <c r="S31" i="1"/>
  <c r="S38" i="1"/>
  <c r="S32" i="1"/>
  <c r="S22" i="1"/>
  <c r="S23" i="1"/>
  <c r="S24" i="1"/>
  <c r="S4" i="1"/>
  <c r="S36" i="1"/>
  <c r="S5" i="1"/>
  <c r="S15" i="1"/>
  <c r="S12" i="1"/>
  <c r="S16" i="1"/>
  <c r="S7" i="1"/>
  <c r="S6" i="1"/>
  <c r="S15" i="14"/>
  <c r="S16" i="14"/>
  <c r="S31" i="14"/>
  <c r="S11" i="1"/>
  <c r="S27" i="1"/>
  <c r="S33" i="1"/>
  <c r="S37" i="1"/>
  <c r="S34" i="1"/>
  <c r="S35" i="1"/>
  <c r="S26" i="1"/>
  <c r="S14" i="1"/>
  <c r="S13" i="1"/>
  <c r="S10" i="1"/>
  <c r="S9" i="1"/>
  <c r="S12" i="14"/>
  <c r="S11" i="14"/>
  <c r="S30" i="14"/>
  <c r="S14" i="14"/>
  <c r="S10" i="14"/>
  <c r="S13" i="14"/>
  <c r="S3" i="14"/>
  <c r="S29" i="14"/>
  <c r="S24" i="11"/>
  <c r="S26" i="11"/>
  <c r="S14" i="11"/>
  <c r="S3" i="11"/>
  <c r="S10" i="11"/>
  <c r="S16" i="11"/>
  <c r="S12" i="11"/>
  <c r="S11" i="11"/>
  <c r="S15" i="11"/>
  <c r="T26" i="16"/>
  <c r="T25" i="16"/>
  <c r="AQ2" i="18"/>
  <c r="AP2" i="18"/>
  <c r="AO2" i="18"/>
  <c r="AN2" i="18"/>
  <c r="AM2" i="18"/>
  <c r="AL2" i="18"/>
  <c r="AJ2" i="18"/>
  <c r="AF2" i="18"/>
  <c r="AG2" i="18" s="1"/>
  <c r="AD2" i="18"/>
  <c r="AE2" i="18" s="1"/>
  <c r="AB2" i="18"/>
  <c r="AC2" i="18" s="1"/>
  <c r="T2" i="18"/>
  <c r="U2" i="18" s="1"/>
  <c r="AQ2" i="17"/>
  <c r="AP2" i="17"/>
  <c r="AO2" i="17"/>
  <c r="AN2" i="17"/>
  <c r="AM2" i="17"/>
  <c r="AL2" i="17"/>
  <c r="AJ2" i="17"/>
  <c r="AI2" i="17"/>
  <c r="AF2" i="17"/>
  <c r="AG2" i="17" s="1"/>
  <c r="AD2" i="17"/>
  <c r="AE2" i="17" s="1"/>
  <c r="AB2" i="17"/>
  <c r="AC2" i="17" s="1"/>
  <c r="T2" i="17"/>
  <c r="U2" i="17" s="1"/>
  <c r="AS2" i="16"/>
  <c r="AQ2" i="16"/>
  <c r="AP2" i="16"/>
  <c r="AO2" i="16"/>
  <c r="AN2" i="16"/>
  <c r="AM2" i="16"/>
  <c r="AK2" i="16"/>
  <c r="AG2" i="16"/>
  <c r="AH2" i="16" s="1"/>
  <c r="AE2" i="16"/>
  <c r="AF2" i="16" s="1"/>
  <c r="AC2" i="16"/>
  <c r="AD2" i="16" s="1"/>
  <c r="U2" i="16"/>
  <c r="V2" i="16" s="1"/>
  <c r="AK2" i="15"/>
  <c r="AJ2" i="15"/>
  <c r="AI2" i="15"/>
  <c r="AH2" i="15"/>
  <c r="AG2" i="15"/>
  <c r="AF2" i="15"/>
  <c r="AE2" i="15"/>
  <c r="AD2" i="15"/>
  <c r="AC2" i="15"/>
  <c r="Z2" i="15"/>
  <c r="AA2" i="15" s="1"/>
  <c r="X2" i="15"/>
  <c r="Y2" i="15" s="1"/>
  <c r="V2" i="15"/>
  <c r="W2" i="15" s="1"/>
  <c r="U2" i="15"/>
  <c r="S2" i="15"/>
  <c r="R2" i="15"/>
  <c r="Q2" i="15"/>
  <c r="AQ2" i="14"/>
  <c r="AP2" i="14"/>
  <c r="AO2" i="14"/>
  <c r="AN2" i="14"/>
  <c r="AM2" i="14"/>
  <c r="AL2" i="14"/>
  <c r="AJ2" i="14"/>
  <c r="AI2" i="14"/>
  <c r="AF2" i="14"/>
  <c r="AG2" i="14" s="1"/>
  <c r="AD2" i="14"/>
  <c r="AE2" i="14" s="1"/>
  <c r="AB2" i="14"/>
  <c r="AC2" i="14" s="1"/>
  <c r="T2" i="14"/>
  <c r="U2" i="14" s="1"/>
  <c r="AL2" i="1"/>
  <c r="AL2" i="12"/>
  <c r="AL2" i="11"/>
  <c r="T2" i="16" l="1"/>
  <c r="S2" i="17"/>
  <c r="S2" i="14"/>
  <c r="S2" i="18"/>
  <c r="P2" i="15"/>
  <c r="AP2" i="11" l="1"/>
  <c r="AP2" i="12"/>
  <c r="AN2" i="12" l="1"/>
  <c r="AM2" i="12"/>
  <c r="AM2" i="11"/>
  <c r="AP2" i="1"/>
  <c r="AM2" i="1"/>
  <c r="AQ2" i="12" l="1"/>
  <c r="AO2" i="12"/>
  <c r="AJ2" i="12"/>
  <c r="AI2" i="12"/>
  <c r="AF2" i="12"/>
  <c r="AG2" i="12" s="1"/>
  <c r="AD2" i="12"/>
  <c r="AE2" i="12" s="1"/>
  <c r="AB2" i="12"/>
  <c r="AC2" i="12" s="1"/>
  <c r="T2" i="12"/>
  <c r="U2" i="12" s="1"/>
  <c r="S2" i="12" l="1"/>
  <c r="AQ2" i="11"/>
  <c r="AJ2" i="11"/>
  <c r="AF2" i="11"/>
  <c r="AG2" i="11" s="1"/>
  <c r="AD2" i="11"/>
  <c r="AE2" i="11" s="1"/>
  <c r="AB2" i="11"/>
  <c r="AC2" i="11" s="1"/>
  <c r="AA2" i="11"/>
  <c r="T2" i="11"/>
  <c r="U2" i="11" s="1"/>
  <c r="S2" i="11" l="1"/>
  <c r="AA2" i="1"/>
  <c r="AQ2" i="1" l="1"/>
  <c r="AJ2" i="1"/>
  <c r="AF2" i="1"/>
  <c r="AG2" i="1" s="1"/>
  <c r="AD2" i="1"/>
  <c r="AE2" i="1" s="1"/>
  <c r="AB2" i="1"/>
  <c r="AC2" i="1" s="1"/>
  <c r="T2" i="1"/>
  <c r="U2" i="1" s="1"/>
  <c r="S2" i="1" l="1"/>
</calcChain>
</file>

<file path=xl/sharedStrings.xml><?xml version="1.0" encoding="utf-8"?>
<sst xmlns="http://schemas.openxmlformats.org/spreadsheetml/2006/main" count="1690" uniqueCount="875">
  <si>
    <t>TITLE</t>
  </si>
  <si>
    <t>TYPE</t>
  </si>
  <si>
    <t>VXP</t>
  </si>
  <si>
    <t>Title</t>
  </si>
  <si>
    <t>LP</t>
  </si>
  <si>
    <t>REP</t>
  </si>
  <si>
    <t>FACTION</t>
  </si>
  <si>
    <t>SUMMARY</t>
  </si>
  <si>
    <t>TIER</t>
  </si>
  <si>
    <t>Output parts</t>
  </si>
  <si>
    <t>Complete</t>
  </si>
  <si>
    <t>QuestNumber</t>
  </si>
  <si>
    <t>Index</t>
  </si>
  <si>
    <t>TYPE_INT</t>
  </si>
  <si>
    <t>Type</t>
  </si>
  <si>
    <t>VXP_NUM</t>
  </si>
  <si>
    <t>LP_NUM</t>
  </si>
  <si>
    <t>REP_NUM</t>
  </si>
  <si>
    <t>FACTION_INT</t>
  </si>
  <si>
    <t>End</t>
  </si>
  <si>
    <t>Type #</t>
  </si>
  <si>
    <t>Class</t>
  </si>
  <si>
    <t>Epic</t>
  </si>
  <si>
    <t>Event</t>
  </si>
  <si>
    <t>Explorer</t>
  </si>
  <si>
    <t>Lore</t>
  </si>
  <si>
    <t>Meta</t>
  </si>
  <si>
    <t>Quest</t>
  </si>
  <si>
    <t>Race</t>
  </si>
  <si>
    <t>Reputation</t>
  </si>
  <si>
    <t>Slayer</t>
  </si>
  <si>
    <t>Social</t>
  </si>
  <si>
    <t>Unknown</t>
  </si>
  <si>
    <t>Faction</t>
  </si>
  <si>
    <t>Faction #</t>
  </si>
  <si>
    <t>Algraig, Men of Enedwaith</t>
  </si>
  <si>
    <t>Armoury District</t>
  </si>
  <si>
    <t>Bank District</t>
  </si>
  <si>
    <t>Builders' Fellowship</t>
  </si>
  <si>
    <t>Burgsmen's Fellowship</t>
  </si>
  <si>
    <t>Chicken Chasing League of Eriador</t>
  </si>
  <si>
    <t>Conquest of Gorgoroth</t>
  </si>
  <si>
    <t>Council of the North</t>
  </si>
  <si>
    <t>Defenders of Minas Tirith</t>
  </si>
  <si>
    <t>Docks District</t>
  </si>
  <si>
    <t>Dol Amroth</t>
  </si>
  <si>
    <t>Dol Amroth City Watch</t>
  </si>
  <si>
    <t>Durin's Folk</t>
  </si>
  <si>
    <t>Dwarves of Erebor</t>
  </si>
  <si>
    <t>Elves of Felegoth</t>
  </si>
  <si>
    <t>Elves of Rivendell</t>
  </si>
  <si>
    <t>Fushaum Bal North</t>
  </si>
  <si>
    <t>Fushaum Bal South</t>
  </si>
  <si>
    <t>Galadhrim</t>
  </si>
  <si>
    <t>Great Hall District</t>
  </si>
  <si>
    <t>Grey Mountains Expedition</t>
  </si>
  <si>
    <t>Heroes of Limlight Gorge</t>
  </si>
  <si>
    <t>Hobbits of the Company</t>
  </si>
  <si>
    <t>Host of the West</t>
  </si>
  <si>
    <t>Iron Garrison Guards</t>
  </si>
  <si>
    <t>Iron Garrison Miners</t>
  </si>
  <si>
    <t>Library District</t>
  </si>
  <si>
    <t>Lossoth of Forochel</t>
  </si>
  <si>
    <t>Malledhrim</t>
  </si>
  <si>
    <t>Mason District</t>
  </si>
  <si>
    <t>Master-armourer</t>
  </si>
  <si>
    <t>Master-provisioner</t>
  </si>
  <si>
    <t>Master-weaponist</t>
  </si>
  <si>
    <t>Men of Bree</t>
  </si>
  <si>
    <t>Men of Dale</t>
  </si>
  <si>
    <t>Men of Dor-en-Ernil</t>
  </si>
  <si>
    <t>Men of Dunland</t>
  </si>
  <si>
    <t>Men of Lebennin</t>
  </si>
  <si>
    <t>Men of Ringló Vale</t>
  </si>
  <si>
    <t>Men of the Entwash Vale</t>
  </si>
  <si>
    <t>Men of the Norcrofts</t>
  </si>
  <si>
    <t>Men of the Sutcrofts</t>
  </si>
  <si>
    <t>Men of the Wold</t>
  </si>
  <si>
    <t>None</t>
  </si>
  <si>
    <t>Pelargir</t>
  </si>
  <si>
    <t>People of Wildermore</t>
  </si>
  <si>
    <t>Protectors of Wilderland</t>
  </si>
  <si>
    <t>Rangers of Esteldín</t>
  </si>
  <si>
    <t>Rangers of Ithilien</t>
  </si>
  <si>
    <t>Reclamation of Minas Ithil</t>
  </si>
  <si>
    <t>Red Sky Clan</t>
  </si>
  <si>
    <t>Riders of Rohan</t>
  </si>
  <si>
    <t>Smiths' Fellowship</t>
  </si>
  <si>
    <t>Survivors of Wildermore</t>
  </si>
  <si>
    <t>Swan-knights District</t>
  </si>
  <si>
    <t>The Ale Association</t>
  </si>
  <si>
    <t>The Court of Lothlórien</t>
  </si>
  <si>
    <t>The Eglain</t>
  </si>
  <si>
    <t>The Eldgang</t>
  </si>
  <si>
    <t>The Ents of Fangorn Forest</t>
  </si>
  <si>
    <t>The Eorlingas</t>
  </si>
  <si>
    <t>The Great Alliance</t>
  </si>
  <si>
    <t>The Grey Company</t>
  </si>
  <si>
    <t>The Helmingas</t>
  </si>
  <si>
    <t>The Inn League</t>
  </si>
  <si>
    <t>The Kingdom of Gondor</t>
  </si>
  <si>
    <t>The Mathom Society</t>
  </si>
  <si>
    <t>The Riders of Stangard</t>
  </si>
  <si>
    <t>The Wardens of Annúminas</t>
  </si>
  <si>
    <t>The White Company</t>
  </si>
  <si>
    <t>Théodred's Riders</t>
  </si>
  <si>
    <t>Thorin's Hall</t>
  </si>
  <si>
    <t>Townsfolk of the Eastfold</t>
  </si>
  <si>
    <t>Townsfolk of the Kingstead</t>
  </si>
  <si>
    <t>Warehouse District</t>
  </si>
  <si>
    <t>Wilderfolk</t>
  </si>
  <si>
    <t>Beorning</t>
  </si>
  <si>
    <t>Burglar</t>
  </si>
  <si>
    <t>Minstrel</t>
  </si>
  <si>
    <t>Champion</t>
  </si>
  <si>
    <t>Guardian</t>
  </si>
  <si>
    <t>Hunter</t>
  </si>
  <si>
    <t>Rune-keeper</t>
  </si>
  <si>
    <t>Warden</t>
  </si>
  <si>
    <t>Armsman</t>
  </si>
  <si>
    <t>Historian</t>
  </si>
  <si>
    <t>Tinker</t>
  </si>
  <si>
    <t>Woodsman</t>
  </si>
  <si>
    <t>Yeoman</t>
  </si>
  <si>
    <t>Vocation</t>
  </si>
  <si>
    <t>Lore Master</t>
  </si>
  <si>
    <t>Max Length:</t>
  </si>
  <si>
    <t>Dwarf</t>
  </si>
  <si>
    <t>Elf</t>
  </si>
  <si>
    <t>High Elf</t>
  </si>
  <si>
    <t>Hobbit</t>
  </si>
  <si>
    <t>Man</t>
  </si>
  <si>
    <t>Category</t>
  </si>
  <si>
    <t>Undefined</t>
  </si>
  <si>
    <t>Collection</t>
  </si>
  <si>
    <t>Save Index</t>
  </si>
  <si>
    <t>Deeds of West Gondor</t>
  </si>
  <si>
    <t>Complete 3 Meta deeds in Western Gondor</t>
  </si>
  <si>
    <t>Explorer of West Gondor</t>
  </si>
  <si>
    <t>Complete 5 Explorer deeds in Western Gondor</t>
  </si>
  <si>
    <t>Quests of West Gondor</t>
  </si>
  <si>
    <t>Complete 5 Lore deeds in Western Gondor</t>
  </si>
  <si>
    <t>Slayer of West Gondor</t>
  </si>
  <si>
    <t>Complete 5 Slayer deeds in Western Gondor</t>
  </si>
  <si>
    <t>Beacons of West Gondor</t>
  </si>
  <si>
    <t>Discover 7 hill beacons in Western Gondor</t>
  </si>
  <si>
    <t>Gondorian Treasure Cache</t>
  </si>
  <si>
    <t>Treasure Seeker of West Gondor</t>
  </si>
  <si>
    <t>Discover 18 treasure caches in Western Gondor</t>
  </si>
  <si>
    <t>Paths of the Dead</t>
  </si>
  <si>
    <t>Paths of the Dead Walker</t>
  </si>
  <si>
    <t>Discover 4 points of interest in the Paths of the Dead</t>
  </si>
  <si>
    <t>Prosperity of West Gondor</t>
  </si>
  <si>
    <t>Wanderer of West Gondor</t>
  </si>
  <si>
    <t>Discover 7 settlements in Western Gondor</t>
  </si>
  <si>
    <t>West Gondor: Camps of the Enemies</t>
  </si>
  <si>
    <t>Scout of West Gondor</t>
  </si>
  <si>
    <t>Discover 6 enemy camps in Western Gondor</t>
  </si>
  <si>
    <t>Quests of Belfalas</t>
  </si>
  <si>
    <t>Hero of Belfalas</t>
  </si>
  <si>
    <t>Complete 35 quests in Belfalas</t>
  </si>
  <si>
    <t>Quests of Blackroot Vale</t>
  </si>
  <si>
    <t>Hero of Blackroot Vale</t>
  </si>
  <si>
    <t>Complete 35 quests in Blackroot Vale</t>
  </si>
  <si>
    <t>Quests of Lamedon</t>
  </si>
  <si>
    <t>Hero of Lamedon</t>
  </si>
  <si>
    <t>Complete 30 quests in Lamedon</t>
  </si>
  <si>
    <t>Quests of Tarlang's Crown</t>
  </si>
  <si>
    <t>Hero of Tarlang's Crown</t>
  </si>
  <si>
    <t>Complete 25 quests in Tarlang's Crown</t>
  </si>
  <si>
    <t>Roving Threats: Western Gondor's Roving Enemies</t>
  </si>
  <si>
    <t>Roving Defender of Western Gondor</t>
  </si>
  <si>
    <t>Complete 5 Roving Threat quests in Western Gondor</t>
  </si>
  <si>
    <t>Vanguard of Western Gondor</t>
  </si>
  <si>
    <t>Enemy of the Heirs</t>
  </si>
  <si>
    <t>Complete First of the Heirs quest</t>
  </si>
  <si>
    <t>Warbands: West Gondor's Roaming Enemies</t>
  </si>
  <si>
    <t>Roaming Protector of West Gondor</t>
  </si>
  <si>
    <t>Complete 7 warband quests in Western Gondor</t>
  </si>
  <si>
    <t>Bandit-slayer of West Gondor</t>
  </si>
  <si>
    <t>Slay 100 bandits in Western Gondor</t>
  </si>
  <si>
    <t>Bandit-slayer of West Gondor (Advanced)</t>
  </si>
  <si>
    <t>Slay 200 bandits in Western Gondor</t>
  </si>
  <si>
    <t>Beast-slayer of West Gondor</t>
  </si>
  <si>
    <t>Slay 100 beasts in Western Gondor</t>
  </si>
  <si>
    <t>Beast-slayer of West Gondor (Advanced)</t>
  </si>
  <si>
    <t>Slay 200 beasts in Western Gondor</t>
  </si>
  <si>
    <t>Corsair-slayer of West Gondor</t>
  </si>
  <si>
    <t>Slay 120 corsairs in Western Gondor</t>
  </si>
  <si>
    <t>Corsair-slayer of West Gondor (Advanced)</t>
  </si>
  <si>
    <t>Slay 240 corsairs in Western Gondor</t>
  </si>
  <si>
    <t>Oath-breaker Slayer of West Gondor</t>
  </si>
  <si>
    <t>Slay 100 Oath-breakers in Western Gondor</t>
  </si>
  <si>
    <t>Oath-breaker Slayer of West Gondor (Advanced)</t>
  </si>
  <si>
    <t>Slay 200 Oath-breakers in Western Gondor</t>
  </si>
  <si>
    <t>Orc-slayer of West Gondor</t>
  </si>
  <si>
    <t>Slay 80 orcs in Western Gondor</t>
  </si>
  <si>
    <t>Orc-slayer of West Gondor (Advanced)</t>
  </si>
  <si>
    <t>Slay 160 orcs in Western Gondor</t>
  </si>
  <si>
    <t>There is much to do while travelling through the lands of West Gondor.</t>
  </si>
  <si>
    <t>Discover structures atop the hills of West Gondor.</t>
  </si>
  <si>
    <t>Find West Gondor's treasure that has been lost over the years.</t>
  </si>
  <si>
    <t>Discover the Paths of the Dead.</t>
  </si>
  <si>
    <t>Discover Gondorian settlements in West Gondor.</t>
  </si>
  <si>
    <t>Scout enemy camps scattered throughout West Gondor.</t>
  </si>
  <si>
    <t>Complete quests in Tarlang's Crown.</t>
  </si>
  <si>
    <t>Strong enemies still roam in Western Gondor.</t>
  </si>
  <si>
    <t>Defeat Azruthor and his forces in Tarlang's Crown.</t>
  </si>
  <si>
    <t>Defeat many wild beasts in West Gondor.</t>
  </si>
  <si>
    <t>Wiki Order</t>
  </si>
  <si>
    <t>Deeds of Central Gondor</t>
  </si>
  <si>
    <t>Complete 3 Meta deeds in Central Gondor</t>
  </si>
  <si>
    <t>Explorer of Central Gondor</t>
  </si>
  <si>
    <t>Complete 5 Explorer deeds in Central Gondor</t>
  </si>
  <si>
    <t>Quests of Central Gondor</t>
  </si>
  <si>
    <t>Complete 5 Lore deeds in Central Gondor</t>
  </si>
  <si>
    <t>Slayer of Central Gondor</t>
  </si>
  <si>
    <t>Complete 5 Slayer deeds in Central Gondor</t>
  </si>
  <si>
    <t>Central Gondor: Camps of the Enemies</t>
  </si>
  <si>
    <t>Scout of Central Gondor</t>
  </si>
  <si>
    <t>Scout 7 enemy camps scattered throughout Central Gondor.</t>
  </si>
  <si>
    <t>Central Gondor: Under Siege</t>
  </si>
  <si>
    <t>Protector of Central Gondor</t>
  </si>
  <si>
    <t>Scount 4 Gondorian settlements in Central Gondor that are in ruins or under siege.</t>
  </si>
  <si>
    <t>Path of the Grey Host</t>
  </si>
  <si>
    <t>Follower of the Grey Host</t>
  </si>
  <si>
    <t>Walk the path of Aragorn and his men to 6 locations from the Ringló Vale to Pelargir.</t>
  </si>
  <si>
    <t>The Legacy of Pelargir</t>
  </si>
  <si>
    <t>Explorer of Pelargir</t>
  </si>
  <si>
    <t>Treasure of Central Gondor</t>
  </si>
  <si>
    <t>Treasure Seeker of Central Gondor</t>
  </si>
  <si>
    <t>Find 20 Central Gondor Lost Treasures</t>
  </si>
  <si>
    <t>Quests of Dor-en-Ernil</t>
  </si>
  <si>
    <t>Hero of Dor-en-Ernil</t>
  </si>
  <si>
    <t>Complete 23 quests in Dor-en-Ernil</t>
  </si>
  <si>
    <t>Quests of Lebennin</t>
  </si>
  <si>
    <t>Hero of Lebennin</t>
  </si>
  <si>
    <t>Complete 23 quests in Lebennin</t>
  </si>
  <si>
    <t>Quests of Ringló Vale</t>
  </si>
  <si>
    <t>Hero of Ringló Vale</t>
  </si>
  <si>
    <t>Complete 18 quests in Ringló Vale</t>
  </si>
  <si>
    <t>Roving Threats: Central Gondor's Roving Enemies</t>
  </si>
  <si>
    <t>Roving Defender of Central Gondor</t>
  </si>
  <si>
    <t>Complete 9 Roving Threat quests in Central Gondor</t>
  </si>
  <si>
    <t>Warbands: Central Gondor's Roaming Enemies</t>
  </si>
  <si>
    <t>Roaming Protector of Central Gondor</t>
  </si>
  <si>
    <t>Complete 7 warband quests in Central Gondor</t>
  </si>
  <si>
    <t>Vanguard of Central Gondor</t>
  </si>
  <si>
    <t>Complete 3 epilogue quests in Central Gondor</t>
  </si>
  <si>
    <t>Beast-slayer of Central Gondor</t>
  </si>
  <si>
    <t>Slay 100 Beasts in Central Gondor</t>
  </si>
  <si>
    <t>Beast-slayer of Central Gondor (Advanced)</t>
  </si>
  <si>
    <t>Slay 200 Beasts in Central Gondor</t>
  </si>
  <si>
    <t>Corsair-slayer of Central Gondor</t>
  </si>
  <si>
    <t>Slay 100 Corsairs in Central Gondor</t>
  </si>
  <si>
    <t>Corsair-slayer of Central Gondor (Advanced)</t>
  </si>
  <si>
    <t>Slay 200 Corsairs in Central Gondor</t>
  </si>
  <si>
    <t>Half-troll slayer of Central Gondor</t>
  </si>
  <si>
    <t>Slay 50 Half-trolls in Central Gondor</t>
  </si>
  <si>
    <t>Half-troll slayer of Central Gondor (Advanced)</t>
  </si>
  <si>
    <t>Half-troll Slayer of Central Gondor</t>
  </si>
  <si>
    <t>Slay 100 Half-trolls in Central Gondor</t>
  </si>
  <si>
    <t>Haradrim-slayer of Central Gondor</t>
  </si>
  <si>
    <t>Slay 100 Haradrim in Central Gondor</t>
  </si>
  <si>
    <t>Haradrim-slayer of Central Gondor (Advanced)</t>
  </si>
  <si>
    <t>Slay 200 Haradrim in Central Gondor</t>
  </si>
  <si>
    <t>Orc-slayer of Central Gondor</t>
  </si>
  <si>
    <t>Slay 100 Orcs in Central Gondor</t>
  </si>
  <si>
    <t>Orc-slayer of Central Gondor (Advanced)</t>
  </si>
  <si>
    <t>Slay 200 Orcs in Central Gondor</t>
  </si>
  <si>
    <t>There is much to do while travelling through the lands of Central Gondor.</t>
  </si>
  <si>
    <t>Scout enemy camps scattered throughout Central Gondor.</t>
  </si>
  <si>
    <t>Explore the city of Pelargir.</t>
  </si>
  <si>
    <t>Strong enemies still roam in Central Gondor.</t>
  </si>
  <si>
    <t>Name</t>
  </si>
  <si>
    <t>NAME</t>
  </si>
  <si>
    <t>LORE</t>
  </si>
  <si>
    <t>Dol Amroth - Buildings</t>
  </si>
  <si>
    <t>Attain Acquaintance with the 8 Dol Amroth Factions</t>
  </si>
  <si>
    <t>Dol Amroth has several groups and factions within it. To defend the city fully, you must earn the trust and support of all of them.</t>
  </si>
  <si>
    <t>Complete ten quests in addition to achieving Acquaintance Reputation.</t>
  </si>
  <si>
    <t>Complete fourteen quests in addition to achieving Acquaintance Reputation.</t>
  </si>
  <si>
    <t>Dol Amroth - City Watch - Armoury</t>
  </si>
  <si>
    <t>Dol Amroth - City Watch - Bank</t>
  </si>
  <si>
    <t>Dol Amroth - City Watch - Docks</t>
  </si>
  <si>
    <t>Dol Amroth - City Watch - Great Hall</t>
  </si>
  <si>
    <t>Dol Amroth - City Watch - Library</t>
  </si>
  <si>
    <t>Dol Amroth - City Watch - Mason</t>
  </si>
  <si>
    <t>Dol Amroth - City Watch - Warehouse</t>
  </si>
  <si>
    <t>Min Level</t>
  </si>
  <si>
    <t>Max Level</t>
  </si>
  <si>
    <t>MIN_LEVEL</t>
  </si>
  <si>
    <t>MAX_LEVEL</t>
  </si>
  <si>
    <t>Deeds of Eastern Gondor</t>
  </si>
  <si>
    <t>Complete all deeds of Eastern Gondor</t>
  </si>
  <si>
    <t>Explorer of Eastern Gondor</t>
  </si>
  <si>
    <t>Complete the 5 Explorer deeds of Eastern Gondor</t>
  </si>
  <si>
    <t>Quests of Eastern Gondor</t>
  </si>
  <si>
    <t>Complete the 5 Quest deeds of Eastern Gondor</t>
  </si>
  <si>
    <t>Slayer of Eastern Gondor</t>
  </si>
  <si>
    <t>Complete the 6 Slayer deeds of Eastern Gondor</t>
  </si>
  <si>
    <t>Ruins of South Ithilien</t>
  </si>
  <si>
    <t>Moon-land Explorer</t>
  </si>
  <si>
    <t>Scout 5 ruins of Southern Ithilien.</t>
  </si>
  <si>
    <t>Strongholds of Hope</t>
  </si>
  <si>
    <t>The Strong-willed</t>
  </si>
  <si>
    <t>Scout 6 settlements and strongholds in eastern Gondor.</t>
  </si>
  <si>
    <t>The Legacy of Osgiliath</t>
  </si>
  <si>
    <t>Explorer of Osgiliath</t>
  </si>
  <si>
    <t>Explore 10 locations in the city of Osgiliath.</t>
  </si>
  <si>
    <t>The Morgul-host</t>
  </si>
  <si>
    <t>Foe of the Morgul-host</t>
  </si>
  <si>
    <t>Scout 7 enemy encampments scattered throughout eastern Gondor.</t>
  </si>
  <si>
    <t>The Southern Beacons</t>
  </si>
  <si>
    <t>Scout of the Southern Kingdom</t>
  </si>
  <si>
    <t>Discover the 5 Beacons of central and eastern Gondor.</t>
  </si>
  <si>
    <t>Treasure of Eastern Gondor</t>
  </si>
  <si>
    <t>Treasure Seeker of Eastern Gondor</t>
  </si>
  <si>
    <t>Find the 18 treasure caches scattered through Eastern Gondor</t>
  </si>
  <si>
    <t>The Five Sisters</t>
  </si>
  <si>
    <t>Friend of the Five Sisters</t>
  </si>
  <si>
    <t>Search for tribute baskets to the five River-maidens of Lebennin</t>
  </si>
  <si>
    <t>Quests of Upper Lebennin</t>
  </si>
  <si>
    <t>Complete 25 quests in Upper Lebennin</t>
  </si>
  <si>
    <t>Quests of Lossarnach</t>
  </si>
  <si>
    <t>Complete 25 quests in Lossarnach</t>
  </si>
  <si>
    <t>Quests of Southern Ithilien</t>
  </si>
  <si>
    <t>Complete 35 quests in South Ithilien</t>
  </si>
  <si>
    <t>Quests of Osgiliath</t>
  </si>
  <si>
    <t>The Fearless Defender</t>
  </si>
  <si>
    <t>Complete 15 quests in Osgiliath</t>
  </si>
  <si>
    <t>Roving Threats: Eastern Gondor's Roving Enemies</t>
  </si>
  <si>
    <t>Roving Defender of Eastern Gondor</t>
  </si>
  <si>
    <t>Complete 3 Roving Threat quests in Eastern Gondor / 30 Marks / 10 Gift-Givers brands</t>
  </si>
  <si>
    <t>Warbands: Eastern Gondor's Roaming Enemies</t>
  </si>
  <si>
    <t>Roaming Protector of Eastern Gondor</t>
  </si>
  <si>
    <t>Complete 4 warband quests in Eastern Gondor / 30 Marks</t>
  </si>
  <si>
    <t>Beast-slayer of Eastern Gondor</t>
  </si>
  <si>
    <t>Slay 120 beasts in Eastern Gondor</t>
  </si>
  <si>
    <t>Beast-slayer of Eastern Gondor (Advanced)</t>
  </si>
  <si>
    <t>Slay 240 beasts in Eastern Gondor / Plain Heritage Rune of Legend</t>
  </si>
  <si>
    <t>Easterling-slayer of Eastern Gondor</t>
  </si>
  <si>
    <t>Slay 100 Easterlings in Eastern Gondor</t>
  </si>
  <si>
    <t>Easterling-slayer of Eastern Gondor (Advanced)</t>
  </si>
  <si>
    <t>Slay 200 Easterlings in Eastern Gondor / Plain Heritage Rune of Legend</t>
  </si>
  <si>
    <t>Goblin-slayer of Eastern Gondor</t>
  </si>
  <si>
    <t>Slay 100 goblins in Eastern Gondor</t>
  </si>
  <si>
    <t>Goblin-slayer of Eastern Gondor (Advanced)</t>
  </si>
  <si>
    <t>Slay 200 goblins in Eastern Gondor / Plain Heritage Rune of Legend</t>
  </si>
  <si>
    <t>Half-troll slayer of Eastern Gondor</t>
  </si>
  <si>
    <t>Slay 50 Half-trolls in Eastern Gondor</t>
  </si>
  <si>
    <t>Half-troll slayer of Eastern Gondor (Advanced)</t>
  </si>
  <si>
    <t>Slay 100 Half-trolls in Eastern Gondor / Plain Heritage Rune of Legend</t>
  </si>
  <si>
    <t>Haradrim-slayer of Eastern Gondor</t>
  </si>
  <si>
    <t>Slay 120 Haradrim in Eastern Gondor</t>
  </si>
  <si>
    <t>Haradrim-slayer of Eastern Gondor (Advanced)</t>
  </si>
  <si>
    <t>Slay 240 Haradrim in Eastern Gondor / Plain Heritage Rune of Legend</t>
  </si>
  <si>
    <t>Orc-slayer of Eastern Gondor</t>
  </si>
  <si>
    <t>Slay 120 Orcs in Eastern Gondor</t>
  </si>
  <si>
    <t>Orc-slayer of Eastern Gondor (Advanced)</t>
  </si>
  <si>
    <t>Slay 240 Orcs in Eastern Gondor / Plain Heritage Rune of Legend</t>
  </si>
  <si>
    <t>There is much to do while travelling through the lands of Eastern Gondor.</t>
  </si>
  <si>
    <t>Scout the ruins of Southern Ithilien.</t>
  </si>
  <si>
    <t>Explore the city of Osgiliath.</t>
  </si>
  <si>
    <t>Search for tribute baskets to the five River-maidens of Lebennin.</t>
  </si>
  <si>
    <t>Strong enemies still roam in Eastern Gondor.</t>
  </si>
  <si>
    <t>Deeds of Old Anórien</t>
  </si>
  <si>
    <t>Complete Explorer, Quests, and Slayer of Old Anorien deeds. (1 Class Trait Point)</t>
  </si>
  <si>
    <t>Explorer of Old Anórien</t>
  </si>
  <si>
    <t>Complete Captains, Masters, Wardens, Fellow-Halls, and Farms explorer deeds.</t>
  </si>
  <si>
    <t>Quests of Old Anórien</t>
  </si>
  <si>
    <t>Complete Quests of Minas Tirith, Pelennor, Talath Anor and Old Anorien Roaming Enemies deeds. (1 Class Trait Point)</t>
  </si>
  <si>
    <t>Slayer of Old Anórien</t>
  </si>
  <si>
    <t>Complete the 5 Slayer deeds in Old Anorien</t>
  </si>
  <si>
    <t>Old Anórien Farms</t>
  </si>
  <si>
    <t>Farmhand</t>
  </si>
  <si>
    <t>Discover the 9 Farms of Old Anórien</t>
  </si>
  <si>
    <t>Quests of Minas Tirith</t>
  </si>
  <si>
    <t>Complete 21 quests in Minas Tirith</t>
  </si>
  <si>
    <t>Quests of Pelennor</t>
  </si>
  <si>
    <t>Complete 22 quests in the Pelennor Fields</t>
  </si>
  <si>
    <t>Quests of Talath Anor</t>
  </si>
  <si>
    <t>Complete 25 quests in Talath Anor</t>
  </si>
  <si>
    <t>Warbands: Old Anórien's Roaming Enemies</t>
  </si>
  <si>
    <t>Roaming Protector of Old Anórien</t>
  </si>
  <si>
    <t>Complete 6 warband quests in Old Anórien</t>
  </si>
  <si>
    <t>Beast-slayer of Old Anórien</t>
  </si>
  <si>
    <t>Slay 100 Beasts in Old Anórien</t>
  </si>
  <si>
    <t>Beast-slayer of Old Anórien (Advanced)</t>
  </si>
  <si>
    <t>Slay 200 Beasts in Old Anórien / heritage rune of 26.800 IXP</t>
  </si>
  <si>
    <t>Easterling-slayer of Old Anórien</t>
  </si>
  <si>
    <t>Slay 120 Easterlings in Old Anórien</t>
  </si>
  <si>
    <t>Easterling-slayer of Old Anórien (Advanced)</t>
  </si>
  <si>
    <t>Slay 240 Easterlings in Old Anórien / heritage rune of 26.800 IXP</t>
  </si>
  <si>
    <t>Haradrim-slayer of Old Anórien</t>
  </si>
  <si>
    <t>Slay 120 Haradrim in Old Anórien</t>
  </si>
  <si>
    <t>Haradrim-slayer of Old Anórien (Advanced)</t>
  </si>
  <si>
    <t>Slay 240 Haradrim in Old Anórien / heritage rune of 26.800 IXP</t>
  </si>
  <si>
    <t>Orc-slayer of Old Anórien</t>
  </si>
  <si>
    <t>Slay 120 Orcs in Old Anórien</t>
  </si>
  <si>
    <t>Orc-slayer of Old Anórien (Advanced)</t>
  </si>
  <si>
    <t>Slay 240 Orcs in Old Anórien / heritage rune of 26.800 IXP</t>
  </si>
  <si>
    <t>Troll-slayer of Old Anórien</t>
  </si>
  <si>
    <t>Slay 50 Trolls in Old Anórien</t>
  </si>
  <si>
    <t>Troll-slayer of Old Anórien (Advanced)</t>
  </si>
  <si>
    <t>Slay 100 Trolls in Old Anórien / heritage rune of 26.800 IXP</t>
  </si>
  <si>
    <t>- Minas Tirith -</t>
  </si>
  <si>
    <t>Plaques of the White City</t>
  </si>
  <si>
    <t>City Dweller</t>
  </si>
  <si>
    <t>Complete Explorer of the White City and The Statues of Minas Tirith deeds</t>
  </si>
  <si>
    <t>Explorer of the White City</t>
  </si>
  <si>
    <t>Sightseer</t>
  </si>
  <si>
    <t>Complete Guests, Taverns, Teachings, Vaults, and Workings of the the White City deeds.</t>
  </si>
  <si>
    <t>The Statues of Minas Tirith</t>
  </si>
  <si>
    <t>Complete The Line of Kings and Stewards of Gondor deeds.</t>
  </si>
  <si>
    <t>Guests of the White City</t>
  </si>
  <si>
    <t>Read the 10 plaques of landmarks frequented by those visiting the city of Minas Tirith.</t>
  </si>
  <si>
    <t>Taverns of the White City</t>
  </si>
  <si>
    <t>Read the 13 plaques of taverns and wine-shops within Minas Tirith.</t>
  </si>
  <si>
    <t>Teachings of the White City</t>
  </si>
  <si>
    <t>Read the 5 plaques of buildings used for the advancement of knowledge within the city of Minas Tirith.</t>
  </si>
  <si>
    <t>Vaults of the White City</t>
  </si>
  <si>
    <t>Read the 6 plaques of landmarks used by those living in Minas Tirith to store Provisions and valuables.</t>
  </si>
  <si>
    <t>Workings of the White City</t>
  </si>
  <si>
    <t>Read the 5 plaques of places that govern the laws, rules and commerce of Minas Tirith.</t>
  </si>
  <si>
    <t>The Line of Kings</t>
  </si>
  <si>
    <t>Read 33 the plaques on the statues of the kings of Gondor.</t>
  </si>
  <si>
    <t>The Stewards of Gondor</t>
  </si>
  <si>
    <t>Read the 25 plaques on the statues of the stewards of Gondor.</t>
  </si>
  <si>
    <t>A Long Way Down</t>
  </si>
  <si>
    <t>Find the swiftest way off the prow in Minas Tirith</t>
  </si>
  <si>
    <t>Masters of Minas Tirith</t>
  </si>
  <si>
    <t>Meet the 7 Masters of Minas Tirith.</t>
  </si>
  <si>
    <t>Wardens of Minas Tirith</t>
  </si>
  <si>
    <t>Friend of the Watch</t>
  </si>
  <si>
    <t>Meet the 7 Wardens of Minas Tirith.</t>
  </si>
  <si>
    <t>Captains of Minas Tirith</t>
  </si>
  <si>
    <t>Strategist</t>
  </si>
  <si>
    <t>Meet the 5 Captains of Minas Tirith</t>
  </si>
  <si>
    <t>Minas Tirith Fellow-halls</t>
  </si>
  <si>
    <t>Discover the 10 Fellow-halls of Minas Tirith.</t>
  </si>
  <si>
    <t>Tales of Minas Tirith</t>
  </si>
  <si>
    <t>Complete the Children of Minas Tirith, Furlong's Feast and Traveling Band quest arcs in Minas Tirith</t>
  </si>
  <si>
    <t>Deeds of Far Anórien</t>
  </si>
  <si>
    <t>Complete all explorer, Quest, and Slayer deeds in Far Anórien</t>
  </si>
  <si>
    <t>Explorer of Far Anórien</t>
  </si>
  <si>
    <t>Complete 3 Explorer deeds in Far Anórien</t>
  </si>
  <si>
    <t>Quests of Far Anórien</t>
  </si>
  <si>
    <t>Complete 3 Quest deeds in Far Anórien</t>
  </si>
  <si>
    <t>Slayer of Far Anórien</t>
  </si>
  <si>
    <t>Anórien Peace-keeper</t>
  </si>
  <si>
    <t>Complete 5 slayer deeds in Far Anórien</t>
  </si>
  <si>
    <t>The Warning Beacons</t>
  </si>
  <si>
    <t>Scout of the Warning Beacons</t>
  </si>
  <si>
    <t>Discover the 7 Warning Beacons of Anórien</t>
  </si>
  <si>
    <t>The Lost Trail of the Entwash</t>
  </si>
  <si>
    <t>Traverser of the Entwash</t>
  </si>
  <si>
    <t>Find the 8 cairns marking a forgotten path through the Entwash.</t>
  </si>
  <si>
    <t>Treasure of Far Anórien</t>
  </si>
  <si>
    <t>Treasure Seeker of Far Anórien</t>
  </si>
  <si>
    <t>Find the 16 Far Anórien's treasure that has been lost or stolen.</t>
  </si>
  <si>
    <t>After the Battle</t>
  </si>
  <si>
    <t>Complete 3 Interlude quests in Minas Tirith (After Battle)</t>
  </si>
  <si>
    <t>Quests of the Beacon Hills</t>
  </si>
  <si>
    <t>Complete 25 quests in the Beacon Hills</t>
  </si>
  <si>
    <t>Quests of Taur Drúadan</t>
  </si>
  <si>
    <t>Complete 30 quests in Taur Drúadan</t>
  </si>
  <si>
    <t>Warbands: Far Anórien's Roaming Enemies</t>
  </si>
  <si>
    <t>Roaming Protector of Far Anórien</t>
  </si>
  <si>
    <t>Complete 5 warband quests in Far Anórien</t>
  </si>
  <si>
    <t>Treating With Scoundrels - Ransom Paid</t>
  </si>
  <si>
    <t>Beast-slayer of Far Anórien</t>
  </si>
  <si>
    <t>Defeat 90 beasts in Far Anórien</t>
  </si>
  <si>
    <t>Beast-slayer of Far Anórien (Advanced)</t>
  </si>
  <si>
    <t>Defeat 180 beasts in Far Anórien</t>
  </si>
  <si>
    <t>Dheghûn-slayer of Far Anórien</t>
  </si>
  <si>
    <t>Dheghûn-slayer of Far Anórien (Advanced)</t>
  </si>
  <si>
    <t>Ghûrdhos-slayer of Far Anórien</t>
  </si>
  <si>
    <t>Defeat 90 Ghûrdhos in Far Anórien</t>
  </si>
  <si>
    <t>Ghûrdhos-slayer of Far Anórien (Advanced)</t>
  </si>
  <si>
    <t>Defeat 180 Ghûrdhos in Far Anórien</t>
  </si>
  <si>
    <t>Variag-slayer of Far Anórien</t>
  </si>
  <si>
    <t>Variag-slayer of Far Anórien (Advanced)</t>
  </si>
  <si>
    <t>Warg-rider Slayer of Far Anórien</t>
  </si>
  <si>
    <t>Warg-rider Slayer of Far Anórien (Advanced)</t>
  </si>
  <si>
    <t>There is much to do while travelling through the lands of Far Anórien.</t>
  </si>
  <si>
    <t>Find cairns marking a forgotten path through the Entwash.</t>
  </si>
  <si>
    <t>Find Far Anórien's treasure that has been lost or stolen.</t>
  </si>
  <si>
    <t>Complete quests in the Houses of Healing after the battle of the Pelennor Fields.</t>
  </si>
  <si>
    <t>You have heeded Lacheg's words and created distraction so he and Togbor could escape.</t>
  </si>
  <si>
    <t>Deeds of North Ithilien</t>
  </si>
  <si>
    <t>Warden of the Wild</t>
  </si>
  <si>
    <t>Complete 4 Quest Deeds in North Ithilien</t>
  </si>
  <si>
    <t>Explorer of North Ithilien</t>
  </si>
  <si>
    <t>Ithilien Pathfinder</t>
  </si>
  <si>
    <t>Complete 4 Explorer Deeds in North Ithilien</t>
  </si>
  <si>
    <t>Haradrim Remnants</t>
  </si>
  <si>
    <t>Find 6 Haradrim supplies scattered across North Ithilien</t>
  </si>
  <si>
    <t>A Look into Osgiliath</t>
  </si>
  <si>
    <t>Ithilien Inquisitor</t>
  </si>
  <si>
    <t>Discover the interiors of 4 great structures of Osgiliath.</t>
  </si>
  <si>
    <t>Treasure of North Ithilien</t>
  </si>
  <si>
    <t>Treasure Seeker of North Ithilien</t>
  </si>
  <si>
    <t>Find the 12 lost treasures in North Ithilien</t>
  </si>
  <si>
    <t>Ruins of North Ithilien</t>
  </si>
  <si>
    <t>Scout the 5 ruins of the Mountains of Shadow</t>
  </si>
  <si>
    <t>Quests of greater North Ithilien</t>
  </si>
  <si>
    <t>Quests of North Ithilien</t>
  </si>
  <si>
    <t>Ally of North Ithilien</t>
  </si>
  <si>
    <t>Complete 48 Quests in North Ithilien</t>
  </si>
  <si>
    <t>Complete 17 quests in Pelennor</t>
  </si>
  <si>
    <t>Warbands: North Ithilien's Roaming Enemies</t>
  </si>
  <si>
    <t>Ithilien Hunter</t>
  </si>
  <si>
    <t>Complete 3 warband quests in North Ithilien</t>
  </si>
  <si>
    <t>Quests of Osgiliath and Cross-roads</t>
  </si>
  <si>
    <t>Bridger of War</t>
  </si>
  <si>
    <t>Complete 11 quests in Osgiliath and Cross-roads</t>
  </si>
  <si>
    <t>Slayer of North Ithilien</t>
  </si>
  <si>
    <t>Ithilien Defender</t>
  </si>
  <si>
    <t>Complete the 4 slayer deeds in North Ithilien</t>
  </si>
  <si>
    <t>Defeat 100 spiders and beasts in North Ithilien</t>
  </si>
  <si>
    <t>Defeat 200 spiders and beasts in North Ithilien</t>
  </si>
  <si>
    <t>Foe-slayer of Cair Andros</t>
  </si>
  <si>
    <t>Defeat 100 foes in Cair Andros</t>
  </si>
  <si>
    <t>Foe-slayer of Cair Andros (Advanced)</t>
  </si>
  <si>
    <t>Defeat 200 foes in Cair Andros</t>
  </si>
  <si>
    <t>Foe-slayer of Osgiliath</t>
  </si>
  <si>
    <t>Defeat 100 foes in Osgiliath</t>
  </si>
  <si>
    <t>Foe-slayer of Osgiliath (Advanced)</t>
  </si>
  <si>
    <t>Defeat 200 foes in Osgiliath</t>
  </si>
  <si>
    <t>Easterling-slayer of North Ithilien</t>
  </si>
  <si>
    <t>Defeat 100 Easterlings in North Ithilien</t>
  </si>
  <si>
    <t>Easterling-slayer of North Ithilien (Advanced)</t>
  </si>
  <si>
    <t>Defeat 200 Easterlings in North Ithilien</t>
  </si>
  <si>
    <t>A Lesson in Herbalism</t>
  </si>
  <si>
    <t>Budding Herbalist</t>
  </si>
  <si>
    <t>Complete 25 Herbalism Quests in North Ithilien and the Wastes</t>
  </si>
  <si>
    <t>A Lesson in Herbalism (Intermediate)</t>
  </si>
  <si>
    <t>Flower-bearer</t>
  </si>
  <si>
    <t>Complete 50 Herbalism Quests in North Ithilien and the Wastes</t>
  </si>
  <si>
    <t>A Lesson in Herbalism (Advanced)</t>
  </si>
  <si>
    <t>Complete 100 Herbalism Quests in North Ithilien and the Wastes</t>
  </si>
  <si>
    <t>A Lesson in Herbalism (Final)</t>
  </si>
  <si>
    <t>Master Herbalist</t>
  </si>
  <si>
    <t>Complete 250 Herbalism Quests in North Ithilien and the Wastes</t>
  </si>
  <si>
    <t>There is much to do while travelling through the lands of North Ithilien.</t>
  </si>
  <si>
    <t>Explore the lands of the Mountains of Shadow.</t>
  </si>
  <si>
    <t>Discover the interiors of great structures of Osgiliath.</t>
  </si>
  <si>
    <t>Strong enemies still roam North Ithilien.</t>
  </si>
  <si>
    <t>There are many villainous foes roaming North Ithilien.</t>
  </si>
  <si>
    <t>Complete Explorer, Quest, Slayer, and Enemies Behind the Hills Meta Deeds</t>
  </si>
  <si>
    <t>Complete the 4 Explorer deeds in The Wastes</t>
  </si>
  <si>
    <t>Complete Quests of Dagorlad, Noman-lands, and Slag-hills Deeds</t>
  </si>
  <si>
    <t>Vanquisher of The Wastes</t>
  </si>
  <si>
    <t>Complete the 5 Slayer Deeds in The Wastes</t>
  </si>
  <si>
    <t>Complete Foe-Slayer of Lang Rhuven (Advanced), Roving Threats:The Wastes' Roving Enemies, and Beneath the Hills deeds</t>
  </si>
  <si>
    <t>Ruins of Gondor</t>
  </si>
  <si>
    <t>Rubble-rouser</t>
  </si>
  <si>
    <t>Discover the 9 ruins of old Gondorian settlements</t>
  </si>
  <si>
    <t>Forgotten Caches</t>
  </si>
  <si>
    <t>Seeker of the Lost</t>
  </si>
  <si>
    <t>Find 8 forgotten ranger caches lost in The Wastes</t>
  </si>
  <si>
    <t>Gathering of Evil</t>
  </si>
  <si>
    <t>Rabble-rouser</t>
  </si>
  <si>
    <t>Discover the 8 Enemy encampments in the Wastes.</t>
  </si>
  <si>
    <t>Relics of the Last Alliance</t>
  </si>
  <si>
    <t>Relic Seeker of The Wastes</t>
  </si>
  <si>
    <t>Find the 8 relics of the last Alliance</t>
  </si>
  <si>
    <t>Quests of the Noman-lands</t>
  </si>
  <si>
    <t>Complete 14 quests in the Noman-lands</t>
  </si>
  <si>
    <t>Quests of Dagorlad</t>
  </si>
  <si>
    <t>Complete 22 quests in Dagorlad</t>
  </si>
  <si>
    <t>Quests of the Slag-hills</t>
  </si>
  <si>
    <t>Complete 30 quests in the Slag-hills</t>
  </si>
  <si>
    <t>Roving Threats: The Wastes' Roving Enemies</t>
  </si>
  <si>
    <t>Roving Defender of The Wastes</t>
  </si>
  <si>
    <t>Defeat the 5 Roving Threats in the Wastes</t>
  </si>
  <si>
    <t>The Road to Mordor</t>
  </si>
  <si>
    <t>Battle-ready</t>
  </si>
  <si>
    <t>Achieve top standing with all four Host of the West factions</t>
  </si>
  <si>
    <t>Foe-slayer of Ondoher's Folly</t>
  </si>
  <si>
    <t>Defeat 50 enemies in Ondoher's Folly</t>
  </si>
  <si>
    <t>Foe-slayer of Ondoher's Folly (Advanced)</t>
  </si>
  <si>
    <t>Defeat 100 enemies in Ondoher's Folly</t>
  </si>
  <si>
    <t>Foe-slayer of Dûm Boha</t>
  </si>
  <si>
    <t>Defeat 80 enemies in Dûm Boha</t>
  </si>
  <si>
    <t>Foe-slayer of Dûm Boha (Advanced)</t>
  </si>
  <si>
    <t>Defeat 160 enemies in Dûm Boha</t>
  </si>
  <si>
    <t>Foe-slayer of Skoironk</t>
  </si>
  <si>
    <t>Defeat 80 enemies in Skoironk</t>
  </si>
  <si>
    <t>Foe-slayer of Skoironk (Advanced)</t>
  </si>
  <si>
    <t>Defeat 160 enemies in Skoironk</t>
  </si>
  <si>
    <t>Foe-slayer of Fushaum Gund</t>
  </si>
  <si>
    <t>Defeat 50 enemies in Fushaum Gund</t>
  </si>
  <si>
    <t>Foe-slayer of Fushaum Gund (Advanced)</t>
  </si>
  <si>
    <t>Defeat 100 enemies in Fushaum Gund</t>
  </si>
  <si>
    <t>Defeat 100 enemies in the Towers of the Teeth</t>
  </si>
  <si>
    <t>Defeat 200 enemies in the Towers of the Teeth</t>
  </si>
  <si>
    <t>Foe-slayer of Lang Rhuven</t>
  </si>
  <si>
    <t>Defeat 200 enemies in Lang Rhuven</t>
  </si>
  <si>
    <t>Foe-slayer of Lang Rhuven (Advanced)</t>
  </si>
  <si>
    <t>Defeat 400 enemies in Lang Rhuven</t>
  </si>
  <si>
    <t>Enemies Beneath the Hills</t>
  </si>
  <si>
    <t>Complete the 3 Slayer deeds in the resource instances of Skoironk and the Towers of the Teeth</t>
  </si>
  <si>
    <t>Beneath the Hills</t>
  </si>
  <si>
    <t>Battle-tested</t>
  </si>
  <si>
    <t>Complete all fellowship quests in the resource instances of Skoironk and the Towers of the Teeth (0/6)</t>
  </si>
  <si>
    <t>Leaders Beneath the Hills</t>
  </si>
  <si>
    <t>Defeat 12 leaders in the resource instances of Skoironk and the Towers of the Teeth</t>
  </si>
  <si>
    <t>Leaders Beneath the Hills (Advanced)</t>
  </si>
  <si>
    <t>Defeat 24 leaders in the resource instances of Skoironk and the Towers of the Teeth</t>
  </si>
  <si>
    <t>Skoironk: Enemies Beneath</t>
  </si>
  <si>
    <t>Defeat 120 enemies in the resource instance of Skoironk</t>
  </si>
  <si>
    <t>Skoironk: Enemies Beneath (Advanced)</t>
  </si>
  <si>
    <t>Defeat 240 enemies in the resource instance of Skoironk</t>
  </si>
  <si>
    <t>Towers of the Teeth: Enemies Beneath</t>
  </si>
  <si>
    <t>Defeat 120 enemies in the resource instance of the Towers of the Teeth</t>
  </si>
  <si>
    <t>Towers of the Teeth: Enemies Beneath (Advanced)</t>
  </si>
  <si>
    <t>Defeat 240 enemies in the resource instance of the Towers of the Teeth</t>
  </si>
  <si>
    <t>There is much to do while travelling through the lands of The Wastes.</t>
  </si>
  <si>
    <t>Complete quests in the Noman-lands.</t>
  </si>
  <si>
    <t>Complete quests in the Slag-hills.</t>
  </si>
  <si>
    <t>Strong enemies still roam in The Wastes.</t>
  </si>
  <si>
    <t>Beast and Spider slayer of North Ithilien (Advanced)</t>
  </si>
  <si>
    <t>Beast and Spider slayer of North Ithilien</t>
  </si>
  <si>
    <t>Deeds of The Wastes</t>
  </si>
  <si>
    <t>Explorer of The Wastes</t>
  </si>
  <si>
    <t>Quests of The Wastes</t>
  </si>
  <si>
    <t>Slayer of The Wastes</t>
  </si>
  <si>
    <t>Threats of The Wastes</t>
  </si>
  <si>
    <t>Explore the lands of West Gondor.</t>
  </si>
  <si>
    <t>Complete quests in Belfalas.</t>
  </si>
  <si>
    <t>Complete quests in Blackroot Vale.</t>
  </si>
  <si>
    <t>Complete quests in Lamedon.</t>
  </si>
  <si>
    <t>There are many villainous foes roaming West Gondor.</t>
  </si>
  <si>
    <t>Strong enemies still roam Western Gondor.</t>
  </si>
  <si>
    <t>Defeat many bandits in West Gondor.</t>
  </si>
  <si>
    <t>Defeat many Corsairs in West Gondor.</t>
  </si>
  <si>
    <t>Defeat many Oath-breakers in West Gondor.</t>
  </si>
  <si>
    <t>Defeat many Orcs in West Gondor.</t>
  </si>
  <si>
    <t>Explore the lands of Central Gondor.</t>
  </si>
  <si>
    <t>Scout Gondorian settlements in Central Gondor that are in ruins or under siege.</t>
  </si>
  <si>
    <t>Walk the path of Aragorn and his men from Ringló Vale to Pelargir.</t>
  </si>
  <si>
    <t>Find Central Gondor's treasure that has been lost or stolen.</t>
  </si>
  <si>
    <t>Complete quests in Dor-en-Ernil.</t>
  </si>
  <si>
    <t>Complete quests in Lebennin.</t>
  </si>
  <si>
    <t>Complete quests in Ringló Vale.</t>
  </si>
  <si>
    <t>Strong enemies still roam Central Gondor.</t>
  </si>
  <si>
    <t>Complete the epilogue of Central Gondor.</t>
  </si>
  <si>
    <t>There are many villainous foes roaming Central Gondor.</t>
  </si>
  <si>
    <t>Defeat many Beasts in Central Gondor.</t>
  </si>
  <si>
    <t>Defeat many Corsairs in Central Gondor.</t>
  </si>
  <si>
    <t>Defeat many Half-trolls in Central Gondor.</t>
  </si>
  <si>
    <t>Defeat many Haradrim in Central Gondor.</t>
  </si>
  <si>
    <t>Defeat many Orcs in Central Gondor.</t>
  </si>
  <si>
    <t>Explore the lands of Eastern Gondor.</t>
  </si>
  <si>
    <t>Discover the Beacons of Central &amp; Eastern Gondor.</t>
  </si>
  <si>
    <t>Scout enemy encampments scattered throughout Eastern Gondor.</t>
  </si>
  <si>
    <t>Scout settlements and strongholds in Eastern Gondor.</t>
  </si>
  <si>
    <t>Find Eastern Gondor's treasure that has been lost or stolen.</t>
  </si>
  <si>
    <t>Complete quests in Upper Lebennin.</t>
  </si>
  <si>
    <t>Complete quests in Lossarnach.</t>
  </si>
  <si>
    <t>Complete quests in Southern Ithilien.</t>
  </si>
  <si>
    <t>Complete quests in Osgiliath.</t>
  </si>
  <si>
    <t>Strong enemies still roam Eastern Gondor.</t>
  </si>
  <si>
    <t>There are many villainous foes roaming Eastern Gondor.</t>
  </si>
  <si>
    <t>Defeat many Beasts in Eastern Gondor.</t>
  </si>
  <si>
    <t>Defeat many Easterlings in Eastern Gondor.</t>
  </si>
  <si>
    <t>Defeat many Goblin in Eastern Gondor.</t>
  </si>
  <si>
    <t>Defeat many Half-trolls in Eastern Gondor.</t>
  </si>
  <si>
    <t>Defeat many Haradrim in Eastern Gondor.</t>
  </si>
  <si>
    <t>Defeat many Orcs in Eastern Gondor.</t>
  </si>
  <si>
    <t>Defeat many Goblins in Eastern Gondor.</t>
  </si>
  <si>
    <t>There is much to do while travelling through the lands of Old Anórien.</t>
  </si>
  <si>
    <t>Explore the lands of Old Anórien.</t>
  </si>
  <si>
    <t>Meet the Captains of Minas Tirith.</t>
  </si>
  <si>
    <t>Meet the Masters of Minas Tirith.</t>
  </si>
  <si>
    <t>Meet the Wardens of Minas Tirith.</t>
  </si>
  <si>
    <t>Discover the Fellow-halls of Minas Tirith.</t>
  </si>
  <si>
    <t>Discover the Farms of Old Anórien.</t>
  </si>
  <si>
    <t>Complete quests in Minas Tirith.</t>
  </si>
  <si>
    <t>Complete quests in Pelennor.</t>
  </si>
  <si>
    <t>Complete quests in Talath Anor.</t>
  </si>
  <si>
    <t>Strong enemies still roam Old Anórien.</t>
  </si>
  <si>
    <t>There are many villainous foes roaming Old Anórien.</t>
  </si>
  <si>
    <t>Defeat many Beasts in Old Anórien.</t>
  </si>
  <si>
    <t>Defeat many Easterlings in Old Anórien.</t>
  </si>
  <si>
    <t>Defeat many Haradrim in Old Anórien.</t>
  </si>
  <si>
    <t>Defeat many Orcs in Old Anórien.</t>
  </si>
  <si>
    <t>Defeat many Trolls in Old Anórien.</t>
  </si>
  <si>
    <t>There is much to see within the walls of the White City.</t>
  </si>
  <si>
    <t>Explore the city of Minas Tirith.</t>
  </si>
  <si>
    <t>Read the plaques of landmarks frequented by those visiting the city of Minas Tirith.</t>
  </si>
  <si>
    <t>Read the plaques of taverns and wine-shops within Minas Tirith.</t>
  </si>
  <si>
    <t>Read the plaques of buildings used for the advancement of knowledge within the city of Minas Tirith.</t>
  </si>
  <si>
    <t>Read the plaques of landmarks used by those living in Minas Tirith to store provisions and valuables.</t>
  </si>
  <si>
    <t>Read the plaques of places that govern the laws, rules, and commerce of Minas Tirith.</t>
  </si>
  <si>
    <t>Read the plaques on the statues of kings and stewards in Minas Tirith.</t>
  </si>
  <si>
    <t>Read the plaques on the statues of the kings of Gondor.</t>
  </si>
  <si>
    <t>Read the plaques on the statues of the stewards of Gondor.</t>
  </si>
  <si>
    <t>Find the swiftest way off the prow in Minas Tirith.</t>
  </si>
  <si>
    <t>Complete story quest arcs in Minas Tirith.</t>
  </si>
  <si>
    <t>Explore the lands of Far Anórien.</t>
  </si>
  <si>
    <t>Discover the Warning Beacons of Anórien.</t>
  </si>
  <si>
    <t>Complete quests in the Beacon Hills.</t>
  </si>
  <si>
    <t>Complete quests in Taur Drúadan.</t>
  </si>
  <si>
    <t>Strong enemies still roam Far Anórien.</t>
  </si>
  <si>
    <t>There are many villainous foes roaming Far Anórien.</t>
  </si>
  <si>
    <t>Defeat many beasts in Far Anórien.</t>
  </si>
  <si>
    <t>Defeat many Dheghûn in Far Anórien.</t>
  </si>
  <si>
    <t>Defeat many Ghûrdhos in Far Anórien.</t>
  </si>
  <si>
    <t>Defeat many Variags in Far Anórien.</t>
  </si>
  <si>
    <t>Defeat many Warg-riders in Far Anórien.</t>
  </si>
  <si>
    <t>You have heeded Togbor's words and paid the ransom so that he and Lacheg could walk away unharmed.</t>
  </si>
  <si>
    <t>Find Haradrim supplies abandoned from the Battle of the Pelennor Fields.</t>
  </si>
  <si>
    <t>Find North Ithilien's treasure that has been lost or stolen.</t>
  </si>
  <si>
    <t>Scout the ruins of the Mountains of Shadow.</t>
  </si>
  <si>
    <t>Complete quests in North Ithilien.</t>
  </si>
  <si>
    <t>Complete quests in Osgiliath and Cross-roads.</t>
  </si>
  <si>
    <t>Defeat many spiders and beasts in North Ithilien.</t>
  </si>
  <si>
    <t>Defeat many foes in Cair Andros.</t>
  </si>
  <si>
    <t>Even after the great battle on the Fields of Pelennor, foes have sought refuge in the depths of Osgiliath.</t>
  </si>
  <si>
    <t>Defeat many Easterlings in North Ithilien.</t>
  </si>
  <si>
    <t>The herbalists of Minas Tirith and Ithilien alike have great need of your aid in studying and collecting the numerous plants and herbs of Middle-earth.</t>
  </si>
  <si>
    <t>Explore the lands of The Wastes.</t>
  </si>
  <si>
    <t>Discover Enemy encampments in The Wastes.</t>
  </si>
  <si>
    <t>Find forgotten relics of the Last Alliance.</t>
  </si>
  <si>
    <t>Discover the ruins of old Gondorian settlements.</t>
  </si>
  <si>
    <t>Complete quests in Dagorlad.</t>
  </si>
  <si>
    <t>There are many villainous foes roaming The Wastes.</t>
  </si>
  <si>
    <t>Defeat many foes in Ondoher's Folly.</t>
  </si>
  <si>
    <t>Defeat many foes in Dûm Boha.</t>
  </si>
  <si>
    <t>Defeat many foes in Skoironk.</t>
  </si>
  <si>
    <t>Defeat many foes in Fushaum Gund.</t>
  </si>
  <si>
    <t>There are many villainous foes in the resource instances beneath the Slag-hills.</t>
  </si>
  <si>
    <t>Defeat many leaders in the resource instances beneath the Slag-hills.</t>
  </si>
  <si>
    <t>Defeat many foes in the resource instances of Skoironk.</t>
  </si>
  <si>
    <t>Defeat many foes in the resource instances of the Towers of the Teeth.</t>
  </si>
  <si>
    <t>There are many villainous foes in The Wastes.</t>
  </si>
  <si>
    <t>Defeat many foes in Lang Rhuven.</t>
  </si>
  <si>
    <t>There is much to do beneath the Slag-hills.</t>
  </si>
  <si>
    <t>There is much to do in assisting the Host of the West on their journey to the Black Gate.</t>
  </si>
  <si>
    <t>Dol Amroth - City Watch - Swan-knights Barracks</t>
  </si>
  <si>
    <t>Treating With Scoundrels -- Distraction</t>
  </si>
  <si>
    <t>Foe-slayer of the Towers of the Teeth (Advanced)</t>
  </si>
  <si>
    <t>Foe-slayer of the Towers of the Teeth</t>
  </si>
  <si>
    <t>Defeat many foes in the Towers of the Teeth.</t>
  </si>
  <si>
    <t>Armourer</t>
  </si>
  <si>
    <t>ID</t>
  </si>
  <si>
    <t>XOR</t>
  </si>
  <si>
    <t>[1] = { ["i"] = 8; ["j"] = 5; ["k"] = 22; };</t>
  </si>
  <si>
    <t>[1] = { ["i"] = 8; ["j"] = 5; ["k"] = 21; };</t>
  </si>
  <si>
    <t>Find forgotten Ranger caches lost in The Wastes.</t>
  </si>
  <si>
    <t>Explore 8 locations in the city of Pelargir.</t>
  </si>
  <si>
    <t>Defeat 180 Dheghûn in Far Anórien</t>
  </si>
  <si>
    <t>Defeat 90 Dheghûn in Far Anórien</t>
  </si>
  <si>
    <t>Defeat 180 Variags in Far Anórien</t>
  </si>
  <si>
    <t>Defeat 90 Variags in Far Anórien</t>
  </si>
  <si>
    <t>Defeat 120 Warg-riders in Far Anórien</t>
  </si>
  <si>
    <t>Defeat 60 Warg-riders in Far Anórien</t>
  </si>
  <si>
    <t>Create a distraction during Instance: Treating With Scoundrels</t>
  </si>
  <si>
    <t>Pay the ransom during Instance: Treating With Scoundrels</t>
  </si>
  <si>
    <t>Oath-breaker slayer of West Gondor</t>
  </si>
  <si>
    <t>Hero / Heroine of Upper Lebennin</t>
  </si>
  <si>
    <t>Half-troll Slayer of Eastern Gondor</t>
  </si>
  <si>
    <t>Hero / Heroine of Southern Ithilien</t>
  </si>
  <si>
    <t>Hero / Heroine of Lossarnach</t>
  </si>
  <si>
    <t>Hero / Heroine of Minas Tirith</t>
  </si>
  <si>
    <t>Hero / Heroine of Pelennor</t>
  </si>
  <si>
    <t>Hero / Heroine of Talath Anor</t>
  </si>
  <si>
    <t>Hero / Heroine of the Beacon Hills</t>
  </si>
  <si>
    <t>Hero / Heroine of Taur Drúadan</t>
  </si>
  <si>
    <t>Hero / Heroine of The Host of the West</t>
  </si>
  <si>
    <t>Hero / Heroine of The Slag-hills</t>
  </si>
  <si>
    <t>Hero / Heroine of The Noman-lands</t>
  </si>
  <si>
    <t>Hero / Heroine of Dagorlad</t>
  </si>
  <si>
    <t>the Outgoing</t>
  </si>
  <si>
    <t>the Many-talented</t>
  </si>
  <si>
    <t>the Gondorian Historian</t>
  </si>
  <si>
    <t>the Flighty</t>
  </si>
  <si>
    <t>the Reckless</t>
  </si>
  <si>
    <t>the Cautious</t>
  </si>
  <si>
    <t>the Retriever</t>
  </si>
  <si>
    <t>the Aid of Pelennor</t>
  </si>
  <si>
    <t>the Unforgetting</t>
  </si>
  <si>
    <t>the Unyielding Ally</t>
  </si>
  <si>
    <t>the Green-thumbed</t>
  </si>
  <si>
    <t>Vanquisher of The Depths</t>
  </si>
  <si>
    <t>Category ID</t>
  </si>
  <si>
    <t>ID (short)</t>
  </si>
  <si>
    <t>Minimal</t>
  </si>
  <si>
    <t>i</t>
  </si>
  <si>
    <t>Slayer of Lossarnach</t>
  </si>
  <si>
    <t>Warg-slayer of Lossarnach (King's Gondor) (Advanced)</t>
  </si>
  <si>
    <t>Warg-slayer of Lossarnach (King's Gondor)</t>
  </si>
  <si>
    <t>Worm-slayer of Lossarnach (King's Gondor) (Advanced)</t>
  </si>
  <si>
    <t>Worm-slayer of Lossarnach (King's Gondor)</t>
  </si>
  <si>
    <t>Slayer of Upper Lebennin</t>
  </si>
  <si>
    <t>Boar-slayer of Upper Lebennin (King's Gondor) (Advanced)</t>
  </si>
  <si>
    <t>Boar-slayer of Upper Lebennin (King's Gondor)</t>
  </si>
  <si>
    <t>Craban-slayer of Upper Lebennin (King's Gondor) (Advanced)</t>
  </si>
  <si>
    <t>Craban-slayer of Upper Lebennin (King's Gondor)</t>
  </si>
  <si>
    <t>Slayer of Lower Lebennin</t>
  </si>
  <si>
    <t>Boar-slayer of Lower Lebennin (King's Gondor) (Advanced)</t>
  </si>
  <si>
    <t>Boar-slayer of Lower Lebennin (King's Gondor)</t>
  </si>
  <si>
    <t>Brigand-slayer of Lower Lebennin (King's Gondor) (Advanced)</t>
  </si>
  <si>
    <t>Brigand-slayer of Lower Lebennin (King's Gondor)</t>
  </si>
  <si>
    <t>Dead-slayer of Lower Lebennin (King's Gondor) (Advanced)</t>
  </si>
  <si>
    <t>Dead-slayer of Lower Lebennin (King's Gondor)</t>
  </si>
  <si>
    <t>Stragglers and New Threats in Lossarnach</t>
  </si>
  <si>
    <t>Reclaiming Lossarnach</t>
  </si>
  <si>
    <t>Stragglers and New Threats in Upper Lebennin</t>
  </si>
  <si>
    <t>Reclaiming Upper Lebennin</t>
  </si>
  <si>
    <t>Stragglers and New Threats in Lower Lebennin</t>
  </si>
  <si>
    <t>Reclaiming Lower Lebennin</t>
  </si>
  <si>
    <t>Tales of Lossarnach Renewed</t>
  </si>
  <si>
    <t>Tales of Upper Lebennin Renewed</t>
  </si>
  <si>
    <t>Tales of Lower Lebennin Renewed</t>
  </si>
  <si>
    <t>Tier</t>
  </si>
  <si>
    <t>Deeds of Western King's Gondor</t>
  </si>
  <si>
    <t>Explorer of Western King's Gondor</t>
  </si>
  <si>
    <t>Explorer of Dor-en-Ernil Renewed</t>
  </si>
  <si>
    <t>Explorer of Ringló Vale Renewed</t>
  </si>
  <si>
    <t>Explorer of Lamedon Renewed</t>
  </si>
  <si>
    <t>Explorer of Belfalas Renewed</t>
  </si>
  <si>
    <t>Explorer of Blackroot Vale Renewed</t>
  </si>
  <si>
    <t>Quests of Western King's Gondor</t>
  </si>
  <si>
    <t>Quests of Dor-en-Ernil Renewed</t>
  </si>
  <si>
    <t>Quests of Ringló Vale Renewed</t>
  </si>
  <si>
    <t>Quests of Lamedon Renewed</t>
  </si>
  <si>
    <t>Quests of Belfalas Renewed</t>
  </si>
  <si>
    <t>Quests of Blackroot Vale Renewed</t>
  </si>
  <si>
    <t>Slayer of Western King's Gondor</t>
  </si>
  <si>
    <t>Corsair-slayer of Western King's Gondor (Advanced)</t>
  </si>
  <si>
    <t>Corsair-slayer of Western King's Gondor</t>
  </si>
  <si>
    <t>Dead-slayer of Western King's Gondor (Advanced)</t>
  </si>
  <si>
    <t>Dead-slayer of Western King's Gondor</t>
  </si>
  <si>
    <t>Insect-slayer of Western King's Gondor (Advanced)</t>
  </si>
  <si>
    <t>Insect-slayer of Western King's Gondor</t>
  </si>
  <si>
    <t>Orc-slayer of Western King's Gondor (Advanced)</t>
  </si>
  <si>
    <t>Orc-slayer of Western King's Gondor</t>
  </si>
  <si>
    <t>Spider-slayer of Western King's Gondor (Advanced)</t>
  </si>
  <si>
    <t>Spider-slayer of Western King's Gondor</t>
  </si>
  <si>
    <t>Wolf-slayer of Western King's Gondor (Advanced)</t>
  </si>
  <si>
    <t>Wolf-slayer of Western King's Gondor</t>
  </si>
  <si>
    <t>Deeds of Outer Gondor</t>
  </si>
  <si>
    <t>Explorer of Outer Gondor</t>
  </si>
  <si>
    <t>Explorer of Anfalas</t>
  </si>
  <si>
    <t>Explorer of Pinnath Gelin</t>
  </si>
  <si>
    <t>Perils of the Langstrand</t>
  </si>
  <si>
    <t>Perils of the Green Hills</t>
  </si>
  <si>
    <t>Quests of Outer Gondor</t>
  </si>
  <si>
    <t>Quests of Anfalas</t>
  </si>
  <si>
    <t>Quests of Pinnath Gelin</t>
  </si>
  <si>
    <t>Slayer of Outer Gondor</t>
  </si>
  <si>
    <t>Beast-slayer of Outer Gondor (Advanced)</t>
  </si>
  <si>
    <t>Beast-slayer of Outer Gondor</t>
  </si>
  <si>
    <t>Corsair-slayer of Outer Gondor (Advanced)</t>
  </si>
  <si>
    <t>Corsair-slayer of Outer Gondor</t>
  </si>
  <si>
    <t>Dead-slayer of Outer Gondor (Advanced)</t>
  </si>
  <si>
    <t>Dead-slayer of Outer Gondor</t>
  </si>
  <si>
    <t>Goblin-slayer of Outer Gondor (Advanced)</t>
  </si>
  <si>
    <t>Goblin-slayer of Outer Gondor</t>
  </si>
  <si>
    <t>Haradrim-slayer of Outer Gondor (Advanced)</t>
  </si>
  <si>
    <t>Haradrim-slayer of Outer Gondor</t>
  </si>
  <si>
    <t>Insect-slayer of Outer Gondor (Advanced)</t>
  </si>
  <si>
    <t>Insect-slayer of Outer Gondor</t>
  </si>
  <si>
    <t>Slayer of Eastern King's Gondor</t>
  </si>
  <si>
    <t>Deeds of Eastern King's Gondor</t>
  </si>
  <si>
    <t>Quests of Eastern King's Gondor</t>
  </si>
  <si>
    <t>Explorer of Eastern King's Gondor</t>
  </si>
  <si>
    <t>Bee-stinger of Lossarnach (King's Gondor) (Advanced)</t>
  </si>
  <si>
    <t>Bee-stinger of Lossarnach (King's Gondor)</t>
  </si>
  <si>
    <t>Deeds of King's Gondor</t>
  </si>
  <si>
    <t>Deeds of the Outlands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</si>
</sst>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E54-AD76-4A0D-B25E-D159D95D20C4}">
  <dimension ref="A1:B16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14</v>
      </c>
      <c r="B1" t="s">
        <v>20</v>
      </c>
    </row>
    <row r="2" spans="1:2" x14ac:dyDescent="0.25">
      <c r="A2" t="s">
        <v>132</v>
      </c>
      <c r="B2">
        <v>14</v>
      </c>
    </row>
    <row r="3" spans="1:2" x14ac:dyDescent="0.25">
      <c r="A3" t="s">
        <v>21</v>
      </c>
      <c r="B3">
        <v>8</v>
      </c>
    </row>
    <row r="4" spans="1:2" x14ac:dyDescent="0.25">
      <c r="A4" t="s">
        <v>134</v>
      </c>
      <c r="B4">
        <v>15</v>
      </c>
    </row>
    <row r="5" spans="1:2" x14ac:dyDescent="0.25">
      <c r="A5" t="s">
        <v>22</v>
      </c>
      <c r="B5">
        <v>10</v>
      </c>
    </row>
    <row r="6" spans="1:2" x14ac:dyDescent="0.25">
      <c r="A6" t="s">
        <v>23</v>
      </c>
      <c r="B6">
        <v>12</v>
      </c>
    </row>
    <row r="7" spans="1:2" x14ac:dyDescent="0.25">
      <c r="A7" t="s">
        <v>24</v>
      </c>
      <c r="B7">
        <v>3</v>
      </c>
    </row>
    <row r="8" spans="1:2" x14ac:dyDescent="0.25">
      <c r="A8" t="s">
        <v>25</v>
      </c>
      <c r="B8">
        <v>6</v>
      </c>
    </row>
    <row r="9" spans="1:2" x14ac:dyDescent="0.25">
      <c r="A9" t="s">
        <v>26</v>
      </c>
      <c r="B9">
        <v>2</v>
      </c>
    </row>
    <row r="10" spans="1:2" x14ac:dyDescent="0.25">
      <c r="A10" t="s">
        <v>27</v>
      </c>
      <c r="B10">
        <v>5</v>
      </c>
    </row>
    <row r="11" spans="1:2" x14ac:dyDescent="0.25">
      <c r="A11" t="s">
        <v>28</v>
      </c>
      <c r="B11">
        <v>9</v>
      </c>
    </row>
    <row r="12" spans="1:2" x14ac:dyDescent="0.25">
      <c r="A12" t="s">
        <v>29</v>
      </c>
      <c r="B12">
        <v>7</v>
      </c>
    </row>
    <row r="13" spans="1:2" x14ac:dyDescent="0.25">
      <c r="A13" t="s">
        <v>30</v>
      </c>
      <c r="B13">
        <v>4</v>
      </c>
    </row>
    <row r="14" spans="1:2" x14ac:dyDescent="0.25">
      <c r="A14" t="s">
        <v>31</v>
      </c>
      <c r="B14">
        <v>11</v>
      </c>
    </row>
    <row r="15" spans="1:2" x14ac:dyDescent="0.25">
      <c r="A15" t="s">
        <v>32</v>
      </c>
      <c r="B15">
        <v>1</v>
      </c>
    </row>
    <row r="16" spans="1:2" x14ac:dyDescent="0.25">
      <c r="A16" t="s">
        <v>124</v>
      </c>
      <c r="B16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A13B-BD48-4D95-9AB1-9880B7AA7EB0}">
  <dimension ref="A1:AS26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defaultRowHeight="15" x14ac:dyDescent="0.25"/>
  <cols>
    <col min="1" max="1" width="11" bestFit="1" customWidth="1"/>
    <col min="4" max="4" width="41" bestFit="1" customWidth="1"/>
    <col min="12" max="12" width="27.42578125" customWidth="1"/>
    <col min="18" max="18" width="12.140625" bestFit="1" customWidth="1"/>
    <col min="19" max="19" width="12.140625" customWidth="1"/>
    <col min="20" max="20" width="43.5703125" customWidth="1"/>
    <col min="26" max="26" width="14" customWidth="1"/>
  </cols>
  <sheetData>
    <row r="1" spans="1:45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749</v>
      </c>
      <c r="J1" t="s">
        <v>5</v>
      </c>
      <c r="K1" t="s">
        <v>6</v>
      </c>
      <c r="L1" t="s">
        <v>7</v>
      </c>
      <c r="M1" t="s">
        <v>276</v>
      </c>
      <c r="N1" t="s">
        <v>8</v>
      </c>
      <c r="O1" t="s">
        <v>289</v>
      </c>
      <c r="P1" t="s">
        <v>290</v>
      </c>
      <c r="Q1" t="s">
        <v>788</v>
      </c>
      <c r="R1" t="s">
        <v>9</v>
      </c>
      <c r="S1" t="s">
        <v>790</v>
      </c>
      <c r="T1" t="s">
        <v>10</v>
      </c>
      <c r="U1" t="s">
        <v>11</v>
      </c>
      <c r="V1" t="s">
        <v>12</v>
      </c>
      <c r="W1" t="s">
        <v>748</v>
      </c>
      <c r="X1" t="s">
        <v>789</v>
      </c>
      <c r="Y1" t="s">
        <v>788</v>
      </c>
      <c r="Z1" t="s">
        <v>135</v>
      </c>
      <c r="AA1" t="s">
        <v>13</v>
      </c>
      <c r="AB1" t="s">
        <v>14</v>
      </c>
      <c r="AC1" t="s">
        <v>15</v>
      </c>
      <c r="AD1" t="s">
        <v>2</v>
      </c>
      <c r="AE1" t="s">
        <v>16</v>
      </c>
      <c r="AF1" t="s">
        <v>4</v>
      </c>
      <c r="AG1" t="s">
        <v>17</v>
      </c>
      <c r="AH1" t="s">
        <v>5</v>
      </c>
      <c r="AI1" t="s">
        <v>18</v>
      </c>
      <c r="AJ1" t="s">
        <v>6</v>
      </c>
      <c r="AK1" t="s">
        <v>8</v>
      </c>
      <c r="AL1" t="s">
        <v>291</v>
      </c>
      <c r="AM1" t="s">
        <v>292</v>
      </c>
      <c r="AN1" t="s">
        <v>275</v>
      </c>
      <c r="AO1" t="s">
        <v>276</v>
      </c>
      <c r="AP1" t="s">
        <v>7</v>
      </c>
      <c r="AQ1" t="s">
        <v>0</v>
      </c>
      <c r="AR1" t="s">
        <v>749</v>
      </c>
      <c r="AS1" t="s">
        <v>19</v>
      </c>
    </row>
    <row r="2" spans="1:45" x14ac:dyDescent="0.25">
      <c r="A2">
        <v>1879332151</v>
      </c>
      <c r="B2">
        <v>1</v>
      </c>
      <c r="C2">
        <v>1</v>
      </c>
      <c r="D2" s="2" t="s">
        <v>443</v>
      </c>
      <c r="E2" t="s">
        <v>29</v>
      </c>
      <c r="J2">
        <v>1200</v>
      </c>
      <c r="K2" t="s">
        <v>86</v>
      </c>
      <c r="L2" t="s">
        <v>444</v>
      </c>
      <c r="M2" t="s">
        <v>485</v>
      </c>
      <c r="N2">
        <v>0</v>
      </c>
      <c r="O2">
        <v>95</v>
      </c>
      <c r="S2" t="str">
        <f>CONCATENATE(V2,X2,Y2,AS2," -- ",D2)</f>
        <v xml:space="preserve">  [1] = {["ID"] = 1879332151; }; -- Deeds of Far Anórien</v>
      </c>
      <c r="T2" s="1" t="str">
        <f>CONCATENATE(V2,W2,Z2,AB2,AD2,AF2,AH2,AJ2,AK2,AL2,AM2,AN2,AO2,AP2,AQ2,AR2,AS2)</f>
        <v xml:space="preserve">  [1] = {["ID"] = 1879332151; ["SAVE_INDEX"] =  1; ["TYPE"] = 7; ["VXP"] =    0; ["LP"] = 0; ["REP"] = 1200; ["FACTION"] = 59; ["TIER"] = 0; ["MIN_LVL"] =  "95"; ["NAME"] = { ["EN"] = "Deeds of Far Anórien"; }; ["LORE"] = { ["EN"] = "There is much to do while travelling through the lands of Far Anórien."; }; ["SUMMARY"] = { ["EN"] = "Complete all explorer, Quest, and Slayer deeds in Far Anórien"; }; };</v>
      </c>
      <c r="U2">
        <f>ROW()-1</f>
        <v>1</v>
      </c>
      <c r="V2" t="str">
        <f>CONCATENATE(REPT(" ",3-LEN(U2)),"[",U2,"] = {")</f>
        <v xml:space="preserve">  [1] = {</v>
      </c>
      <c r="W2" t="str">
        <f>IF(LEN(A2)&gt;0,CONCATENATE("[""ID""] = ",A2,"; "),"                     ")</f>
        <v xml:space="preserve">["ID"] = 1879332151; </v>
      </c>
      <c r="X2" t="str">
        <f>IF(LEN(A2)&gt;0,CONCATENATE("[""ID""] = ",A2,"; "),"")</f>
        <v xml:space="preserve">["ID"] = 1879332151; </v>
      </c>
      <c r="Y2" t="str">
        <f>IF(LEN(Q2)&gt;0,CONCATENATE("[""CAT_ID""] = ",Q2,"; "),"")</f>
        <v/>
      </c>
      <c r="Z2" s="1" t="str">
        <f>IF(LEN(C2)&gt;0,CONCATENATE("[""SAVE_INDEX""] = ",REPT(" ",2-LEN(C2)),C2,"; "),REPT(" ",21))</f>
        <v xml:space="preserve">["SAVE_INDEX"] =  1; </v>
      </c>
      <c r="AA2">
        <f>VLOOKUP(E2,Type!A$2:B$16,2,FALSE)</f>
        <v>7</v>
      </c>
      <c r="AB2" t="str">
        <f>CONCATENATE("[""TYPE""] = ",REPT(" ",1-LEN(AA2)),AA2,"; ")</f>
        <v xml:space="preserve">["TYPE"] = 7; </v>
      </c>
      <c r="AC2" t="str">
        <f t="shared" ref="AC2" si="0">TEXT(F2,0)</f>
        <v>0</v>
      </c>
      <c r="AD2" t="str">
        <f>CONCATENATE("[""VXP""] = ",REPT(" ",4-LEN(AC2)),TEXT(AC2,"0"),"; ")</f>
        <v xml:space="preserve">["VXP"] =    0; </v>
      </c>
      <c r="AE2" t="str">
        <f t="shared" ref="AE2" si="1">TEXT(H2,0)</f>
        <v>0</v>
      </c>
      <c r="AF2" t="str">
        <f>CONCATENATE("[""LP""] = ",REPT(" ",1-LEN(AE2)),TEXT(AE2,"0"),"; ")</f>
        <v xml:space="preserve">["LP"] = 0; </v>
      </c>
      <c r="AG2" t="str">
        <f t="shared" ref="AG2:AG26" si="2">TEXT(J2,0)</f>
        <v>1200</v>
      </c>
      <c r="AH2" t="str">
        <f>CONCATENATE("[""REP""] = ",REPT(" ",4-LEN(AG2)),TEXT(AG2,"0"),"; ")</f>
        <v xml:space="preserve">["REP"] = 1200; </v>
      </c>
      <c r="AI2">
        <f>IF(LEN(K2)&gt;0,VLOOKUP(K2,Faction!A$2:B$77,2,FALSE),1)</f>
        <v>59</v>
      </c>
      <c r="AJ2" t="str">
        <f>CONCATENATE("[""FACTION""] = ",REPT(" ",2-LEN(AI2)),TEXT(AI2,"0"),"; ")</f>
        <v xml:space="preserve">["FACTION"] = 59; </v>
      </c>
      <c r="AK2" t="str">
        <f>CONCATENATE("[""TIER""] = ",TEXT(N2,"0"),"; ")</f>
        <v xml:space="preserve">["TIER"] = 0; </v>
      </c>
      <c r="AL2" t="str">
        <f>IF(LEN(O2)&gt;0,CONCATENATE("[""MIN_LVL""] = ",REPT(" ",3-LEN(O2)),"""",O2,"""; "),"")</f>
        <v xml:space="preserve">["MIN_LVL"] =  "95"; </v>
      </c>
      <c r="AM2" t="str">
        <f>IF(LEN(P2)&gt;0,CONCATENATE("[""MIN_LVL""] = ",REPT(" ",3-LEN(P2)),P2,"; "),"")</f>
        <v/>
      </c>
      <c r="AN2" t="str">
        <f>CONCATENATE("[""NAME""] = { [""EN""] = """,D2,"""; }; ")</f>
        <v xml:space="preserve">["NAME"] = { ["EN"] = "Deeds of Far Anórien"; }; </v>
      </c>
      <c r="AO2" t="str">
        <f>CONCATENATE("[""LORE""] = { [""EN""] = """,M2,"""; }; ")</f>
        <v xml:space="preserve">["LORE"] = { ["EN"] = "There is much to do while travelling through the lands of Far Anórien."; }; </v>
      </c>
      <c r="AP2" t="str">
        <f>CONCATENATE("[""SUMMARY""] = { [""EN""] = """,L2,"""; }; ")</f>
        <v xml:space="preserve">["SUMMARY"] = { ["EN"] = "Complete all explorer, Quest, and Slayer deeds in Far Anórien"; }; </v>
      </c>
      <c r="AQ2" t="str">
        <f>IF(LEN(G2)&gt;0,CONCATENATE("[""TITLE""] = { [""EN""] = """,G2,"""; }; "),"")</f>
        <v/>
      </c>
      <c r="AR2" t="str">
        <f t="shared" ref="AR2:AR26" si="3">IF(LEN(I2)&gt;0,CONCATENATE("[""XOR""] = { ",I2, " }; "),"")</f>
        <v/>
      </c>
      <c r="AS2" t="str">
        <f>CONCATENATE("};")</f>
        <v>};</v>
      </c>
    </row>
    <row r="3" spans="1:45" x14ac:dyDescent="0.25">
      <c r="A3">
        <v>1879332149</v>
      </c>
      <c r="B3">
        <v>2</v>
      </c>
      <c r="C3">
        <v>2</v>
      </c>
      <c r="D3" t="s">
        <v>445</v>
      </c>
      <c r="E3" t="s">
        <v>24</v>
      </c>
      <c r="J3">
        <v>900</v>
      </c>
      <c r="K3" t="s">
        <v>86</v>
      </c>
      <c r="L3" t="s">
        <v>446</v>
      </c>
      <c r="M3" t="s">
        <v>702</v>
      </c>
      <c r="N3">
        <v>1</v>
      </c>
      <c r="O3">
        <v>95</v>
      </c>
      <c r="S3" t="str">
        <f t="shared" ref="S3:S25" si="4">CONCATENATE(V3,X3,Y3,AS3," -- ",D3)</f>
        <v xml:space="preserve">  [2] = {["ID"] = 1879332149; }; -- Explorer of Far Anórien</v>
      </c>
      <c r="T3" s="1" t="str">
        <f t="shared" ref="T3:T24" si="5">CONCATENATE(V3,W3,Z3,AB3,AD3,AF3,AH3,AJ3,AK3,AL3,AM3,AN3,AO3,AP3,AQ3,AR3,AS3)</f>
        <v xml:space="preserve">  [2] = {["ID"] = 1879332149; ["SAVE_INDEX"] =  2; ["TYPE"] = 3; ["VXP"] =    0; ["LP"] = 0; ["REP"] =  900; ["FACTION"] = 59; ["TIER"] = 1; ["MIN_LVL"] =  "95"; ["NAME"] = { ["EN"] = "Explorer of Far Anórien"; }; ["LORE"] = { ["EN"] = "Explore the lands of Far Anórien."; }; ["SUMMARY"] = { ["EN"] = "Complete 3 Explorer deeds in Far Anórien"; }; };</v>
      </c>
      <c r="U3">
        <f t="shared" ref="U3:U26" si="6">ROW()-1</f>
        <v>2</v>
      </c>
      <c r="V3" t="str">
        <f t="shared" ref="V3:V26" si="7">CONCATENATE(REPT(" ",3-LEN(U3)),"[",U3,"] = {")</f>
        <v xml:space="preserve">  [2] = {</v>
      </c>
      <c r="W3" t="str">
        <f t="shared" ref="W3:W26" si="8">IF(LEN(A3)&gt;0,CONCATENATE("[""ID""] = ",A3,"; "),"                     ")</f>
        <v xml:space="preserve">["ID"] = 1879332149; </v>
      </c>
      <c r="X3" t="str">
        <f t="shared" ref="X3:X26" si="9">IF(LEN(A3)&gt;0,CONCATENATE("[""ID""] = ",A3,"; "),"")</f>
        <v xml:space="preserve">["ID"] = 1879332149; </v>
      </c>
      <c r="Y3" t="str">
        <f t="shared" ref="Y3:Y26" si="10">IF(LEN(Q3)&gt;0,CONCATENATE("[""CAT_ID""] = ",Q3,"; "),"")</f>
        <v/>
      </c>
      <c r="Z3" s="1" t="str">
        <f t="shared" ref="Z3:Z26" si="11">IF(LEN(C3)&gt;0,CONCATENATE("[""SAVE_INDEX""] = ",REPT(" ",2-LEN(C3)),C3,"; "),REPT(" ",21))</f>
        <v xml:space="preserve">["SAVE_INDEX"] =  2; </v>
      </c>
      <c r="AA3">
        <f>VLOOKUP(E3,Type!A$2:B$16,2,FALSE)</f>
        <v>3</v>
      </c>
      <c r="AB3" t="str">
        <f t="shared" ref="AB3:AB26" si="12">CONCATENATE("[""TYPE""] = ",REPT(" ",1-LEN(AA3)),AA3,"; ")</f>
        <v xml:space="preserve">["TYPE"] = 3; </v>
      </c>
      <c r="AC3" t="str">
        <f t="shared" ref="AC3:AC26" si="13">TEXT(F3,0)</f>
        <v>0</v>
      </c>
      <c r="AD3" t="str">
        <f t="shared" ref="AD3:AD26" si="14">CONCATENATE("[""VXP""] = ",REPT(" ",4-LEN(AC3)),TEXT(AC3,"0"),"; ")</f>
        <v xml:space="preserve">["VXP"] =    0; </v>
      </c>
      <c r="AE3" t="str">
        <f t="shared" ref="AE3:AE26" si="15">TEXT(H3,0)</f>
        <v>0</v>
      </c>
      <c r="AF3" t="str">
        <f t="shared" ref="AF3:AF26" si="16">CONCATENATE("[""LP""] = ",REPT(" ",1-LEN(AE3)),TEXT(AE3,"0"),"; ")</f>
        <v xml:space="preserve">["LP"] = 0; </v>
      </c>
      <c r="AG3" t="str">
        <f t="shared" si="2"/>
        <v>900</v>
      </c>
      <c r="AH3" t="str">
        <f t="shared" ref="AH3:AH26" si="17">CONCATENATE("[""REP""] = ",REPT(" ",4-LEN(AG3)),TEXT(AG3,"0"),"; ")</f>
        <v xml:space="preserve">["REP"] =  900; </v>
      </c>
      <c r="AI3">
        <f>IF(LEN(K3)&gt;0,VLOOKUP(K3,Faction!A$2:B$77,2,FALSE),1)</f>
        <v>59</v>
      </c>
      <c r="AJ3" t="str">
        <f t="shared" ref="AJ3:AJ26" si="18">CONCATENATE("[""FACTION""] = ",REPT(" ",2-LEN(AI3)),TEXT(AI3,"0"),"; ")</f>
        <v xml:space="preserve">["FACTION"] = 59; </v>
      </c>
      <c r="AK3" t="str">
        <f t="shared" ref="AK3:AK26" si="19">CONCATENATE("[""TIER""] = ",TEXT(N3,"0"),"; ")</f>
        <v xml:space="preserve">["TIER"] = 1; </v>
      </c>
      <c r="AL3" t="str">
        <f t="shared" ref="AL3:AL26" si="20">IF(LEN(O3)&gt;0,CONCATENATE("[""MIN_LVL""] = ",REPT(" ",3-LEN(O3)),"""",O3,"""; "),"")</f>
        <v xml:space="preserve">["MIN_LVL"] =  "95"; </v>
      </c>
      <c r="AM3" t="str">
        <f t="shared" ref="AM3:AM26" si="21">IF(LEN(P3)&gt;0,CONCATENATE("[""MIN_LVL""] = ",REPT(" ",3-LEN(P3)),P3,"; "),"")</f>
        <v/>
      </c>
      <c r="AN3" t="str">
        <f t="shared" ref="AN3:AN26" si="22">CONCATENATE("[""NAME""] = { [""EN""] = """,D3,"""; }; ")</f>
        <v xml:space="preserve">["NAME"] = { ["EN"] = "Explorer of Far Anórien"; }; </v>
      </c>
      <c r="AO3" t="str">
        <f t="shared" ref="AO3:AO26" si="23">CONCATENATE("[""LORE""] = { [""EN""] = """,M3,"""; }; ")</f>
        <v xml:space="preserve">["LORE"] = { ["EN"] = "Explore the lands of Far Anórien."; }; </v>
      </c>
      <c r="AP3" t="str">
        <f t="shared" ref="AP3:AP26" si="24">CONCATENATE("[""SUMMARY""] = { [""EN""] = """,L3,"""; }; ")</f>
        <v xml:space="preserve">["SUMMARY"] = { ["EN"] = "Complete 3 Explorer deeds in Far Anórien"; }; </v>
      </c>
      <c r="AQ3" t="str">
        <f t="shared" ref="AQ3:AQ26" si="25">IF(LEN(G3)&gt;0,CONCATENATE("[""TITLE""] = { [""EN""] = """,G3,"""; }; "),"")</f>
        <v/>
      </c>
      <c r="AR3" t="str">
        <f t="shared" si="3"/>
        <v/>
      </c>
      <c r="AS3" t="str">
        <f t="shared" ref="AS3:AS26" si="26">CONCATENATE("};")</f>
        <v>};</v>
      </c>
    </row>
    <row r="4" spans="1:45" x14ac:dyDescent="0.25">
      <c r="A4">
        <v>1879332157</v>
      </c>
      <c r="B4">
        <v>5</v>
      </c>
      <c r="C4">
        <v>3</v>
      </c>
      <c r="D4" t="s">
        <v>452</v>
      </c>
      <c r="E4" t="s">
        <v>24</v>
      </c>
      <c r="F4">
        <v>2000</v>
      </c>
      <c r="G4" t="s">
        <v>453</v>
      </c>
      <c r="H4">
        <v>5</v>
      </c>
      <c r="J4">
        <v>500</v>
      </c>
      <c r="K4" t="s">
        <v>86</v>
      </c>
      <c r="L4" t="s">
        <v>454</v>
      </c>
      <c r="M4" t="s">
        <v>703</v>
      </c>
      <c r="N4">
        <v>2</v>
      </c>
      <c r="O4">
        <v>95</v>
      </c>
      <c r="S4" t="str">
        <f t="shared" si="4"/>
        <v xml:space="preserve">  [3] = {["ID"] = 1879332157; }; -- The Warning Beacons</v>
      </c>
      <c r="T4" s="1" t="str">
        <f t="shared" si="5"/>
        <v xml:space="preserve">  [3] = {["ID"] = 1879332157; ["SAVE_INDEX"] =  3; ["TYPE"] = 3; ["VXP"] = 2000; ["LP"] = 5; ["REP"] =  500; ["FACTION"] = 59; ["TIER"] = 2; ["MIN_LVL"] =  "95"; ["NAME"] = { ["EN"] = "The Warning Beacons"; }; ["LORE"] = { ["EN"] = "Discover the Warning Beacons of Anórien."; }; ["SUMMARY"] = { ["EN"] = "Discover the 7 Warning Beacons of Anórien"; }; ["TITLE"] = { ["EN"] = "Scout of the Warning Beacons"; }; };</v>
      </c>
      <c r="U4">
        <f t="shared" si="6"/>
        <v>3</v>
      </c>
      <c r="V4" t="str">
        <f t="shared" si="7"/>
        <v xml:space="preserve">  [3] = {</v>
      </c>
      <c r="W4" t="str">
        <f t="shared" si="8"/>
        <v xml:space="preserve">["ID"] = 1879332157; </v>
      </c>
      <c r="X4" t="str">
        <f t="shared" si="9"/>
        <v xml:space="preserve">["ID"] = 1879332157; </v>
      </c>
      <c r="Y4" t="str">
        <f t="shared" si="10"/>
        <v/>
      </c>
      <c r="Z4" s="1" t="str">
        <f t="shared" si="11"/>
        <v xml:space="preserve">["SAVE_INDEX"] =  3; </v>
      </c>
      <c r="AA4">
        <f>VLOOKUP(E4,Type!A$2:B$16,2,FALSE)</f>
        <v>3</v>
      </c>
      <c r="AB4" t="str">
        <f t="shared" si="12"/>
        <v xml:space="preserve">["TYPE"] = 3; </v>
      </c>
      <c r="AC4" t="str">
        <f t="shared" si="13"/>
        <v>2000</v>
      </c>
      <c r="AD4" t="str">
        <f t="shared" si="14"/>
        <v xml:space="preserve">["VXP"] = 2000; </v>
      </c>
      <c r="AE4" t="str">
        <f t="shared" si="15"/>
        <v>5</v>
      </c>
      <c r="AF4" t="str">
        <f t="shared" si="16"/>
        <v xml:space="preserve">["LP"] = 5; </v>
      </c>
      <c r="AG4" t="str">
        <f t="shared" si="2"/>
        <v>500</v>
      </c>
      <c r="AH4" t="str">
        <f t="shared" si="17"/>
        <v xml:space="preserve">["REP"] =  500; </v>
      </c>
      <c r="AI4">
        <f>IF(LEN(K4)&gt;0,VLOOKUP(K4,Faction!A$2:B$77,2,FALSE),1)</f>
        <v>59</v>
      </c>
      <c r="AJ4" t="str">
        <f t="shared" si="18"/>
        <v xml:space="preserve">["FACTION"] = 59; </v>
      </c>
      <c r="AK4" t="str">
        <f t="shared" si="19"/>
        <v xml:space="preserve">["TIER"] = 2; </v>
      </c>
      <c r="AL4" t="str">
        <f t="shared" si="20"/>
        <v xml:space="preserve">["MIN_LVL"] =  "95"; </v>
      </c>
      <c r="AM4" t="str">
        <f t="shared" si="21"/>
        <v/>
      </c>
      <c r="AN4" t="str">
        <f t="shared" si="22"/>
        <v xml:space="preserve">["NAME"] = { ["EN"] = "The Warning Beacons"; }; </v>
      </c>
      <c r="AO4" t="str">
        <f t="shared" si="23"/>
        <v xml:space="preserve">["LORE"] = { ["EN"] = "Discover the Warning Beacons of Anórien."; }; </v>
      </c>
      <c r="AP4" t="str">
        <f t="shared" si="24"/>
        <v xml:space="preserve">["SUMMARY"] = { ["EN"] = "Discover the 7 Warning Beacons of Anórien"; }; </v>
      </c>
      <c r="AQ4" t="str">
        <f t="shared" si="25"/>
        <v xml:space="preserve">["TITLE"] = { ["EN"] = "Scout of the Warning Beacons"; }; </v>
      </c>
      <c r="AR4" t="str">
        <f t="shared" si="3"/>
        <v/>
      </c>
      <c r="AS4" t="str">
        <f t="shared" si="26"/>
        <v>};</v>
      </c>
    </row>
    <row r="5" spans="1:45" x14ac:dyDescent="0.25">
      <c r="A5">
        <v>1879332161</v>
      </c>
      <c r="B5">
        <v>6</v>
      </c>
      <c r="C5">
        <v>4</v>
      </c>
      <c r="D5" t="s">
        <v>455</v>
      </c>
      <c r="E5" t="s">
        <v>24</v>
      </c>
      <c r="F5">
        <v>2000</v>
      </c>
      <c r="G5" t="s">
        <v>456</v>
      </c>
      <c r="H5">
        <v>5</v>
      </c>
      <c r="J5">
        <v>500</v>
      </c>
      <c r="K5" t="s">
        <v>86</v>
      </c>
      <c r="L5" t="s">
        <v>457</v>
      </c>
      <c r="M5" t="s">
        <v>486</v>
      </c>
      <c r="N5">
        <v>2</v>
      </c>
      <c r="O5">
        <v>95</v>
      </c>
      <c r="S5" t="str">
        <f t="shared" si="4"/>
        <v xml:space="preserve">  [4] = {["ID"] = 1879332161; }; -- The Lost Trail of the Entwash</v>
      </c>
      <c r="T5" s="1" t="str">
        <f t="shared" si="5"/>
        <v xml:space="preserve">  [4] = {["ID"] = 1879332161; ["SAVE_INDEX"] =  4; ["TYPE"] = 3; ["VXP"] = 2000; ["LP"] = 5; ["REP"] =  500; ["FACTION"] = 59; ["TIER"] = 2; ["MIN_LVL"] =  "95"; ["NAME"] = { ["EN"] = "The Lost Trail of the Entwash"; }; ["LORE"] = { ["EN"] = "Find cairns marking a forgotten path through the Entwash."; }; ["SUMMARY"] = { ["EN"] = "Find the 8 cairns marking a forgotten path through the Entwash."; }; ["TITLE"] = { ["EN"] = "Traverser of the Entwash"; }; };</v>
      </c>
      <c r="U5">
        <f t="shared" si="6"/>
        <v>4</v>
      </c>
      <c r="V5" t="str">
        <f t="shared" si="7"/>
        <v xml:space="preserve">  [4] = {</v>
      </c>
      <c r="W5" t="str">
        <f t="shared" si="8"/>
        <v xml:space="preserve">["ID"] = 1879332161; </v>
      </c>
      <c r="X5" t="str">
        <f t="shared" si="9"/>
        <v xml:space="preserve">["ID"] = 1879332161; </v>
      </c>
      <c r="Y5" t="str">
        <f t="shared" si="10"/>
        <v/>
      </c>
      <c r="Z5" s="1" t="str">
        <f t="shared" si="11"/>
        <v xml:space="preserve">["SAVE_INDEX"] =  4; </v>
      </c>
      <c r="AA5">
        <f>VLOOKUP(E5,Type!A$2:B$16,2,FALSE)</f>
        <v>3</v>
      </c>
      <c r="AB5" t="str">
        <f t="shared" si="12"/>
        <v xml:space="preserve">["TYPE"] = 3; </v>
      </c>
      <c r="AC5" t="str">
        <f t="shared" si="13"/>
        <v>2000</v>
      </c>
      <c r="AD5" t="str">
        <f t="shared" si="14"/>
        <v xml:space="preserve">["VXP"] = 2000; </v>
      </c>
      <c r="AE5" t="str">
        <f t="shared" si="15"/>
        <v>5</v>
      </c>
      <c r="AF5" t="str">
        <f t="shared" si="16"/>
        <v xml:space="preserve">["LP"] = 5; </v>
      </c>
      <c r="AG5" t="str">
        <f t="shared" si="2"/>
        <v>500</v>
      </c>
      <c r="AH5" t="str">
        <f t="shared" si="17"/>
        <v xml:space="preserve">["REP"] =  500; </v>
      </c>
      <c r="AI5">
        <f>IF(LEN(K5)&gt;0,VLOOKUP(K5,Faction!A$2:B$77,2,FALSE),1)</f>
        <v>59</v>
      </c>
      <c r="AJ5" t="str">
        <f t="shared" si="18"/>
        <v xml:space="preserve">["FACTION"] = 59; </v>
      </c>
      <c r="AK5" t="str">
        <f t="shared" si="19"/>
        <v xml:space="preserve">["TIER"] = 2; </v>
      </c>
      <c r="AL5" t="str">
        <f t="shared" si="20"/>
        <v xml:space="preserve">["MIN_LVL"] =  "95"; </v>
      </c>
      <c r="AM5" t="str">
        <f t="shared" si="21"/>
        <v/>
      </c>
      <c r="AN5" t="str">
        <f t="shared" si="22"/>
        <v xml:space="preserve">["NAME"] = { ["EN"] = "The Lost Trail of the Entwash"; }; </v>
      </c>
      <c r="AO5" t="str">
        <f t="shared" si="23"/>
        <v xml:space="preserve">["LORE"] = { ["EN"] = "Find cairns marking a forgotten path through the Entwash."; }; </v>
      </c>
      <c r="AP5" t="str">
        <f t="shared" si="24"/>
        <v xml:space="preserve">["SUMMARY"] = { ["EN"] = "Find the 8 cairns marking a forgotten path through the Entwash."; }; </v>
      </c>
      <c r="AQ5" t="str">
        <f t="shared" si="25"/>
        <v xml:space="preserve">["TITLE"] = { ["EN"] = "Traverser of the Entwash"; }; </v>
      </c>
      <c r="AR5" t="str">
        <f t="shared" si="3"/>
        <v/>
      </c>
      <c r="AS5" t="str">
        <f t="shared" si="26"/>
        <v>};</v>
      </c>
    </row>
    <row r="6" spans="1:45" x14ac:dyDescent="0.25">
      <c r="A6">
        <v>1879332147</v>
      </c>
      <c r="B6">
        <v>7</v>
      </c>
      <c r="C6">
        <v>5</v>
      </c>
      <c r="D6" t="s">
        <v>458</v>
      </c>
      <c r="E6" t="s">
        <v>24</v>
      </c>
      <c r="F6">
        <v>2000</v>
      </c>
      <c r="G6" t="s">
        <v>459</v>
      </c>
      <c r="H6">
        <v>5</v>
      </c>
      <c r="J6">
        <v>900</v>
      </c>
      <c r="K6" t="s">
        <v>86</v>
      </c>
      <c r="L6" t="s">
        <v>460</v>
      </c>
      <c r="M6" t="s">
        <v>487</v>
      </c>
      <c r="N6">
        <v>2</v>
      </c>
      <c r="O6">
        <v>95</v>
      </c>
      <c r="S6" t="str">
        <f t="shared" si="4"/>
        <v xml:space="preserve">  [5] = {["ID"] = 1879332147; }; -- Treasure of Far Anórien</v>
      </c>
      <c r="T6" s="1" t="str">
        <f t="shared" si="5"/>
        <v xml:space="preserve">  [5] = {["ID"] = 1879332147; ["SAVE_INDEX"] =  5; ["TYPE"] = 3; ["VXP"] = 2000; ["LP"] = 5; ["REP"] =  900; ["FACTION"] = 59; ["TIER"] = 2; ["MIN_LVL"] =  "95"; ["NAME"] = { ["EN"] = "Treasure of Far Anórien"; }; ["LORE"] = { ["EN"] = "Find Far Anórien's treasure that has been lost or stolen."; }; ["SUMMARY"] = { ["EN"] = "Find the 16 Far Anórien's treasure that has been lost or stolen."; }; ["TITLE"] = { ["EN"] = "Treasure Seeker of Far Anórien"; }; };</v>
      </c>
      <c r="U6">
        <f t="shared" si="6"/>
        <v>5</v>
      </c>
      <c r="V6" t="str">
        <f t="shared" si="7"/>
        <v xml:space="preserve">  [5] = {</v>
      </c>
      <c r="W6" t="str">
        <f t="shared" si="8"/>
        <v xml:space="preserve">["ID"] = 1879332147; </v>
      </c>
      <c r="X6" t="str">
        <f t="shared" si="9"/>
        <v xml:space="preserve">["ID"] = 1879332147; </v>
      </c>
      <c r="Y6" t="str">
        <f t="shared" si="10"/>
        <v/>
      </c>
      <c r="Z6" s="1" t="str">
        <f t="shared" si="11"/>
        <v xml:space="preserve">["SAVE_INDEX"] =  5; </v>
      </c>
      <c r="AA6">
        <f>VLOOKUP(E6,Type!A$2:B$16,2,FALSE)</f>
        <v>3</v>
      </c>
      <c r="AB6" t="str">
        <f t="shared" si="12"/>
        <v xml:space="preserve">["TYPE"] = 3; </v>
      </c>
      <c r="AC6" t="str">
        <f t="shared" si="13"/>
        <v>2000</v>
      </c>
      <c r="AD6" t="str">
        <f t="shared" si="14"/>
        <v xml:space="preserve">["VXP"] = 2000; </v>
      </c>
      <c r="AE6" t="str">
        <f t="shared" si="15"/>
        <v>5</v>
      </c>
      <c r="AF6" t="str">
        <f t="shared" si="16"/>
        <v xml:space="preserve">["LP"] = 5; </v>
      </c>
      <c r="AG6" t="str">
        <f t="shared" si="2"/>
        <v>900</v>
      </c>
      <c r="AH6" t="str">
        <f t="shared" si="17"/>
        <v xml:space="preserve">["REP"] =  900; </v>
      </c>
      <c r="AI6">
        <f>IF(LEN(K6)&gt;0,VLOOKUP(K6,Faction!A$2:B$77,2,FALSE),1)</f>
        <v>59</v>
      </c>
      <c r="AJ6" t="str">
        <f t="shared" si="18"/>
        <v xml:space="preserve">["FACTION"] = 59; </v>
      </c>
      <c r="AK6" t="str">
        <f t="shared" si="19"/>
        <v xml:space="preserve">["TIER"] = 2; </v>
      </c>
      <c r="AL6" t="str">
        <f t="shared" si="20"/>
        <v xml:space="preserve">["MIN_LVL"] =  "95"; </v>
      </c>
      <c r="AM6" t="str">
        <f t="shared" si="21"/>
        <v/>
      </c>
      <c r="AN6" t="str">
        <f t="shared" si="22"/>
        <v xml:space="preserve">["NAME"] = { ["EN"] = "Treasure of Far Anórien"; }; </v>
      </c>
      <c r="AO6" t="str">
        <f t="shared" si="23"/>
        <v xml:space="preserve">["LORE"] = { ["EN"] = "Find Far Anórien's treasure that has been lost or stolen."; }; </v>
      </c>
      <c r="AP6" t="str">
        <f t="shared" si="24"/>
        <v xml:space="preserve">["SUMMARY"] = { ["EN"] = "Find the 16 Far Anórien's treasure that has been lost or stolen."; }; </v>
      </c>
      <c r="AQ6" t="str">
        <f t="shared" si="25"/>
        <v xml:space="preserve">["TITLE"] = { ["EN"] = "Treasure Seeker of Far Anórien"; }; </v>
      </c>
      <c r="AR6" t="str">
        <f t="shared" si="3"/>
        <v/>
      </c>
      <c r="AS6" t="str">
        <f t="shared" si="26"/>
        <v>};</v>
      </c>
    </row>
    <row r="7" spans="1:45" x14ac:dyDescent="0.25">
      <c r="A7">
        <v>1879332143</v>
      </c>
      <c r="B7">
        <v>3</v>
      </c>
      <c r="C7">
        <v>6</v>
      </c>
      <c r="D7" t="s">
        <v>447</v>
      </c>
      <c r="E7" t="s">
        <v>29</v>
      </c>
      <c r="J7">
        <v>900</v>
      </c>
      <c r="K7" t="s">
        <v>86</v>
      </c>
      <c r="L7" t="s">
        <v>448</v>
      </c>
      <c r="M7" t="s">
        <v>485</v>
      </c>
      <c r="N7">
        <v>1</v>
      </c>
      <c r="O7">
        <v>95</v>
      </c>
      <c r="S7" t="str">
        <f t="shared" si="4"/>
        <v xml:space="preserve">  [6] = {["ID"] = 1879332143; }; -- Quests of Far Anórien</v>
      </c>
      <c r="T7" s="1" t="str">
        <f t="shared" si="5"/>
        <v xml:space="preserve">  [6] = {["ID"] = 1879332143; ["SAVE_INDEX"] =  6; ["TYPE"] = 7; ["VXP"] =    0; ["LP"] = 0; ["REP"] =  900; ["FACTION"] = 59; ["TIER"] = 1; ["MIN_LVL"] =  "95"; ["NAME"] = { ["EN"] = "Quests of Far Anórien"; }; ["LORE"] = { ["EN"] = "There is much to do while travelling through the lands of Far Anórien."; }; ["SUMMARY"] = { ["EN"] = "Complete 3 Quest deeds in Far Anórien"; }; };</v>
      </c>
      <c r="U7">
        <f t="shared" si="6"/>
        <v>6</v>
      </c>
      <c r="V7" t="str">
        <f t="shared" si="7"/>
        <v xml:space="preserve">  [6] = {</v>
      </c>
      <c r="W7" t="str">
        <f t="shared" si="8"/>
        <v xml:space="preserve">["ID"] = 1879332143; </v>
      </c>
      <c r="X7" t="str">
        <f t="shared" si="9"/>
        <v xml:space="preserve">["ID"] = 1879332143; </v>
      </c>
      <c r="Y7" t="str">
        <f t="shared" si="10"/>
        <v/>
      </c>
      <c r="Z7" s="1" t="str">
        <f t="shared" si="11"/>
        <v xml:space="preserve">["SAVE_INDEX"] =  6; </v>
      </c>
      <c r="AA7">
        <f>VLOOKUP(E7,Type!A$2:B$16,2,FALSE)</f>
        <v>7</v>
      </c>
      <c r="AB7" t="str">
        <f t="shared" si="12"/>
        <v xml:space="preserve">["TYPE"] = 7; </v>
      </c>
      <c r="AC7" t="str">
        <f t="shared" si="13"/>
        <v>0</v>
      </c>
      <c r="AD7" t="str">
        <f t="shared" si="14"/>
        <v xml:space="preserve">["VXP"] =    0; </v>
      </c>
      <c r="AE7" t="str">
        <f t="shared" si="15"/>
        <v>0</v>
      </c>
      <c r="AF7" t="str">
        <f t="shared" si="16"/>
        <v xml:space="preserve">["LP"] = 0; </v>
      </c>
      <c r="AG7" t="str">
        <f t="shared" si="2"/>
        <v>900</v>
      </c>
      <c r="AH7" t="str">
        <f t="shared" si="17"/>
        <v xml:space="preserve">["REP"] =  900; </v>
      </c>
      <c r="AI7">
        <f>IF(LEN(K7)&gt;0,VLOOKUP(K7,Faction!A$2:B$77,2,FALSE),1)</f>
        <v>59</v>
      </c>
      <c r="AJ7" t="str">
        <f t="shared" si="18"/>
        <v xml:space="preserve">["FACTION"] = 59; </v>
      </c>
      <c r="AK7" t="str">
        <f t="shared" si="19"/>
        <v xml:space="preserve">["TIER"] = 1; </v>
      </c>
      <c r="AL7" t="str">
        <f t="shared" si="20"/>
        <v xml:space="preserve">["MIN_LVL"] =  "95"; </v>
      </c>
      <c r="AM7" t="str">
        <f t="shared" si="21"/>
        <v/>
      </c>
      <c r="AN7" t="str">
        <f t="shared" si="22"/>
        <v xml:space="preserve">["NAME"] = { ["EN"] = "Quests of Far Anórien"; }; </v>
      </c>
      <c r="AO7" t="str">
        <f t="shared" si="23"/>
        <v xml:space="preserve">["LORE"] = { ["EN"] = "There is much to do while travelling through the lands of Far Anórien."; }; </v>
      </c>
      <c r="AP7" t="str">
        <f t="shared" si="24"/>
        <v xml:space="preserve">["SUMMARY"] = { ["EN"] = "Complete 3 Quest deeds in Far Anórien"; }; </v>
      </c>
      <c r="AQ7" t="str">
        <f t="shared" si="25"/>
        <v/>
      </c>
      <c r="AR7" t="str">
        <f t="shared" si="3"/>
        <v/>
      </c>
      <c r="AS7" t="str">
        <f t="shared" si="26"/>
        <v>};</v>
      </c>
    </row>
    <row r="8" spans="1:45" x14ac:dyDescent="0.25">
      <c r="A8">
        <v>1879332142</v>
      </c>
      <c r="B8">
        <v>9</v>
      </c>
      <c r="C8">
        <v>7</v>
      </c>
      <c r="D8" t="s">
        <v>463</v>
      </c>
      <c r="E8" t="s">
        <v>25</v>
      </c>
      <c r="F8">
        <v>2000</v>
      </c>
      <c r="G8" t="s">
        <v>770</v>
      </c>
      <c r="H8">
        <v>5</v>
      </c>
      <c r="J8">
        <v>700</v>
      </c>
      <c r="K8" t="s">
        <v>86</v>
      </c>
      <c r="L8" t="s">
        <v>464</v>
      </c>
      <c r="M8" t="s">
        <v>704</v>
      </c>
      <c r="N8">
        <v>2</v>
      </c>
      <c r="O8">
        <v>95</v>
      </c>
      <c r="S8" t="str">
        <f t="shared" si="4"/>
        <v xml:space="preserve">  [7] = {["ID"] = 1879332142; }; -- Quests of the Beacon Hills</v>
      </c>
      <c r="T8" s="1" t="str">
        <f t="shared" si="5"/>
        <v xml:space="preserve">  [7] = {["ID"] = 1879332142; ["SAVE_INDEX"] =  7; ["TYPE"] = 6; ["VXP"] = 2000; ["LP"] = 5; ["REP"] =  700; ["FACTION"] = 59; ["TIER"] = 2; ["MIN_LVL"] =  "95"; ["NAME"] = { ["EN"] = "Quests of the Beacon Hills"; }; ["LORE"] = { ["EN"] = "Complete quests in the Beacon Hills."; }; ["SUMMARY"] = { ["EN"] = "Complete 25 quests in the Beacon Hills"; }; ["TITLE"] = { ["EN"] = "Hero / Heroine of the Beacon Hills"; }; };</v>
      </c>
      <c r="U8">
        <f t="shared" si="6"/>
        <v>7</v>
      </c>
      <c r="V8" t="str">
        <f t="shared" si="7"/>
        <v xml:space="preserve">  [7] = {</v>
      </c>
      <c r="W8" t="str">
        <f t="shared" si="8"/>
        <v xml:space="preserve">["ID"] = 1879332142; </v>
      </c>
      <c r="X8" t="str">
        <f t="shared" si="9"/>
        <v xml:space="preserve">["ID"] = 1879332142; </v>
      </c>
      <c r="Y8" t="str">
        <f t="shared" si="10"/>
        <v/>
      </c>
      <c r="Z8" s="1" t="str">
        <f t="shared" si="11"/>
        <v xml:space="preserve">["SAVE_INDEX"] =  7; </v>
      </c>
      <c r="AA8">
        <f>VLOOKUP(E8,Type!A$2:B$16,2,FALSE)</f>
        <v>6</v>
      </c>
      <c r="AB8" t="str">
        <f t="shared" si="12"/>
        <v xml:space="preserve">["TYPE"] = 6; </v>
      </c>
      <c r="AC8" t="str">
        <f t="shared" si="13"/>
        <v>2000</v>
      </c>
      <c r="AD8" t="str">
        <f t="shared" si="14"/>
        <v xml:space="preserve">["VXP"] = 2000; </v>
      </c>
      <c r="AE8" t="str">
        <f t="shared" si="15"/>
        <v>5</v>
      </c>
      <c r="AF8" t="str">
        <f t="shared" si="16"/>
        <v xml:space="preserve">["LP"] = 5; </v>
      </c>
      <c r="AG8" t="str">
        <f t="shared" si="2"/>
        <v>700</v>
      </c>
      <c r="AH8" t="str">
        <f t="shared" si="17"/>
        <v xml:space="preserve">["REP"] =  700; </v>
      </c>
      <c r="AI8">
        <f>IF(LEN(K8)&gt;0,VLOOKUP(K8,Faction!A$2:B$77,2,FALSE),1)</f>
        <v>59</v>
      </c>
      <c r="AJ8" t="str">
        <f t="shared" si="18"/>
        <v xml:space="preserve">["FACTION"] = 59; </v>
      </c>
      <c r="AK8" t="str">
        <f t="shared" si="19"/>
        <v xml:space="preserve">["TIER"] = 2; </v>
      </c>
      <c r="AL8" t="str">
        <f t="shared" si="20"/>
        <v xml:space="preserve">["MIN_LVL"] =  "95"; </v>
      </c>
      <c r="AM8" t="str">
        <f t="shared" si="21"/>
        <v/>
      </c>
      <c r="AN8" t="str">
        <f t="shared" si="22"/>
        <v xml:space="preserve">["NAME"] = { ["EN"] = "Quests of the Beacon Hills"; }; </v>
      </c>
      <c r="AO8" t="str">
        <f t="shared" si="23"/>
        <v xml:space="preserve">["LORE"] = { ["EN"] = "Complete quests in the Beacon Hills."; }; </v>
      </c>
      <c r="AP8" t="str">
        <f t="shared" si="24"/>
        <v xml:space="preserve">["SUMMARY"] = { ["EN"] = "Complete 25 quests in the Beacon Hills"; }; </v>
      </c>
      <c r="AQ8" t="str">
        <f t="shared" si="25"/>
        <v xml:space="preserve">["TITLE"] = { ["EN"] = "Hero / Heroine of the Beacon Hills"; }; </v>
      </c>
      <c r="AR8" t="str">
        <f t="shared" si="3"/>
        <v/>
      </c>
      <c r="AS8" t="str">
        <f t="shared" si="26"/>
        <v>};</v>
      </c>
    </row>
    <row r="9" spans="1:45" x14ac:dyDescent="0.25">
      <c r="A9">
        <v>1879332150</v>
      </c>
      <c r="B9">
        <v>10</v>
      </c>
      <c r="C9">
        <v>8</v>
      </c>
      <c r="D9" t="s">
        <v>465</v>
      </c>
      <c r="E9" t="s">
        <v>25</v>
      </c>
      <c r="F9">
        <v>2000</v>
      </c>
      <c r="G9" t="s">
        <v>771</v>
      </c>
      <c r="H9">
        <v>5</v>
      </c>
      <c r="J9">
        <v>700</v>
      </c>
      <c r="K9" t="s">
        <v>86</v>
      </c>
      <c r="L9" t="s">
        <v>466</v>
      </c>
      <c r="M9" t="s">
        <v>705</v>
      </c>
      <c r="N9">
        <v>2</v>
      </c>
      <c r="O9">
        <v>95</v>
      </c>
      <c r="S9" t="str">
        <f t="shared" si="4"/>
        <v xml:space="preserve">  [8] = {["ID"] = 1879332150; }; -- Quests of Taur Drúadan</v>
      </c>
      <c r="T9" s="1" t="str">
        <f t="shared" si="5"/>
        <v xml:space="preserve">  [8] = {["ID"] = 1879332150; ["SAVE_INDEX"] =  8; ["TYPE"] = 6; ["VXP"] = 2000; ["LP"] = 5; ["REP"] =  700; ["FACTION"] = 59; ["TIER"] = 2; ["MIN_LVL"] =  "95"; ["NAME"] = { ["EN"] = "Quests of Taur Drúadan"; }; ["LORE"] = { ["EN"] = "Complete quests in Taur Drúadan."; }; ["SUMMARY"] = { ["EN"] = "Complete 30 quests in Taur Drúadan"; }; ["TITLE"] = { ["EN"] = "Hero / Heroine of Taur Drúadan"; }; };</v>
      </c>
      <c r="U9">
        <f t="shared" si="6"/>
        <v>8</v>
      </c>
      <c r="V9" t="str">
        <f t="shared" si="7"/>
        <v xml:space="preserve">  [8] = {</v>
      </c>
      <c r="W9" t="str">
        <f t="shared" si="8"/>
        <v xml:space="preserve">["ID"] = 1879332150; </v>
      </c>
      <c r="X9" t="str">
        <f t="shared" si="9"/>
        <v xml:space="preserve">["ID"] = 1879332150; </v>
      </c>
      <c r="Y9" t="str">
        <f t="shared" si="10"/>
        <v/>
      </c>
      <c r="Z9" s="1" t="str">
        <f t="shared" si="11"/>
        <v xml:space="preserve">["SAVE_INDEX"] =  8; </v>
      </c>
      <c r="AA9">
        <f>VLOOKUP(E9,Type!A$2:B$16,2,FALSE)</f>
        <v>6</v>
      </c>
      <c r="AB9" t="str">
        <f t="shared" si="12"/>
        <v xml:space="preserve">["TYPE"] = 6; </v>
      </c>
      <c r="AC9" t="str">
        <f t="shared" si="13"/>
        <v>2000</v>
      </c>
      <c r="AD9" t="str">
        <f t="shared" si="14"/>
        <v xml:space="preserve">["VXP"] = 2000; </v>
      </c>
      <c r="AE9" t="str">
        <f t="shared" si="15"/>
        <v>5</v>
      </c>
      <c r="AF9" t="str">
        <f t="shared" si="16"/>
        <v xml:space="preserve">["LP"] = 5; </v>
      </c>
      <c r="AG9" t="str">
        <f t="shared" si="2"/>
        <v>700</v>
      </c>
      <c r="AH9" t="str">
        <f t="shared" si="17"/>
        <v xml:space="preserve">["REP"] =  700; </v>
      </c>
      <c r="AI9">
        <f>IF(LEN(K9)&gt;0,VLOOKUP(K9,Faction!A$2:B$77,2,FALSE),1)</f>
        <v>59</v>
      </c>
      <c r="AJ9" t="str">
        <f t="shared" si="18"/>
        <v xml:space="preserve">["FACTION"] = 59; </v>
      </c>
      <c r="AK9" t="str">
        <f t="shared" si="19"/>
        <v xml:space="preserve">["TIER"] = 2; </v>
      </c>
      <c r="AL9" t="str">
        <f t="shared" si="20"/>
        <v xml:space="preserve">["MIN_LVL"] =  "95"; </v>
      </c>
      <c r="AM9" t="str">
        <f t="shared" si="21"/>
        <v/>
      </c>
      <c r="AN9" t="str">
        <f t="shared" si="22"/>
        <v xml:space="preserve">["NAME"] = { ["EN"] = "Quests of Taur Drúadan"; }; </v>
      </c>
      <c r="AO9" t="str">
        <f t="shared" si="23"/>
        <v xml:space="preserve">["LORE"] = { ["EN"] = "Complete quests in Taur Drúadan."; }; </v>
      </c>
      <c r="AP9" t="str">
        <f t="shared" si="24"/>
        <v xml:space="preserve">["SUMMARY"] = { ["EN"] = "Complete 30 quests in Taur Drúadan"; }; </v>
      </c>
      <c r="AQ9" t="str">
        <f t="shared" si="25"/>
        <v xml:space="preserve">["TITLE"] = { ["EN"] = "Hero / Heroine of Taur Drúadan"; }; </v>
      </c>
      <c r="AR9" t="str">
        <f t="shared" si="3"/>
        <v/>
      </c>
      <c r="AS9" t="str">
        <f t="shared" si="26"/>
        <v>};</v>
      </c>
    </row>
    <row r="10" spans="1:45" x14ac:dyDescent="0.25">
      <c r="A10">
        <v>1879332160</v>
      </c>
      <c r="B10">
        <v>11</v>
      </c>
      <c r="C10">
        <v>9</v>
      </c>
      <c r="D10" t="s">
        <v>467</v>
      </c>
      <c r="E10" t="s">
        <v>25</v>
      </c>
      <c r="F10">
        <v>2000</v>
      </c>
      <c r="G10" t="s">
        <v>468</v>
      </c>
      <c r="H10">
        <v>5</v>
      </c>
      <c r="J10">
        <v>700</v>
      </c>
      <c r="K10" t="s">
        <v>86</v>
      </c>
      <c r="L10" t="s">
        <v>469</v>
      </c>
      <c r="M10" t="s">
        <v>706</v>
      </c>
      <c r="N10">
        <v>2</v>
      </c>
      <c r="O10">
        <v>95</v>
      </c>
      <c r="S10" t="str">
        <f t="shared" si="4"/>
        <v xml:space="preserve">  [9] = {["ID"] = 1879332160; }; -- Warbands: Far Anórien's Roaming Enemies</v>
      </c>
      <c r="T10" s="1" t="str">
        <f t="shared" si="5"/>
        <v xml:space="preserve">  [9] = {["ID"] = 1879332160; ["SAVE_INDEX"] =  9; ["TYPE"] = 6; ["VXP"] = 2000; ["LP"] = 5; ["REP"] =  700; ["FACTION"] = 59; ["TIER"] = 2; ["MIN_LVL"] =  "95"; ["NAME"] = { ["EN"] = "Warbands: Far Anórien's Roaming Enemies"; }; ["LORE"] = { ["EN"] = "Strong enemies still roam Far Anórien."; }; ["SUMMARY"] = { ["EN"] = "Complete 5 warband quests in Far Anórien"; }; ["TITLE"] = { ["EN"] = "Roaming Protector of Far Anórien"; }; };</v>
      </c>
      <c r="U10">
        <f t="shared" si="6"/>
        <v>9</v>
      </c>
      <c r="V10" t="str">
        <f t="shared" si="7"/>
        <v xml:space="preserve">  [9] = {</v>
      </c>
      <c r="W10" t="str">
        <f t="shared" si="8"/>
        <v xml:space="preserve">["ID"] = 1879332160; </v>
      </c>
      <c r="X10" t="str">
        <f t="shared" si="9"/>
        <v xml:space="preserve">["ID"] = 1879332160; </v>
      </c>
      <c r="Y10" t="str">
        <f t="shared" si="10"/>
        <v/>
      </c>
      <c r="Z10" s="1" t="str">
        <f t="shared" si="11"/>
        <v xml:space="preserve">["SAVE_INDEX"] =  9; </v>
      </c>
      <c r="AA10">
        <f>VLOOKUP(E10,Type!A$2:B$16,2,FALSE)</f>
        <v>6</v>
      </c>
      <c r="AB10" t="str">
        <f t="shared" si="12"/>
        <v xml:space="preserve">["TYPE"] = 6; </v>
      </c>
      <c r="AC10" t="str">
        <f t="shared" si="13"/>
        <v>2000</v>
      </c>
      <c r="AD10" t="str">
        <f t="shared" si="14"/>
        <v xml:space="preserve">["VXP"] = 2000; </v>
      </c>
      <c r="AE10" t="str">
        <f t="shared" si="15"/>
        <v>5</v>
      </c>
      <c r="AF10" t="str">
        <f t="shared" si="16"/>
        <v xml:space="preserve">["LP"] = 5; </v>
      </c>
      <c r="AG10" t="str">
        <f t="shared" si="2"/>
        <v>700</v>
      </c>
      <c r="AH10" t="str">
        <f t="shared" si="17"/>
        <v xml:space="preserve">["REP"] =  700; </v>
      </c>
      <c r="AI10">
        <f>IF(LEN(K10)&gt;0,VLOOKUP(K10,Faction!A$2:B$77,2,FALSE),1)</f>
        <v>59</v>
      </c>
      <c r="AJ10" t="str">
        <f t="shared" si="18"/>
        <v xml:space="preserve">["FACTION"] = 59; </v>
      </c>
      <c r="AK10" t="str">
        <f t="shared" si="19"/>
        <v xml:space="preserve">["TIER"] = 2; </v>
      </c>
      <c r="AL10" t="str">
        <f t="shared" si="20"/>
        <v xml:space="preserve">["MIN_LVL"] =  "95"; </v>
      </c>
      <c r="AM10" t="str">
        <f t="shared" si="21"/>
        <v/>
      </c>
      <c r="AN10" t="str">
        <f t="shared" si="22"/>
        <v xml:space="preserve">["NAME"] = { ["EN"] = "Warbands: Far Anórien's Roaming Enemies"; }; </v>
      </c>
      <c r="AO10" t="str">
        <f t="shared" si="23"/>
        <v xml:space="preserve">["LORE"] = { ["EN"] = "Strong enemies still roam Far Anórien."; }; </v>
      </c>
      <c r="AP10" t="str">
        <f t="shared" si="24"/>
        <v xml:space="preserve">["SUMMARY"] = { ["EN"] = "Complete 5 warband quests in Far Anórien"; }; </v>
      </c>
      <c r="AQ10" t="str">
        <f t="shared" si="25"/>
        <v xml:space="preserve">["TITLE"] = { ["EN"] = "Roaming Protector of Far Anórien"; }; </v>
      </c>
      <c r="AR10" t="str">
        <f t="shared" si="3"/>
        <v/>
      </c>
      <c r="AS10" t="str">
        <f t="shared" si="26"/>
        <v>};</v>
      </c>
    </row>
    <row r="11" spans="1:45" x14ac:dyDescent="0.25">
      <c r="A11">
        <v>1879332144</v>
      </c>
      <c r="B11">
        <v>4</v>
      </c>
      <c r="C11">
        <v>10</v>
      </c>
      <c r="D11" t="s">
        <v>449</v>
      </c>
      <c r="E11" t="s">
        <v>30</v>
      </c>
      <c r="G11" t="s">
        <v>450</v>
      </c>
      <c r="J11">
        <v>900</v>
      </c>
      <c r="K11" t="s">
        <v>86</v>
      </c>
      <c r="L11" t="s">
        <v>451</v>
      </c>
      <c r="M11" t="s">
        <v>707</v>
      </c>
      <c r="N11">
        <v>1</v>
      </c>
      <c r="O11">
        <v>95</v>
      </c>
      <c r="S11" t="str">
        <f t="shared" si="4"/>
        <v xml:space="preserve"> [10] = {["ID"] = 1879332144; }; -- Slayer of Far Anórien</v>
      </c>
      <c r="T11" s="1" t="str">
        <f t="shared" si="5"/>
        <v xml:space="preserve"> [10] = {["ID"] = 1879332144; ["SAVE_INDEX"] = 10; ["TYPE"] = 4; ["VXP"] =    0; ["LP"] = 0; ["REP"] =  900; ["FACTION"] = 59; ["TIER"] = 1; ["MIN_LVL"] =  "95"; ["NAME"] = { ["EN"] = "Slayer of Far Anórien"; }; ["LORE"] = { ["EN"] = "There are many villainous foes roaming Far Anórien."; }; ["SUMMARY"] = { ["EN"] = "Complete 5 slayer deeds in Far Anórien"; }; ["TITLE"] = { ["EN"] = "Anórien Peace-keeper"; }; };</v>
      </c>
      <c r="U11">
        <f t="shared" si="6"/>
        <v>10</v>
      </c>
      <c r="V11" t="str">
        <f t="shared" si="7"/>
        <v xml:space="preserve"> [10] = {</v>
      </c>
      <c r="W11" t="str">
        <f t="shared" si="8"/>
        <v xml:space="preserve">["ID"] = 1879332144; </v>
      </c>
      <c r="X11" t="str">
        <f t="shared" si="9"/>
        <v xml:space="preserve">["ID"] = 1879332144; </v>
      </c>
      <c r="Y11" t="str">
        <f t="shared" si="10"/>
        <v/>
      </c>
      <c r="Z11" s="1" t="str">
        <f t="shared" si="11"/>
        <v xml:space="preserve">["SAVE_INDEX"] = 10; </v>
      </c>
      <c r="AA11">
        <f>VLOOKUP(E11,Type!A$2:B$16,2,FALSE)</f>
        <v>4</v>
      </c>
      <c r="AB11" t="str">
        <f t="shared" si="12"/>
        <v xml:space="preserve">["TYPE"] = 4; </v>
      </c>
      <c r="AC11" t="str">
        <f t="shared" si="13"/>
        <v>0</v>
      </c>
      <c r="AD11" t="str">
        <f t="shared" si="14"/>
        <v xml:space="preserve">["VXP"] =    0; </v>
      </c>
      <c r="AE11" t="str">
        <f t="shared" si="15"/>
        <v>0</v>
      </c>
      <c r="AF11" t="str">
        <f t="shared" si="16"/>
        <v xml:space="preserve">["LP"] = 0; </v>
      </c>
      <c r="AG11" t="str">
        <f t="shared" si="2"/>
        <v>900</v>
      </c>
      <c r="AH11" t="str">
        <f t="shared" si="17"/>
        <v xml:space="preserve">["REP"] =  900; </v>
      </c>
      <c r="AI11">
        <f>IF(LEN(K11)&gt;0,VLOOKUP(K11,Faction!A$2:B$77,2,FALSE),1)</f>
        <v>59</v>
      </c>
      <c r="AJ11" t="str">
        <f t="shared" si="18"/>
        <v xml:space="preserve">["FACTION"] = 59; </v>
      </c>
      <c r="AK11" t="str">
        <f t="shared" si="19"/>
        <v xml:space="preserve">["TIER"] = 1; </v>
      </c>
      <c r="AL11" t="str">
        <f t="shared" si="20"/>
        <v xml:space="preserve">["MIN_LVL"] =  "95"; </v>
      </c>
      <c r="AM11" t="str">
        <f t="shared" si="21"/>
        <v/>
      </c>
      <c r="AN11" t="str">
        <f t="shared" si="22"/>
        <v xml:space="preserve">["NAME"] = { ["EN"] = "Slayer of Far Anórien"; }; </v>
      </c>
      <c r="AO11" t="str">
        <f t="shared" si="23"/>
        <v xml:space="preserve">["LORE"] = { ["EN"] = "There are many villainous foes roaming Far Anórien."; }; </v>
      </c>
      <c r="AP11" t="str">
        <f t="shared" si="24"/>
        <v xml:space="preserve">["SUMMARY"] = { ["EN"] = "Complete 5 slayer deeds in Far Anórien"; }; </v>
      </c>
      <c r="AQ11" t="str">
        <f t="shared" si="25"/>
        <v xml:space="preserve">["TITLE"] = { ["EN"] = "Anórien Peace-keeper"; }; </v>
      </c>
      <c r="AR11" t="str">
        <f t="shared" si="3"/>
        <v/>
      </c>
      <c r="AS11" t="str">
        <f t="shared" si="26"/>
        <v>};</v>
      </c>
    </row>
    <row r="12" spans="1:45" x14ac:dyDescent="0.25">
      <c r="A12">
        <v>1879332155</v>
      </c>
      <c r="B12">
        <v>15</v>
      </c>
      <c r="C12">
        <v>11</v>
      </c>
      <c r="D12" t="s">
        <v>473</v>
      </c>
      <c r="E12" t="s">
        <v>30</v>
      </c>
      <c r="H12">
        <v>5</v>
      </c>
      <c r="J12">
        <v>900</v>
      </c>
      <c r="K12" t="s">
        <v>86</v>
      </c>
      <c r="L12" t="s">
        <v>474</v>
      </c>
      <c r="M12" t="s">
        <v>708</v>
      </c>
      <c r="N12">
        <v>2</v>
      </c>
      <c r="O12">
        <v>95</v>
      </c>
      <c r="S12" t="str">
        <f t="shared" si="4"/>
        <v xml:space="preserve"> [11] = {["ID"] = 1879332155; }; -- Beast-slayer of Far Anórien (Advanced)</v>
      </c>
      <c r="T12" s="1" t="str">
        <f t="shared" si="5"/>
        <v xml:space="preserve"> [11] = {["ID"] = 1879332155; ["SAVE_INDEX"] = 11; ["TYPE"] = 4; ["VXP"] =    0; ["LP"] = 5; ["REP"] =  900; ["FACTION"] = 59; ["TIER"] = 2; ["MIN_LVL"] =  "95"; ["NAME"] = { ["EN"] = "Beast-slayer of Far Anórien (Advanced)"; }; ["LORE"] = { ["EN"] = "Defeat many beasts in Far Anórien."; }; ["SUMMARY"] = { ["EN"] = "Defeat 180 beasts in Far Anórien"; }; };</v>
      </c>
      <c r="U12">
        <f t="shared" si="6"/>
        <v>11</v>
      </c>
      <c r="V12" t="str">
        <f t="shared" si="7"/>
        <v xml:space="preserve"> [11] = {</v>
      </c>
      <c r="W12" t="str">
        <f t="shared" si="8"/>
        <v xml:space="preserve">["ID"] = 1879332155; </v>
      </c>
      <c r="X12" t="str">
        <f t="shared" si="9"/>
        <v xml:space="preserve">["ID"] = 1879332155; </v>
      </c>
      <c r="Y12" t="str">
        <f t="shared" si="10"/>
        <v/>
      </c>
      <c r="Z12" s="1" t="str">
        <f t="shared" si="11"/>
        <v xml:space="preserve">["SAVE_INDEX"] = 11; </v>
      </c>
      <c r="AA12">
        <f>VLOOKUP(E12,Type!A$2:B$16,2,FALSE)</f>
        <v>4</v>
      </c>
      <c r="AB12" t="str">
        <f t="shared" si="12"/>
        <v xml:space="preserve">["TYPE"] = 4; </v>
      </c>
      <c r="AC12" t="str">
        <f t="shared" si="13"/>
        <v>0</v>
      </c>
      <c r="AD12" t="str">
        <f t="shared" si="14"/>
        <v xml:space="preserve">["VXP"] =    0; </v>
      </c>
      <c r="AE12" t="str">
        <f t="shared" si="15"/>
        <v>5</v>
      </c>
      <c r="AF12" t="str">
        <f t="shared" si="16"/>
        <v xml:space="preserve">["LP"] = 5; </v>
      </c>
      <c r="AG12" t="str">
        <f t="shared" si="2"/>
        <v>900</v>
      </c>
      <c r="AH12" t="str">
        <f t="shared" si="17"/>
        <v xml:space="preserve">["REP"] =  900; </v>
      </c>
      <c r="AI12">
        <f>IF(LEN(K12)&gt;0,VLOOKUP(K12,Faction!A$2:B$77,2,FALSE),1)</f>
        <v>59</v>
      </c>
      <c r="AJ12" t="str">
        <f t="shared" si="18"/>
        <v xml:space="preserve">["FACTION"] = 59; </v>
      </c>
      <c r="AK12" t="str">
        <f t="shared" si="19"/>
        <v xml:space="preserve">["TIER"] = 2; </v>
      </c>
      <c r="AL12" t="str">
        <f t="shared" si="20"/>
        <v xml:space="preserve">["MIN_LVL"] =  "95"; </v>
      </c>
      <c r="AM12" t="str">
        <f t="shared" si="21"/>
        <v/>
      </c>
      <c r="AN12" t="str">
        <f t="shared" si="22"/>
        <v xml:space="preserve">["NAME"] = { ["EN"] = "Beast-slayer of Far Anórien (Advanced)"; }; </v>
      </c>
      <c r="AO12" t="str">
        <f t="shared" si="23"/>
        <v xml:space="preserve">["LORE"] = { ["EN"] = "Defeat many beasts in Far Anórien."; }; </v>
      </c>
      <c r="AP12" t="str">
        <f t="shared" si="24"/>
        <v xml:space="preserve">["SUMMARY"] = { ["EN"] = "Defeat 180 beasts in Far Anórien"; }; </v>
      </c>
      <c r="AQ12" t="str">
        <f t="shared" si="25"/>
        <v/>
      </c>
      <c r="AR12" t="str">
        <f t="shared" si="3"/>
        <v/>
      </c>
      <c r="AS12" t="str">
        <f t="shared" si="26"/>
        <v>};</v>
      </c>
    </row>
    <row r="13" spans="1:45" x14ac:dyDescent="0.25">
      <c r="A13">
        <v>1879332158</v>
      </c>
      <c r="B13">
        <v>14</v>
      </c>
      <c r="C13">
        <v>12</v>
      </c>
      <c r="D13" t="s">
        <v>471</v>
      </c>
      <c r="E13" t="s">
        <v>30</v>
      </c>
      <c r="H13">
        <v>5</v>
      </c>
      <c r="J13">
        <v>700</v>
      </c>
      <c r="K13" t="s">
        <v>86</v>
      </c>
      <c r="L13" t="s">
        <v>472</v>
      </c>
      <c r="M13" t="s">
        <v>708</v>
      </c>
      <c r="N13">
        <v>3</v>
      </c>
      <c r="O13">
        <v>95</v>
      </c>
      <c r="S13" t="str">
        <f t="shared" si="4"/>
        <v xml:space="preserve"> [12] = {["ID"] = 1879332158; }; -- Beast-slayer of Far Anórien</v>
      </c>
      <c r="T13" s="1" t="str">
        <f t="shared" si="5"/>
        <v xml:space="preserve"> [12] = {["ID"] = 1879332158; ["SAVE_INDEX"] = 12; ["TYPE"] = 4; ["VXP"] =    0; ["LP"] = 5; ["REP"] =  700; ["FACTION"] = 59; ["TIER"] = 3; ["MIN_LVL"] =  "95"; ["NAME"] = { ["EN"] = "Beast-slayer of Far Anórien"; }; ["LORE"] = { ["EN"] = "Defeat many beasts in Far Anórien."; }; ["SUMMARY"] = { ["EN"] = "Defeat 90 beasts in Far Anórien"; }; };</v>
      </c>
      <c r="U13">
        <f t="shared" si="6"/>
        <v>12</v>
      </c>
      <c r="V13" t="str">
        <f t="shared" si="7"/>
        <v xml:space="preserve"> [12] = {</v>
      </c>
      <c r="W13" t="str">
        <f t="shared" si="8"/>
        <v xml:space="preserve">["ID"] = 1879332158; </v>
      </c>
      <c r="X13" t="str">
        <f t="shared" si="9"/>
        <v xml:space="preserve">["ID"] = 1879332158; </v>
      </c>
      <c r="Y13" t="str">
        <f t="shared" si="10"/>
        <v/>
      </c>
      <c r="Z13" s="1" t="str">
        <f t="shared" si="11"/>
        <v xml:space="preserve">["SAVE_INDEX"] = 12; </v>
      </c>
      <c r="AA13">
        <f>VLOOKUP(E13,Type!A$2:B$16,2,FALSE)</f>
        <v>4</v>
      </c>
      <c r="AB13" t="str">
        <f t="shared" si="12"/>
        <v xml:space="preserve">["TYPE"] = 4; </v>
      </c>
      <c r="AC13" t="str">
        <f t="shared" si="13"/>
        <v>0</v>
      </c>
      <c r="AD13" t="str">
        <f t="shared" si="14"/>
        <v xml:space="preserve">["VXP"] =    0; </v>
      </c>
      <c r="AE13" t="str">
        <f t="shared" si="15"/>
        <v>5</v>
      </c>
      <c r="AF13" t="str">
        <f t="shared" si="16"/>
        <v xml:space="preserve">["LP"] = 5; </v>
      </c>
      <c r="AG13" t="str">
        <f t="shared" si="2"/>
        <v>700</v>
      </c>
      <c r="AH13" t="str">
        <f t="shared" si="17"/>
        <v xml:space="preserve">["REP"] =  700; </v>
      </c>
      <c r="AI13">
        <f>IF(LEN(K13)&gt;0,VLOOKUP(K13,Faction!A$2:B$77,2,FALSE),1)</f>
        <v>59</v>
      </c>
      <c r="AJ13" t="str">
        <f t="shared" si="18"/>
        <v xml:space="preserve">["FACTION"] = 59; </v>
      </c>
      <c r="AK13" t="str">
        <f t="shared" si="19"/>
        <v xml:space="preserve">["TIER"] = 3; </v>
      </c>
      <c r="AL13" t="str">
        <f t="shared" si="20"/>
        <v xml:space="preserve">["MIN_LVL"] =  "95"; </v>
      </c>
      <c r="AM13" t="str">
        <f t="shared" si="21"/>
        <v/>
      </c>
      <c r="AN13" t="str">
        <f t="shared" si="22"/>
        <v xml:space="preserve">["NAME"] = { ["EN"] = "Beast-slayer of Far Anórien"; }; </v>
      </c>
      <c r="AO13" t="str">
        <f t="shared" si="23"/>
        <v xml:space="preserve">["LORE"] = { ["EN"] = "Defeat many beasts in Far Anórien."; }; </v>
      </c>
      <c r="AP13" t="str">
        <f t="shared" si="24"/>
        <v xml:space="preserve">["SUMMARY"] = { ["EN"] = "Defeat 90 beasts in Far Anórien"; }; </v>
      </c>
      <c r="AQ13" t="str">
        <f t="shared" si="25"/>
        <v/>
      </c>
      <c r="AR13" t="str">
        <f t="shared" si="3"/>
        <v/>
      </c>
      <c r="AS13" t="str">
        <f t="shared" si="26"/>
        <v>};</v>
      </c>
    </row>
    <row r="14" spans="1:45" x14ac:dyDescent="0.25">
      <c r="A14">
        <v>1879332159</v>
      </c>
      <c r="B14">
        <v>17</v>
      </c>
      <c r="C14">
        <v>13</v>
      </c>
      <c r="D14" t="s">
        <v>476</v>
      </c>
      <c r="E14" t="s">
        <v>30</v>
      </c>
      <c r="H14">
        <v>5</v>
      </c>
      <c r="J14">
        <v>900</v>
      </c>
      <c r="K14" t="s">
        <v>86</v>
      </c>
      <c r="L14" t="s">
        <v>754</v>
      </c>
      <c r="M14" t="s">
        <v>709</v>
      </c>
      <c r="N14">
        <v>2</v>
      </c>
      <c r="O14">
        <v>95</v>
      </c>
      <c r="S14" t="str">
        <f t="shared" si="4"/>
        <v xml:space="preserve"> [13] = {["ID"] = 1879332159; }; -- Dheghûn-slayer of Far Anórien (Advanced)</v>
      </c>
      <c r="T14" s="1" t="str">
        <f t="shared" si="5"/>
        <v xml:space="preserve"> [13] = {["ID"] = 1879332159; ["SAVE_INDEX"] = 13; ["TYPE"] = 4; ["VXP"] =    0; ["LP"] = 5; ["REP"] =  900; ["FACTION"] = 59; ["TIER"] = 2; ["MIN_LVL"] =  "95"; ["NAME"] = { ["EN"] = "Dheghûn-slayer of Far Anórien (Advanced)"; }; ["LORE"] = { ["EN"] = "Defeat many Dheghûn in Far Anórien."; }; ["SUMMARY"] = { ["EN"] = "Defeat 180 Dheghûn in Far Anórien"; }; };</v>
      </c>
      <c r="U14">
        <f t="shared" si="6"/>
        <v>13</v>
      </c>
      <c r="V14" t="str">
        <f t="shared" si="7"/>
        <v xml:space="preserve"> [13] = {</v>
      </c>
      <c r="W14" t="str">
        <f t="shared" si="8"/>
        <v xml:space="preserve">["ID"] = 1879332159; </v>
      </c>
      <c r="X14" t="str">
        <f t="shared" si="9"/>
        <v xml:space="preserve">["ID"] = 1879332159; </v>
      </c>
      <c r="Y14" t="str">
        <f t="shared" si="10"/>
        <v/>
      </c>
      <c r="Z14" s="1" t="str">
        <f t="shared" si="11"/>
        <v xml:space="preserve">["SAVE_INDEX"] = 13; </v>
      </c>
      <c r="AA14">
        <f>VLOOKUP(E14,Type!A$2:B$16,2,FALSE)</f>
        <v>4</v>
      </c>
      <c r="AB14" t="str">
        <f t="shared" si="12"/>
        <v xml:space="preserve">["TYPE"] = 4; </v>
      </c>
      <c r="AC14" t="str">
        <f t="shared" si="13"/>
        <v>0</v>
      </c>
      <c r="AD14" t="str">
        <f t="shared" si="14"/>
        <v xml:space="preserve">["VXP"] =    0; </v>
      </c>
      <c r="AE14" t="str">
        <f t="shared" si="15"/>
        <v>5</v>
      </c>
      <c r="AF14" t="str">
        <f t="shared" si="16"/>
        <v xml:space="preserve">["LP"] = 5; </v>
      </c>
      <c r="AG14" t="str">
        <f t="shared" si="2"/>
        <v>900</v>
      </c>
      <c r="AH14" t="str">
        <f t="shared" si="17"/>
        <v xml:space="preserve">["REP"] =  900; </v>
      </c>
      <c r="AI14">
        <f>IF(LEN(K14)&gt;0,VLOOKUP(K14,Faction!A$2:B$77,2,FALSE),1)</f>
        <v>59</v>
      </c>
      <c r="AJ14" t="str">
        <f t="shared" si="18"/>
        <v xml:space="preserve">["FACTION"] = 59; </v>
      </c>
      <c r="AK14" t="str">
        <f t="shared" si="19"/>
        <v xml:space="preserve">["TIER"] = 2; </v>
      </c>
      <c r="AL14" t="str">
        <f t="shared" si="20"/>
        <v xml:space="preserve">["MIN_LVL"] =  "95"; </v>
      </c>
      <c r="AM14" t="str">
        <f t="shared" si="21"/>
        <v/>
      </c>
      <c r="AN14" t="str">
        <f t="shared" si="22"/>
        <v xml:space="preserve">["NAME"] = { ["EN"] = "Dheghûn-slayer of Far Anórien (Advanced)"; }; </v>
      </c>
      <c r="AO14" t="str">
        <f t="shared" si="23"/>
        <v xml:space="preserve">["LORE"] = { ["EN"] = "Defeat many Dheghûn in Far Anórien."; }; </v>
      </c>
      <c r="AP14" t="str">
        <f t="shared" si="24"/>
        <v xml:space="preserve">["SUMMARY"] = { ["EN"] = "Defeat 180 Dheghûn in Far Anórien"; }; </v>
      </c>
      <c r="AQ14" t="str">
        <f t="shared" si="25"/>
        <v/>
      </c>
      <c r="AR14" t="str">
        <f t="shared" si="3"/>
        <v/>
      </c>
      <c r="AS14" t="str">
        <f t="shared" si="26"/>
        <v>};</v>
      </c>
    </row>
    <row r="15" spans="1:45" x14ac:dyDescent="0.25">
      <c r="A15">
        <v>1879332145</v>
      </c>
      <c r="B15">
        <v>16</v>
      </c>
      <c r="C15">
        <v>14</v>
      </c>
      <c r="D15" t="s">
        <v>475</v>
      </c>
      <c r="E15" t="s">
        <v>30</v>
      </c>
      <c r="H15">
        <v>5</v>
      </c>
      <c r="J15">
        <v>700</v>
      </c>
      <c r="K15" t="s">
        <v>86</v>
      </c>
      <c r="L15" t="s">
        <v>755</v>
      </c>
      <c r="M15" t="s">
        <v>709</v>
      </c>
      <c r="N15">
        <v>3</v>
      </c>
      <c r="O15">
        <v>95</v>
      </c>
      <c r="S15" t="str">
        <f t="shared" si="4"/>
        <v xml:space="preserve"> [14] = {["ID"] = 1879332145; }; -- Dheghûn-slayer of Far Anórien</v>
      </c>
      <c r="T15" s="1" t="str">
        <f t="shared" si="5"/>
        <v xml:space="preserve"> [14] = {["ID"] = 1879332145; ["SAVE_INDEX"] = 14; ["TYPE"] = 4; ["VXP"] =    0; ["LP"] = 5; ["REP"] =  700; ["FACTION"] = 59; ["TIER"] = 3; ["MIN_LVL"] =  "95"; ["NAME"] = { ["EN"] = "Dheghûn-slayer of Far Anórien"; }; ["LORE"] = { ["EN"] = "Defeat many Dheghûn in Far Anórien."; }; ["SUMMARY"] = { ["EN"] = "Defeat 90 Dheghûn in Far Anórien"; }; };</v>
      </c>
      <c r="U15">
        <f t="shared" si="6"/>
        <v>14</v>
      </c>
      <c r="V15" t="str">
        <f t="shared" si="7"/>
        <v xml:space="preserve"> [14] = {</v>
      </c>
      <c r="W15" t="str">
        <f t="shared" si="8"/>
        <v xml:space="preserve">["ID"] = 1879332145; </v>
      </c>
      <c r="X15" t="str">
        <f t="shared" si="9"/>
        <v xml:space="preserve">["ID"] = 1879332145; </v>
      </c>
      <c r="Y15" t="str">
        <f t="shared" si="10"/>
        <v/>
      </c>
      <c r="Z15" s="1" t="str">
        <f t="shared" si="11"/>
        <v xml:space="preserve">["SAVE_INDEX"] = 14; </v>
      </c>
      <c r="AA15">
        <f>VLOOKUP(E15,Type!A$2:B$16,2,FALSE)</f>
        <v>4</v>
      </c>
      <c r="AB15" t="str">
        <f t="shared" si="12"/>
        <v xml:space="preserve">["TYPE"] = 4; </v>
      </c>
      <c r="AC15" t="str">
        <f t="shared" si="13"/>
        <v>0</v>
      </c>
      <c r="AD15" t="str">
        <f t="shared" si="14"/>
        <v xml:space="preserve">["VXP"] =    0; </v>
      </c>
      <c r="AE15" t="str">
        <f t="shared" si="15"/>
        <v>5</v>
      </c>
      <c r="AF15" t="str">
        <f t="shared" si="16"/>
        <v xml:space="preserve">["LP"] = 5; </v>
      </c>
      <c r="AG15" t="str">
        <f t="shared" si="2"/>
        <v>700</v>
      </c>
      <c r="AH15" t="str">
        <f t="shared" si="17"/>
        <v xml:space="preserve">["REP"] =  700; </v>
      </c>
      <c r="AI15">
        <f>IF(LEN(K15)&gt;0,VLOOKUP(K15,Faction!A$2:B$77,2,FALSE),1)</f>
        <v>59</v>
      </c>
      <c r="AJ15" t="str">
        <f t="shared" si="18"/>
        <v xml:space="preserve">["FACTION"] = 59; </v>
      </c>
      <c r="AK15" t="str">
        <f t="shared" si="19"/>
        <v xml:space="preserve">["TIER"] = 3; </v>
      </c>
      <c r="AL15" t="str">
        <f t="shared" si="20"/>
        <v xml:space="preserve">["MIN_LVL"] =  "95"; </v>
      </c>
      <c r="AM15" t="str">
        <f t="shared" si="21"/>
        <v/>
      </c>
      <c r="AN15" t="str">
        <f t="shared" si="22"/>
        <v xml:space="preserve">["NAME"] = { ["EN"] = "Dheghûn-slayer of Far Anórien"; }; </v>
      </c>
      <c r="AO15" t="str">
        <f t="shared" si="23"/>
        <v xml:space="preserve">["LORE"] = { ["EN"] = "Defeat many Dheghûn in Far Anórien."; }; </v>
      </c>
      <c r="AP15" t="str">
        <f t="shared" si="24"/>
        <v xml:space="preserve">["SUMMARY"] = { ["EN"] = "Defeat 90 Dheghûn in Far Anórien"; }; </v>
      </c>
      <c r="AQ15" t="str">
        <f t="shared" si="25"/>
        <v/>
      </c>
      <c r="AR15" t="str">
        <f t="shared" si="3"/>
        <v/>
      </c>
      <c r="AS15" t="str">
        <f t="shared" si="26"/>
        <v>};</v>
      </c>
    </row>
    <row r="16" spans="1:45" x14ac:dyDescent="0.25">
      <c r="A16">
        <v>1879332153</v>
      </c>
      <c r="B16">
        <v>21</v>
      </c>
      <c r="C16">
        <v>17</v>
      </c>
      <c r="D16" t="s">
        <v>482</v>
      </c>
      <c r="E16" t="s">
        <v>30</v>
      </c>
      <c r="H16">
        <v>5</v>
      </c>
      <c r="J16">
        <v>900</v>
      </c>
      <c r="K16" t="s">
        <v>86</v>
      </c>
      <c r="L16" t="s">
        <v>756</v>
      </c>
      <c r="M16" t="s">
        <v>711</v>
      </c>
      <c r="N16">
        <v>2</v>
      </c>
      <c r="O16">
        <v>95</v>
      </c>
      <c r="S16" t="str">
        <f t="shared" si="4"/>
        <v xml:space="preserve"> [15] = {["ID"] = 1879332153; }; -- Variag-slayer of Far Anórien (Advanced)</v>
      </c>
      <c r="T16" s="1" t="str">
        <f t="shared" si="5"/>
        <v xml:space="preserve"> [15] = {["ID"] = 1879332153; ["SAVE_INDEX"] = 17; ["TYPE"] = 4; ["VXP"] =    0; ["LP"] = 5; ["REP"] =  900; ["FACTION"] = 59; ["TIER"] = 2; ["MIN_LVL"] =  "95"; ["NAME"] = { ["EN"] = "Variag-slayer of Far Anórien (Advanced)"; }; ["LORE"] = { ["EN"] = "Defeat many Variags in Far Anórien."; }; ["SUMMARY"] = { ["EN"] = "Defeat 180 Variags in Far Anórien"; }; };</v>
      </c>
      <c r="U16">
        <f t="shared" si="6"/>
        <v>15</v>
      </c>
      <c r="V16" t="str">
        <f t="shared" si="7"/>
        <v xml:space="preserve"> [15] = {</v>
      </c>
      <c r="W16" t="str">
        <f t="shared" si="8"/>
        <v xml:space="preserve">["ID"] = 1879332153; </v>
      </c>
      <c r="X16" t="str">
        <f t="shared" si="9"/>
        <v xml:space="preserve">["ID"] = 1879332153; </v>
      </c>
      <c r="Y16" t="str">
        <f t="shared" si="10"/>
        <v/>
      </c>
      <c r="Z16" s="1" t="str">
        <f t="shared" si="11"/>
        <v xml:space="preserve">["SAVE_INDEX"] = 17; </v>
      </c>
      <c r="AA16">
        <f>VLOOKUP(E16,Type!A$2:B$16,2,FALSE)</f>
        <v>4</v>
      </c>
      <c r="AB16" t="str">
        <f t="shared" si="12"/>
        <v xml:space="preserve">["TYPE"] = 4; </v>
      </c>
      <c r="AC16" t="str">
        <f t="shared" si="13"/>
        <v>0</v>
      </c>
      <c r="AD16" t="str">
        <f t="shared" si="14"/>
        <v xml:space="preserve">["VXP"] =    0; </v>
      </c>
      <c r="AE16" t="str">
        <f t="shared" si="15"/>
        <v>5</v>
      </c>
      <c r="AF16" t="str">
        <f t="shared" si="16"/>
        <v xml:space="preserve">["LP"] = 5; </v>
      </c>
      <c r="AG16" t="str">
        <f t="shared" si="2"/>
        <v>900</v>
      </c>
      <c r="AH16" t="str">
        <f t="shared" si="17"/>
        <v xml:space="preserve">["REP"] =  900; </v>
      </c>
      <c r="AI16">
        <f>IF(LEN(K16)&gt;0,VLOOKUP(K16,Faction!A$2:B$77,2,FALSE),1)</f>
        <v>59</v>
      </c>
      <c r="AJ16" t="str">
        <f t="shared" si="18"/>
        <v xml:space="preserve">["FACTION"] = 59; </v>
      </c>
      <c r="AK16" t="str">
        <f t="shared" si="19"/>
        <v xml:space="preserve">["TIER"] = 2; </v>
      </c>
      <c r="AL16" t="str">
        <f t="shared" si="20"/>
        <v xml:space="preserve">["MIN_LVL"] =  "95"; </v>
      </c>
      <c r="AM16" t="str">
        <f t="shared" si="21"/>
        <v/>
      </c>
      <c r="AN16" t="str">
        <f t="shared" si="22"/>
        <v xml:space="preserve">["NAME"] = { ["EN"] = "Variag-slayer of Far Anórien (Advanced)"; }; </v>
      </c>
      <c r="AO16" t="str">
        <f t="shared" si="23"/>
        <v xml:space="preserve">["LORE"] = { ["EN"] = "Defeat many Variags in Far Anórien."; }; </v>
      </c>
      <c r="AP16" t="str">
        <f t="shared" si="24"/>
        <v xml:space="preserve">["SUMMARY"] = { ["EN"] = "Defeat 180 Variags in Far Anórien"; }; </v>
      </c>
      <c r="AQ16" t="str">
        <f t="shared" si="25"/>
        <v/>
      </c>
      <c r="AR16" t="str">
        <f t="shared" si="3"/>
        <v/>
      </c>
      <c r="AS16" t="str">
        <f t="shared" si="26"/>
        <v>};</v>
      </c>
    </row>
    <row r="17" spans="1:45" x14ac:dyDescent="0.25">
      <c r="A17">
        <v>1879332154</v>
      </c>
      <c r="B17">
        <v>20</v>
      </c>
      <c r="C17">
        <v>18</v>
      </c>
      <c r="D17" t="s">
        <v>481</v>
      </c>
      <c r="E17" t="s">
        <v>30</v>
      </c>
      <c r="H17">
        <v>5</v>
      </c>
      <c r="J17">
        <v>700</v>
      </c>
      <c r="K17" t="s">
        <v>86</v>
      </c>
      <c r="L17" t="s">
        <v>757</v>
      </c>
      <c r="M17" t="s">
        <v>711</v>
      </c>
      <c r="N17">
        <v>3</v>
      </c>
      <c r="O17">
        <v>95</v>
      </c>
      <c r="S17" t="str">
        <f t="shared" si="4"/>
        <v xml:space="preserve"> [16] = {["ID"] = 1879332154; }; -- Variag-slayer of Far Anórien</v>
      </c>
      <c r="T17" s="1" t="str">
        <f t="shared" si="5"/>
        <v xml:space="preserve"> [16] = {["ID"] = 1879332154; ["SAVE_INDEX"] = 18; ["TYPE"] = 4; ["VXP"] =    0; ["LP"] = 5; ["REP"] =  700; ["FACTION"] = 59; ["TIER"] = 3; ["MIN_LVL"] =  "95"; ["NAME"] = { ["EN"] = "Variag-slayer of Far Anórien"; }; ["LORE"] = { ["EN"] = "Defeat many Variags in Far Anórien."; }; ["SUMMARY"] = { ["EN"] = "Defeat 90 Variags in Far Anórien"; }; };</v>
      </c>
      <c r="U17">
        <f t="shared" si="6"/>
        <v>16</v>
      </c>
      <c r="V17" t="str">
        <f t="shared" si="7"/>
        <v xml:space="preserve"> [16] = {</v>
      </c>
      <c r="W17" t="str">
        <f t="shared" si="8"/>
        <v xml:space="preserve">["ID"] = 1879332154; </v>
      </c>
      <c r="X17" t="str">
        <f t="shared" si="9"/>
        <v xml:space="preserve">["ID"] = 1879332154; </v>
      </c>
      <c r="Y17" t="str">
        <f t="shared" si="10"/>
        <v/>
      </c>
      <c r="Z17" s="1" t="str">
        <f t="shared" si="11"/>
        <v xml:space="preserve">["SAVE_INDEX"] = 18; </v>
      </c>
      <c r="AA17">
        <f>VLOOKUP(E17,Type!A$2:B$16,2,FALSE)</f>
        <v>4</v>
      </c>
      <c r="AB17" t="str">
        <f t="shared" si="12"/>
        <v xml:space="preserve">["TYPE"] = 4; </v>
      </c>
      <c r="AC17" t="str">
        <f t="shared" si="13"/>
        <v>0</v>
      </c>
      <c r="AD17" t="str">
        <f t="shared" si="14"/>
        <v xml:space="preserve">["VXP"] =    0; </v>
      </c>
      <c r="AE17" t="str">
        <f t="shared" si="15"/>
        <v>5</v>
      </c>
      <c r="AF17" t="str">
        <f t="shared" si="16"/>
        <v xml:space="preserve">["LP"] = 5; </v>
      </c>
      <c r="AG17" t="str">
        <f t="shared" si="2"/>
        <v>700</v>
      </c>
      <c r="AH17" t="str">
        <f t="shared" si="17"/>
        <v xml:space="preserve">["REP"] =  700; </v>
      </c>
      <c r="AI17">
        <f>IF(LEN(K17)&gt;0,VLOOKUP(K17,Faction!A$2:B$77,2,FALSE),1)</f>
        <v>59</v>
      </c>
      <c r="AJ17" t="str">
        <f t="shared" si="18"/>
        <v xml:space="preserve">["FACTION"] = 59; </v>
      </c>
      <c r="AK17" t="str">
        <f t="shared" si="19"/>
        <v xml:space="preserve">["TIER"] = 3; </v>
      </c>
      <c r="AL17" t="str">
        <f t="shared" si="20"/>
        <v xml:space="preserve">["MIN_LVL"] =  "95"; </v>
      </c>
      <c r="AM17" t="str">
        <f t="shared" si="21"/>
        <v/>
      </c>
      <c r="AN17" t="str">
        <f t="shared" si="22"/>
        <v xml:space="preserve">["NAME"] = { ["EN"] = "Variag-slayer of Far Anórien"; }; </v>
      </c>
      <c r="AO17" t="str">
        <f t="shared" si="23"/>
        <v xml:space="preserve">["LORE"] = { ["EN"] = "Defeat many Variags in Far Anórien."; }; </v>
      </c>
      <c r="AP17" t="str">
        <f t="shared" si="24"/>
        <v xml:space="preserve">["SUMMARY"] = { ["EN"] = "Defeat 90 Variags in Far Anórien"; }; </v>
      </c>
      <c r="AQ17" t="str">
        <f t="shared" si="25"/>
        <v/>
      </c>
      <c r="AR17" t="str">
        <f t="shared" si="3"/>
        <v/>
      </c>
      <c r="AS17" t="str">
        <f t="shared" si="26"/>
        <v>};</v>
      </c>
    </row>
    <row r="18" spans="1:45" x14ac:dyDescent="0.25">
      <c r="A18">
        <v>1879332156</v>
      </c>
      <c r="B18">
        <v>23</v>
      </c>
      <c r="C18">
        <v>19</v>
      </c>
      <c r="D18" t="s">
        <v>484</v>
      </c>
      <c r="E18" t="s">
        <v>30</v>
      </c>
      <c r="H18">
        <v>5</v>
      </c>
      <c r="J18">
        <v>900</v>
      </c>
      <c r="K18" t="s">
        <v>86</v>
      </c>
      <c r="L18" t="s">
        <v>758</v>
      </c>
      <c r="M18" t="s">
        <v>712</v>
      </c>
      <c r="N18">
        <v>2</v>
      </c>
      <c r="O18">
        <v>95</v>
      </c>
      <c r="S18" t="str">
        <f t="shared" si="4"/>
        <v xml:space="preserve"> [17] = {["ID"] = 1879332156; }; -- Warg-rider Slayer of Far Anórien (Advanced)</v>
      </c>
      <c r="T18" s="1" t="str">
        <f t="shared" si="5"/>
        <v xml:space="preserve"> [17] = {["ID"] = 1879332156; ["SAVE_INDEX"] = 19; ["TYPE"] = 4; ["VXP"] =    0; ["LP"] = 5; ["REP"] =  900; ["FACTION"] = 59; ["TIER"] = 2; ["MIN_LVL"] =  "95"; ["NAME"] = { ["EN"] = "Warg-rider Slayer of Far Anórien (Advanced)"; }; ["LORE"] = { ["EN"] = "Defeat many Warg-riders in Far Anórien."; }; ["SUMMARY"] = { ["EN"] = "Defeat 120 Warg-riders in Far Anórien"; }; };</v>
      </c>
      <c r="U18">
        <f t="shared" si="6"/>
        <v>17</v>
      </c>
      <c r="V18" t="str">
        <f t="shared" si="7"/>
        <v xml:space="preserve"> [17] = {</v>
      </c>
      <c r="W18" t="str">
        <f t="shared" si="8"/>
        <v xml:space="preserve">["ID"] = 1879332156; </v>
      </c>
      <c r="X18" t="str">
        <f t="shared" si="9"/>
        <v xml:space="preserve">["ID"] = 1879332156; </v>
      </c>
      <c r="Y18" t="str">
        <f t="shared" si="10"/>
        <v/>
      </c>
      <c r="Z18" s="1" t="str">
        <f t="shared" si="11"/>
        <v xml:space="preserve">["SAVE_INDEX"] = 19; </v>
      </c>
      <c r="AA18">
        <f>VLOOKUP(E18,Type!A$2:B$16,2,FALSE)</f>
        <v>4</v>
      </c>
      <c r="AB18" t="str">
        <f t="shared" si="12"/>
        <v xml:space="preserve">["TYPE"] = 4; </v>
      </c>
      <c r="AC18" t="str">
        <f t="shared" si="13"/>
        <v>0</v>
      </c>
      <c r="AD18" t="str">
        <f t="shared" si="14"/>
        <v xml:space="preserve">["VXP"] =    0; </v>
      </c>
      <c r="AE18" t="str">
        <f t="shared" si="15"/>
        <v>5</v>
      </c>
      <c r="AF18" t="str">
        <f t="shared" si="16"/>
        <v xml:space="preserve">["LP"] = 5; </v>
      </c>
      <c r="AG18" t="str">
        <f t="shared" si="2"/>
        <v>900</v>
      </c>
      <c r="AH18" t="str">
        <f t="shared" si="17"/>
        <v xml:space="preserve">["REP"] =  900; </v>
      </c>
      <c r="AI18">
        <f>IF(LEN(K18)&gt;0,VLOOKUP(K18,Faction!A$2:B$77,2,FALSE),1)</f>
        <v>59</v>
      </c>
      <c r="AJ18" t="str">
        <f t="shared" si="18"/>
        <v xml:space="preserve">["FACTION"] = 59; </v>
      </c>
      <c r="AK18" t="str">
        <f t="shared" si="19"/>
        <v xml:space="preserve">["TIER"] = 2; </v>
      </c>
      <c r="AL18" t="str">
        <f t="shared" si="20"/>
        <v xml:space="preserve">["MIN_LVL"] =  "95"; </v>
      </c>
      <c r="AM18" t="str">
        <f t="shared" si="21"/>
        <v/>
      </c>
      <c r="AN18" t="str">
        <f t="shared" si="22"/>
        <v xml:space="preserve">["NAME"] = { ["EN"] = "Warg-rider Slayer of Far Anórien (Advanced)"; }; </v>
      </c>
      <c r="AO18" t="str">
        <f t="shared" si="23"/>
        <v xml:space="preserve">["LORE"] = { ["EN"] = "Defeat many Warg-riders in Far Anórien."; }; </v>
      </c>
      <c r="AP18" t="str">
        <f t="shared" si="24"/>
        <v xml:space="preserve">["SUMMARY"] = { ["EN"] = "Defeat 120 Warg-riders in Far Anórien"; }; </v>
      </c>
      <c r="AQ18" t="str">
        <f t="shared" si="25"/>
        <v/>
      </c>
      <c r="AR18" t="str">
        <f t="shared" si="3"/>
        <v/>
      </c>
      <c r="AS18" t="str">
        <f t="shared" si="26"/>
        <v>};</v>
      </c>
    </row>
    <row r="19" spans="1:45" x14ac:dyDescent="0.25">
      <c r="A19">
        <v>1879332152</v>
      </c>
      <c r="B19">
        <v>22</v>
      </c>
      <c r="C19">
        <v>20</v>
      </c>
      <c r="D19" t="s">
        <v>483</v>
      </c>
      <c r="E19" t="s">
        <v>30</v>
      </c>
      <c r="H19">
        <v>5</v>
      </c>
      <c r="J19">
        <v>700</v>
      </c>
      <c r="K19" t="s">
        <v>86</v>
      </c>
      <c r="L19" t="s">
        <v>759</v>
      </c>
      <c r="M19" t="s">
        <v>712</v>
      </c>
      <c r="N19">
        <v>3</v>
      </c>
      <c r="O19">
        <v>95</v>
      </c>
      <c r="S19" t="str">
        <f t="shared" si="4"/>
        <v xml:space="preserve"> [18] = {["ID"] = 1879332152; }; -- Warg-rider Slayer of Far Anórien</v>
      </c>
      <c r="T19" s="1" t="str">
        <f t="shared" si="5"/>
        <v xml:space="preserve"> [18] = {["ID"] = 1879332152; ["SAVE_INDEX"] = 20; ["TYPE"] = 4; ["VXP"] =    0; ["LP"] = 5; ["REP"] =  700; ["FACTION"] = 59; ["TIER"] = 3; ["MIN_LVL"] =  "95"; ["NAME"] = { ["EN"] = "Warg-rider Slayer of Far Anórien"; }; ["LORE"] = { ["EN"] = "Defeat many Warg-riders in Far Anórien."; }; ["SUMMARY"] = { ["EN"] = "Defeat 60 Warg-riders in Far Anórien"; }; };</v>
      </c>
      <c r="U19">
        <f t="shared" si="6"/>
        <v>18</v>
      </c>
      <c r="V19" t="str">
        <f t="shared" si="7"/>
        <v xml:space="preserve"> [18] = {</v>
      </c>
      <c r="W19" t="str">
        <f t="shared" si="8"/>
        <v xml:space="preserve">["ID"] = 1879332152; </v>
      </c>
      <c r="X19" t="str">
        <f t="shared" si="9"/>
        <v xml:space="preserve">["ID"] = 1879332152; </v>
      </c>
      <c r="Y19" t="str">
        <f t="shared" si="10"/>
        <v/>
      </c>
      <c r="Z19" s="1" t="str">
        <f t="shared" si="11"/>
        <v xml:space="preserve">["SAVE_INDEX"] = 20; </v>
      </c>
      <c r="AA19">
        <f>VLOOKUP(E19,Type!A$2:B$16,2,FALSE)</f>
        <v>4</v>
      </c>
      <c r="AB19" t="str">
        <f t="shared" si="12"/>
        <v xml:space="preserve">["TYPE"] = 4; </v>
      </c>
      <c r="AC19" t="str">
        <f t="shared" si="13"/>
        <v>0</v>
      </c>
      <c r="AD19" t="str">
        <f t="shared" si="14"/>
        <v xml:space="preserve">["VXP"] =    0; </v>
      </c>
      <c r="AE19" t="str">
        <f t="shared" si="15"/>
        <v>5</v>
      </c>
      <c r="AF19" t="str">
        <f t="shared" si="16"/>
        <v xml:space="preserve">["LP"] = 5; </v>
      </c>
      <c r="AG19" t="str">
        <f t="shared" si="2"/>
        <v>700</v>
      </c>
      <c r="AH19" t="str">
        <f t="shared" si="17"/>
        <v xml:space="preserve">["REP"] =  700; </v>
      </c>
      <c r="AI19">
        <f>IF(LEN(K19)&gt;0,VLOOKUP(K19,Faction!A$2:B$77,2,FALSE),1)</f>
        <v>59</v>
      </c>
      <c r="AJ19" t="str">
        <f t="shared" si="18"/>
        <v xml:space="preserve">["FACTION"] = 59; </v>
      </c>
      <c r="AK19" t="str">
        <f t="shared" si="19"/>
        <v xml:space="preserve">["TIER"] = 3; </v>
      </c>
      <c r="AL19" t="str">
        <f t="shared" si="20"/>
        <v xml:space="preserve">["MIN_LVL"] =  "95"; </v>
      </c>
      <c r="AM19" t="str">
        <f t="shared" si="21"/>
        <v/>
      </c>
      <c r="AN19" t="str">
        <f t="shared" si="22"/>
        <v xml:space="preserve">["NAME"] = { ["EN"] = "Warg-rider Slayer of Far Anórien"; }; </v>
      </c>
      <c r="AO19" t="str">
        <f t="shared" si="23"/>
        <v xml:space="preserve">["LORE"] = { ["EN"] = "Defeat many Warg-riders in Far Anórien."; }; </v>
      </c>
      <c r="AP19" t="str">
        <f t="shared" si="24"/>
        <v xml:space="preserve">["SUMMARY"] = { ["EN"] = "Defeat 60 Warg-riders in Far Anórien"; }; </v>
      </c>
      <c r="AQ19" t="str">
        <f t="shared" si="25"/>
        <v/>
      </c>
      <c r="AR19" t="str">
        <f t="shared" si="3"/>
        <v/>
      </c>
      <c r="AS19" t="str">
        <f t="shared" si="26"/>
        <v>};</v>
      </c>
    </row>
    <row r="20" spans="1:45" x14ac:dyDescent="0.25">
      <c r="A20">
        <v>1879332148</v>
      </c>
      <c r="B20">
        <v>19</v>
      </c>
      <c r="C20">
        <v>15</v>
      </c>
      <c r="D20" t="s">
        <v>479</v>
      </c>
      <c r="E20" t="s">
        <v>30</v>
      </c>
      <c r="H20">
        <v>5</v>
      </c>
      <c r="J20">
        <v>900</v>
      </c>
      <c r="K20" t="s">
        <v>86</v>
      </c>
      <c r="L20" t="s">
        <v>480</v>
      </c>
      <c r="M20" t="s">
        <v>710</v>
      </c>
      <c r="N20">
        <v>2</v>
      </c>
      <c r="O20">
        <v>95</v>
      </c>
      <c r="S20" t="str">
        <f t="shared" si="4"/>
        <v xml:space="preserve"> [19] = {["ID"] = 1879332148; }; -- Ghûrdhos-slayer of Far Anórien (Advanced)</v>
      </c>
      <c r="T20" s="1" t="str">
        <f>CONCATENATE(V20,W20,Z20,AB20,AD20,AF20,AH20,AJ20,AK20,AL20,AM20,AN20,AO20,AP20,AQ20,AR20,AS20)</f>
        <v xml:space="preserve"> [19] = {["ID"] = 1879332148; ["SAVE_INDEX"] = 15; ["TYPE"] = 4; ["VXP"] =    0; ["LP"] = 5; ["REP"] =  900; ["FACTION"] = 59; ["TIER"] = 2; ["MIN_LVL"] =  "95"; ["NAME"] = { ["EN"] = "Ghûrdhos-slayer of Far Anórien (Advanced)"; }; ["LORE"] = { ["EN"] = "Defeat many Ghûrdhos in Far Anórien."; }; ["SUMMARY"] = { ["EN"] = "Defeat 180 Ghûrdhos in Far Anórien"; }; };</v>
      </c>
      <c r="U20">
        <f t="shared" si="6"/>
        <v>19</v>
      </c>
      <c r="V20" t="str">
        <f>CONCATENATE(REPT(" ",3-LEN(U20)),"[",U20,"] = {")</f>
        <v xml:space="preserve"> [19] = {</v>
      </c>
      <c r="W20" t="str">
        <f>IF(LEN(A20)&gt;0,CONCATENATE("[""ID""] = ",A20,"; "),"                     ")</f>
        <v xml:space="preserve">["ID"] = 1879332148; </v>
      </c>
      <c r="X20" t="str">
        <f t="shared" si="9"/>
        <v xml:space="preserve">["ID"] = 1879332148; </v>
      </c>
      <c r="Y20" t="str">
        <f t="shared" si="10"/>
        <v/>
      </c>
      <c r="Z20" s="1" t="str">
        <f>IF(LEN(C20)&gt;0,CONCATENATE("[""SAVE_INDEX""] = ",REPT(" ",2-LEN(C20)),C20,"; "),REPT(" ",21))</f>
        <v xml:space="preserve">["SAVE_INDEX"] = 15; </v>
      </c>
      <c r="AA20">
        <f>VLOOKUP(E20,Type!A$2:B$16,2,FALSE)</f>
        <v>4</v>
      </c>
      <c r="AB20" t="str">
        <f>CONCATENATE("[""TYPE""] = ",REPT(" ",1-LEN(AA20)),AA20,"; ")</f>
        <v xml:space="preserve">["TYPE"] = 4; </v>
      </c>
      <c r="AC20" t="str">
        <f>TEXT(F20,0)</f>
        <v>0</v>
      </c>
      <c r="AD20" t="str">
        <f>CONCATENATE("[""VXP""] = ",REPT(" ",4-LEN(AC20)),TEXT(AC20,"0"),"; ")</f>
        <v xml:space="preserve">["VXP"] =    0; </v>
      </c>
      <c r="AE20" t="str">
        <f>TEXT(H20,0)</f>
        <v>5</v>
      </c>
      <c r="AF20" t="str">
        <f>CONCATENATE("[""LP""] = ",REPT(" ",1-LEN(AE20)),TEXT(AE20,"0"),"; ")</f>
        <v xml:space="preserve">["LP"] = 5; </v>
      </c>
      <c r="AG20" t="str">
        <f>TEXT(J20,0)</f>
        <v>900</v>
      </c>
      <c r="AH20" t="str">
        <f>CONCATENATE("[""REP""] = ",REPT(" ",4-LEN(AG20)),TEXT(AG20,"0"),"; ")</f>
        <v xml:space="preserve">["REP"] =  900; </v>
      </c>
      <c r="AI20">
        <f>IF(LEN(K20)&gt;0,VLOOKUP(K20,Faction!A$2:B$77,2,FALSE),1)</f>
        <v>59</v>
      </c>
      <c r="AJ20" t="str">
        <f>CONCATENATE("[""FACTION""] = ",REPT(" ",2-LEN(AI20)),TEXT(AI20,"0"),"; ")</f>
        <v xml:space="preserve">["FACTION"] = 59; </v>
      </c>
      <c r="AK20" t="str">
        <f>CONCATENATE("[""TIER""] = ",TEXT(N20,"0"),"; ")</f>
        <v xml:space="preserve">["TIER"] = 2; </v>
      </c>
      <c r="AL20" t="str">
        <f>IF(LEN(O20)&gt;0,CONCATENATE("[""MIN_LVL""] = ",REPT(" ",3-LEN(O20)),"""",O20,"""; "),"")</f>
        <v xml:space="preserve">["MIN_LVL"] =  "95"; </v>
      </c>
      <c r="AM20" t="str">
        <f>IF(LEN(P20)&gt;0,CONCATENATE("[""MIN_LVL""] = ",REPT(" ",3-LEN(P20)),P20,"; "),"")</f>
        <v/>
      </c>
      <c r="AN20" t="str">
        <f>CONCATENATE("[""NAME""] = { [""EN""] = """,D20,"""; }; ")</f>
        <v xml:space="preserve">["NAME"] = { ["EN"] = "Ghûrdhos-slayer of Far Anórien (Advanced)"; }; </v>
      </c>
      <c r="AO20" t="str">
        <f>CONCATENATE("[""LORE""] = { [""EN""] = """,M20,"""; }; ")</f>
        <v xml:space="preserve">["LORE"] = { ["EN"] = "Defeat many Ghûrdhos in Far Anórien."; }; </v>
      </c>
      <c r="AP20" t="str">
        <f>CONCATENATE("[""SUMMARY""] = { [""EN""] = """,L20,"""; }; ")</f>
        <v xml:space="preserve">["SUMMARY"] = { ["EN"] = "Defeat 180 Ghûrdhos in Far Anórien"; }; </v>
      </c>
      <c r="AQ20" t="str">
        <f>IF(LEN(G20)&gt;0,CONCATENATE("[""TITLE""] = { [""EN""] = """,G20,"""; }; "),"")</f>
        <v/>
      </c>
      <c r="AR20" t="str">
        <f>IF(LEN(I20)&gt;0,CONCATENATE("[""XOR""] = { ",I20, " }; "),"")</f>
        <v/>
      </c>
      <c r="AS20" t="str">
        <f t="shared" si="26"/>
        <v>};</v>
      </c>
    </row>
    <row r="21" spans="1:45" x14ac:dyDescent="0.25">
      <c r="A21">
        <v>1879332146</v>
      </c>
      <c r="B21">
        <v>18</v>
      </c>
      <c r="C21">
        <v>16</v>
      </c>
      <c r="D21" t="s">
        <v>477</v>
      </c>
      <c r="E21" t="s">
        <v>30</v>
      </c>
      <c r="H21">
        <v>5</v>
      </c>
      <c r="J21">
        <v>700</v>
      </c>
      <c r="K21" t="s">
        <v>86</v>
      </c>
      <c r="L21" t="s">
        <v>478</v>
      </c>
      <c r="M21" t="s">
        <v>710</v>
      </c>
      <c r="N21">
        <v>3</v>
      </c>
      <c r="O21">
        <v>95</v>
      </c>
      <c r="S21" t="str">
        <f t="shared" si="4"/>
        <v xml:space="preserve"> [20] = {["ID"] = 1879332146; }; -- Ghûrdhos-slayer of Far Anórien</v>
      </c>
      <c r="T21" s="1" t="str">
        <f>CONCATENATE(V21,W21,Z21,AB21,AD21,AF21,AH21,AJ21,AK21,AL21,AM21,AN21,AO21,AP21,AQ21,AR21,AS21)</f>
        <v xml:space="preserve"> [20] = {["ID"] = 1879332146; ["SAVE_INDEX"] = 16; ["TYPE"] = 4; ["VXP"] =    0; ["LP"] = 5; ["REP"] =  700; ["FACTION"] = 59; ["TIER"] = 3; ["MIN_LVL"] =  "95"; ["NAME"] = { ["EN"] = "Ghûrdhos-slayer of Far Anórien"; }; ["LORE"] = { ["EN"] = "Defeat many Ghûrdhos in Far Anórien."; }; ["SUMMARY"] = { ["EN"] = "Defeat 90 Ghûrdhos in Far Anórien"; }; };</v>
      </c>
      <c r="U21">
        <f t="shared" si="6"/>
        <v>20</v>
      </c>
      <c r="V21" t="str">
        <f>CONCATENATE(REPT(" ",3-LEN(U21)),"[",U21,"] = {")</f>
        <v xml:space="preserve"> [20] = {</v>
      </c>
      <c r="W21" t="str">
        <f>IF(LEN(A21)&gt;0,CONCATENATE("[""ID""] = ",A21,"; "),"                     ")</f>
        <v xml:space="preserve">["ID"] = 1879332146; </v>
      </c>
      <c r="X21" t="str">
        <f t="shared" si="9"/>
        <v xml:space="preserve">["ID"] = 1879332146; </v>
      </c>
      <c r="Y21" t="str">
        <f t="shared" si="10"/>
        <v/>
      </c>
      <c r="Z21" s="1" t="str">
        <f>IF(LEN(C21)&gt;0,CONCATENATE("[""SAVE_INDEX""] = ",REPT(" ",2-LEN(C21)),C21,"; "),REPT(" ",21))</f>
        <v xml:space="preserve">["SAVE_INDEX"] = 16; </v>
      </c>
      <c r="AA21">
        <f>VLOOKUP(E21,Type!A$2:B$16,2,FALSE)</f>
        <v>4</v>
      </c>
      <c r="AB21" t="str">
        <f>CONCATENATE("[""TYPE""] = ",REPT(" ",1-LEN(AA21)),AA21,"; ")</f>
        <v xml:space="preserve">["TYPE"] = 4; </v>
      </c>
      <c r="AC21" t="str">
        <f>TEXT(F21,0)</f>
        <v>0</v>
      </c>
      <c r="AD21" t="str">
        <f>CONCATENATE("[""VXP""] = ",REPT(" ",4-LEN(AC21)),TEXT(AC21,"0"),"; ")</f>
        <v xml:space="preserve">["VXP"] =    0; </v>
      </c>
      <c r="AE21" t="str">
        <f>TEXT(H21,0)</f>
        <v>5</v>
      </c>
      <c r="AF21" t="str">
        <f>CONCATENATE("[""LP""] = ",REPT(" ",1-LEN(AE21)),TEXT(AE21,"0"),"; ")</f>
        <v xml:space="preserve">["LP"] = 5; </v>
      </c>
      <c r="AG21" t="str">
        <f>TEXT(J21,0)</f>
        <v>700</v>
      </c>
      <c r="AH21" t="str">
        <f>CONCATENATE("[""REP""] = ",REPT(" ",4-LEN(AG21)),TEXT(AG21,"0"),"; ")</f>
        <v xml:space="preserve">["REP"] =  700; </v>
      </c>
      <c r="AI21">
        <f>IF(LEN(K21)&gt;0,VLOOKUP(K21,Faction!A$2:B$77,2,FALSE),1)</f>
        <v>59</v>
      </c>
      <c r="AJ21" t="str">
        <f>CONCATENATE("[""FACTION""] = ",REPT(" ",2-LEN(AI21)),TEXT(AI21,"0"),"; ")</f>
        <v xml:space="preserve">["FACTION"] = 59; </v>
      </c>
      <c r="AK21" t="str">
        <f>CONCATENATE("[""TIER""] = ",TEXT(N21,"0"),"; ")</f>
        <v xml:space="preserve">["TIER"] = 3; </v>
      </c>
      <c r="AL21" t="str">
        <f>IF(LEN(O21)&gt;0,CONCATENATE("[""MIN_LVL""] = ",REPT(" ",3-LEN(O21)),"""",O21,"""; "),"")</f>
        <v xml:space="preserve">["MIN_LVL"] =  "95"; </v>
      </c>
      <c r="AM21" t="str">
        <f>IF(LEN(P21)&gt;0,CONCATENATE("[""MIN_LVL""] = ",REPT(" ",3-LEN(P21)),P21,"; "),"")</f>
        <v/>
      </c>
      <c r="AN21" t="str">
        <f>CONCATENATE("[""NAME""] = { [""EN""] = """,D21,"""; }; ")</f>
        <v xml:space="preserve">["NAME"] = { ["EN"] = "Ghûrdhos-slayer of Far Anórien"; }; </v>
      </c>
      <c r="AO21" t="str">
        <f>CONCATENATE("[""LORE""] = { [""EN""] = """,M21,"""; }; ")</f>
        <v xml:space="preserve">["LORE"] = { ["EN"] = "Defeat many Ghûrdhos in Far Anórien."; }; </v>
      </c>
      <c r="AP21" t="str">
        <f>CONCATENATE("[""SUMMARY""] = { [""EN""] = """,L21,"""; }; ")</f>
        <v xml:space="preserve">["SUMMARY"] = { ["EN"] = "Defeat 90 Ghûrdhos in Far Anórien"; }; </v>
      </c>
      <c r="AQ21" t="str">
        <f>IF(LEN(G21)&gt;0,CONCATENATE("[""TITLE""] = { [""EN""] = """,G21,"""; }; "),"")</f>
        <v/>
      </c>
      <c r="AR21" t="str">
        <f>IF(LEN(I21)&gt;0,CONCATENATE("[""XOR""] = { ",I21, " }; "),"")</f>
        <v/>
      </c>
      <c r="AS21" t="str">
        <f t="shared" si="26"/>
        <v>};</v>
      </c>
    </row>
    <row r="22" spans="1:45" x14ac:dyDescent="0.25">
      <c r="A22">
        <v>1879332082</v>
      </c>
      <c r="B22">
        <v>12</v>
      </c>
      <c r="C22">
        <v>21</v>
      </c>
      <c r="D22" t="s">
        <v>743</v>
      </c>
      <c r="E22" t="s">
        <v>25</v>
      </c>
      <c r="G22" t="s">
        <v>780</v>
      </c>
      <c r="I22" t="s">
        <v>750</v>
      </c>
      <c r="L22" t="s">
        <v>760</v>
      </c>
      <c r="M22" t="s">
        <v>489</v>
      </c>
      <c r="N22">
        <v>0</v>
      </c>
      <c r="O22">
        <v>75</v>
      </c>
      <c r="S22" t="str">
        <f t="shared" si="4"/>
        <v xml:space="preserve"> [21] = {["ID"] = 1879332082; }; -- Treating With Scoundrels -- Distraction</v>
      </c>
      <c r="T22" s="1" t="str">
        <f t="shared" si="5"/>
        <v xml:space="preserve"> [21] = {["ID"] = 1879332082; ["SAVE_INDEX"] = 21; ["TYPE"] = 6; ["VXP"] =    0; ["LP"] = 0; ["REP"] =    0; ["FACTION"] =  1; ["TIER"] = 0; ["MIN_LVL"] =  "75"; ["NAME"] = { ["EN"] = "Treating With Scoundrels -- Distraction"; }; ["LORE"] = { ["EN"] = "You have heeded Lacheg's words and created distraction so he and Togbor could escape."; }; ["SUMMARY"] = { ["EN"] = "Create a distraction during Instance: Treating With Scoundrels"; }; ["TITLE"] = { ["EN"] = "the Reckless"; }; ["XOR"] = { [1] = { ["i"] = 8; ["j"] = 5; ["k"] = 22; }; }; };</v>
      </c>
      <c r="U22">
        <f t="shared" si="6"/>
        <v>21</v>
      </c>
      <c r="V22" t="str">
        <f t="shared" si="7"/>
        <v xml:space="preserve"> [21] = {</v>
      </c>
      <c r="W22" t="str">
        <f t="shared" si="8"/>
        <v xml:space="preserve">["ID"] = 1879332082; </v>
      </c>
      <c r="X22" t="str">
        <f t="shared" si="9"/>
        <v xml:space="preserve">["ID"] = 1879332082; </v>
      </c>
      <c r="Y22" t="str">
        <f t="shared" si="10"/>
        <v/>
      </c>
      <c r="Z22" s="1" t="str">
        <f t="shared" si="11"/>
        <v xml:space="preserve">["SAVE_INDEX"] = 21; </v>
      </c>
      <c r="AA22">
        <f>VLOOKUP(E22,Type!A$2:B$16,2,FALSE)</f>
        <v>6</v>
      </c>
      <c r="AB22" t="str">
        <f t="shared" si="12"/>
        <v xml:space="preserve">["TYPE"] = 6; </v>
      </c>
      <c r="AC22" t="str">
        <f t="shared" si="13"/>
        <v>0</v>
      </c>
      <c r="AD22" t="str">
        <f t="shared" si="14"/>
        <v xml:space="preserve">["VXP"] =    0; </v>
      </c>
      <c r="AE22" t="str">
        <f t="shared" si="15"/>
        <v>0</v>
      </c>
      <c r="AF22" t="str">
        <f t="shared" si="16"/>
        <v xml:space="preserve">["LP"] = 0; </v>
      </c>
      <c r="AG22" t="str">
        <f t="shared" si="2"/>
        <v>0</v>
      </c>
      <c r="AH22" t="str">
        <f t="shared" si="17"/>
        <v xml:space="preserve">["REP"] =    0; </v>
      </c>
      <c r="AI22">
        <f>IF(LEN(K22)&gt;0,VLOOKUP(K22,Faction!A$2:B$77,2,FALSE),1)</f>
        <v>1</v>
      </c>
      <c r="AJ22" t="str">
        <f t="shared" si="18"/>
        <v xml:space="preserve">["FACTION"] =  1; </v>
      </c>
      <c r="AK22" t="str">
        <f t="shared" si="19"/>
        <v xml:space="preserve">["TIER"] = 0; </v>
      </c>
      <c r="AL22" t="str">
        <f t="shared" si="20"/>
        <v xml:space="preserve">["MIN_LVL"] =  "75"; </v>
      </c>
      <c r="AM22" t="str">
        <f t="shared" si="21"/>
        <v/>
      </c>
      <c r="AN22" t="str">
        <f t="shared" si="22"/>
        <v xml:space="preserve">["NAME"] = { ["EN"] = "Treating With Scoundrels -- Distraction"; }; </v>
      </c>
      <c r="AO22" t="str">
        <f t="shared" si="23"/>
        <v xml:space="preserve">["LORE"] = { ["EN"] = "You have heeded Lacheg's words and created distraction so he and Togbor could escape."; }; </v>
      </c>
      <c r="AP22" t="str">
        <f t="shared" si="24"/>
        <v xml:space="preserve">["SUMMARY"] = { ["EN"] = "Create a distraction during Instance: Treating With Scoundrels"; }; </v>
      </c>
      <c r="AQ22" t="str">
        <f t="shared" si="25"/>
        <v xml:space="preserve">["TITLE"] = { ["EN"] = "the Reckless"; }; </v>
      </c>
      <c r="AR22" t="str">
        <f t="shared" si="3"/>
        <v xml:space="preserve">["XOR"] = { [1] = { ["i"] = 8; ["j"] = 5; ["k"] = 22; }; }; </v>
      </c>
      <c r="AS22" t="str">
        <f t="shared" si="26"/>
        <v>};</v>
      </c>
    </row>
    <row r="23" spans="1:45" x14ac:dyDescent="0.25">
      <c r="A23">
        <v>1879332083</v>
      </c>
      <c r="B23">
        <v>13</v>
      </c>
      <c r="C23">
        <v>22</v>
      </c>
      <c r="D23" t="s">
        <v>470</v>
      </c>
      <c r="E23" t="s">
        <v>25</v>
      </c>
      <c r="G23" t="s">
        <v>781</v>
      </c>
      <c r="I23" t="s">
        <v>751</v>
      </c>
      <c r="L23" t="s">
        <v>761</v>
      </c>
      <c r="M23" t="s">
        <v>713</v>
      </c>
      <c r="N23">
        <v>0</v>
      </c>
      <c r="O23">
        <v>75</v>
      </c>
      <c r="S23" t="str">
        <f t="shared" si="4"/>
        <v xml:space="preserve"> [22] = {["ID"] = 1879332083; }; -- Treating With Scoundrels - Ransom Paid</v>
      </c>
      <c r="T23" s="1" t="str">
        <f t="shared" si="5"/>
        <v xml:space="preserve"> [22] = {["ID"] = 1879332083; ["SAVE_INDEX"] = 22; ["TYPE"] = 6; ["VXP"] =    0; ["LP"] = 0; ["REP"] =    0; ["FACTION"] =  1; ["TIER"] = 0; ["MIN_LVL"] =  "75"; ["NAME"] = { ["EN"] = "Treating With Scoundrels - Ransom Paid"; }; ["LORE"] = { ["EN"] = "You have heeded Togbor's words and paid the ransom so that he and Lacheg could walk away unharmed."; }; ["SUMMARY"] = { ["EN"] = "Pay the ransom during Instance: Treating With Scoundrels"; }; ["TITLE"] = { ["EN"] = "the Cautious"; }; ["XOR"] = { [1] = { ["i"] = 8; ["j"] = 5; ["k"] = 21; }; }; };</v>
      </c>
      <c r="U23">
        <f t="shared" si="6"/>
        <v>22</v>
      </c>
      <c r="V23" t="str">
        <f t="shared" si="7"/>
        <v xml:space="preserve"> [22] = {</v>
      </c>
      <c r="W23" t="str">
        <f t="shared" si="8"/>
        <v xml:space="preserve">["ID"] = 1879332083; </v>
      </c>
      <c r="X23" t="str">
        <f t="shared" si="9"/>
        <v xml:space="preserve">["ID"] = 1879332083; </v>
      </c>
      <c r="Y23" t="str">
        <f t="shared" si="10"/>
        <v/>
      </c>
      <c r="Z23" s="1" t="str">
        <f t="shared" si="11"/>
        <v xml:space="preserve">["SAVE_INDEX"] = 22; </v>
      </c>
      <c r="AA23">
        <f>VLOOKUP(E23,Type!A$2:B$16,2,FALSE)</f>
        <v>6</v>
      </c>
      <c r="AB23" t="str">
        <f t="shared" si="12"/>
        <v xml:space="preserve">["TYPE"] = 6; </v>
      </c>
      <c r="AC23" t="str">
        <f t="shared" si="13"/>
        <v>0</v>
      </c>
      <c r="AD23" t="str">
        <f t="shared" si="14"/>
        <v xml:space="preserve">["VXP"] =    0; </v>
      </c>
      <c r="AE23" t="str">
        <f t="shared" si="15"/>
        <v>0</v>
      </c>
      <c r="AF23" t="str">
        <f t="shared" si="16"/>
        <v xml:space="preserve">["LP"] = 0; </v>
      </c>
      <c r="AG23" t="str">
        <f t="shared" si="2"/>
        <v>0</v>
      </c>
      <c r="AH23" t="str">
        <f t="shared" si="17"/>
        <v xml:space="preserve">["REP"] =    0; </v>
      </c>
      <c r="AI23">
        <f>IF(LEN(K23)&gt;0,VLOOKUP(K23,Faction!A$2:B$77,2,FALSE),1)</f>
        <v>1</v>
      </c>
      <c r="AJ23" t="str">
        <f t="shared" si="18"/>
        <v xml:space="preserve">["FACTION"] =  1; </v>
      </c>
      <c r="AK23" t="str">
        <f t="shared" si="19"/>
        <v xml:space="preserve">["TIER"] = 0; </v>
      </c>
      <c r="AL23" t="str">
        <f t="shared" si="20"/>
        <v xml:space="preserve">["MIN_LVL"] =  "75"; </v>
      </c>
      <c r="AM23" t="str">
        <f t="shared" si="21"/>
        <v/>
      </c>
      <c r="AN23" t="str">
        <f t="shared" si="22"/>
        <v xml:space="preserve">["NAME"] = { ["EN"] = "Treating With Scoundrels - Ransom Paid"; }; </v>
      </c>
      <c r="AO23" t="str">
        <f t="shared" si="23"/>
        <v xml:space="preserve">["LORE"] = { ["EN"] = "You have heeded Togbor's words and paid the ransom so that he and Lacheg could walk away unharmed."; }; </v>
      </c>
      <c r="AP23" t="str">
        <f t="shared" si="24"/>
        <v xml:space="preserve">["SUMMARY"] = { ["EN"] = "Pay the ransom during Instance: Treating With Scoundrels"; }; </v>
      </c>
      <c r="AQ23" t="str">
        <f t="shared" si="25"/>
        <v xml:space="preserve">["TITLE"] = { ["EN"] = "the Cautious"; }; </v>
      </c>
      <c r="AR23" t="str">
        <f t="shared" si="3"/>
        <v xml:space="preserve">["XOR"] = { [1] = { ["i"] = 8; ["j"] = 5; ["k"] = 21; }; }; </v>
      </c>
      <c r="AS23" t="str">
        <f t="shared" si="26"/>
        <v>};</v>
      </c>
    </row>
    <row r="24" spans="1:45" x14ac:dyDescent="0.25">
      <c r="A24">
        <v>1879334733</v>
      </c>
      <c r="B24">
        <v>8</v>
      </c>
      <c r="C24">
        <v>23</v>
      </c>
      <c r="D24" t="s">
        <v>461</v>
      </c>
      <c r="E24" t="s">
        <v>25</v>
      </c>
      <c r="H24">
        <v>5</v>
      </c>
      <c r="J24">
        <v>700</v>
      </c>
      <c r="K24" t="s">
        <v>43</v>
      </c>
      <c r="L24" t="s">
        <v>462</v>
      </c>
      <c r="M24" t="s">
        <v>488</v>
      </c>
      <c r="N24">
        <v>0</v>
      </c>
      <c r="O24">
        <v>100</v>
      </c>
      <c r="S24" t="str">
        <f t="shared" si="4"/>
        <v xml:space="preserve"> [23] = {["ID"] = 1879334733; }; -- After the Battle</v>
      </c>
      <c r="T24" s="1" t="str">
        <f t="shared" si="5"/>
        <v xml:space="preserve"> [23] = {["ID"] = 1879334733; ["SAVE_INDEX"] = 23; ["TYPE"] = 6; ["VXP"] =    0; ["LP"] = 5; ["REP"] =  700; ["FACTION"] = 51; ["TIER"] = 0; ["MIN_LVL"] = "100"; ["NAME"] = { ["EN"] = "After the Battle"; }; ["LORE"] = { ["EN"] = "Complete quests in the Houses of Healing after the battle of the Pelennor Fields."; }; ["SUMMARY"] = { ["EN"] = "Complete 3 Interlude quests in Minas Tirith (After Battle)"; }; };</v>
      </c>
      <c r="U24">
        <f t="shared" si="6"/>
        <v>23</v>
      </c>
      <c r="V24" t="str">
        <f t="shared" si="7"/>
        <v xml:space="preserve"> [23] = {</v>
      </c>
      <c r="W24" t="str">
        <f t="shared" si="8"/>
        <v xml:space="preserve">["ID"] = 1879334733; </v>
      </c>
      <c r="X24" t="str">
        <f t="shared" si="9"/>
        <v xml:space="preserve">["ID"] = 1879334733; </v>
      </c>
      <c r="Y24" t="str">
        <f t="shared" si="10"/>
        <v/>
      </c>
      <c r="Z24" s="1" t="str">
        <f t="shared" si="11"/>
        <v xml:space="preserve">["SAVE_INDEX"] = 23; </v>
      </c>
      <c r="AA24">
        <f>VLOOKUP(E24,Type!A$2:B$16,2,FALSE)</f>
        <v>6</v>
      </c>
      <c r="AB24" t="str">
        <f t="shared" si="12"/>
        <v xml:space="preserve">["TYPE"] = 6; </v>
      </c>
      <c r="AC24" t="str">
        <f t="shared" si="13"/>
        <v>0</v>
      </c>
      <c r="AD24" t="str">
        <f t="shared" si="14"/>
        <v xml:space="preserve">["VXP"] =    0; </v>
      </c>
      <c r="AE24" t="str">
        <f t="shared" si="15"/>
        <v>5</v>
      </c>
      <c r="AF24" t="str">
        <f t="shared" si="16"/>
        <v xml:space="preserve">["LP"] = 5; </v>
      </c>
      <c r="AG24" t="str">
        <f t="shared" si="2"/>
        <v>700</v>
      </c>
      <c r="AH24" t="str">
        <f t="shared" si="17"/>
        <v xml:space="preserve">["REP"] =  700; </v>
      </c>
      <c r="AI24">
        <f>IF(LEN(K24)&gt;0,VLOOKUP(K24,Faction!A$2:B$77,2,FALSE),1)</f>
        <v>51</v>
      </c>
      <c r="AJ24" t="str">
        <f t="shared" si="18"/>
        <v xml:space="preserve">["FACTION"] = 51; </v>
      </c>
      <c r="AK24" t="str">
        <f t="shared" si="19"/>
        <v xml:space="preserve">["TIER"] = 0; </v>
      </c>
      <c r="AL24" t="str">
        <f t="shared" si="20"/>
        <v xml:space="preserve">["MIN_LVL"] = "100"; </v>
      </c>
      <c r="AM24" t="str">
        <f t="shared" si="21"/>
        <v/>
      </c>
      <c r="AN24" t="str">
        <f t="shared" si="22"/>
        <v xml:space="preserve">["NAME"] = { ["EN"] = "After the Battle"; }; </v>
      </c>
      <c r="AO24" t="str">
        <f t="shared" si="23"/>
        <v xml:space="preserve">["LORE"] = { ["EN"] = "Complete quests in the Houses of Healing after the battle of the Pelennor Fields."; }; </v>
      </c>
      <c r="AP24" t="str">
        <f t="shared" si="24"/>
        <v xml:space="preserve">["SUMMARY"] = { ["EN"] = "Complete 3 Interlude quests in Minas Tirith (After Battle)"; }; </v>
      </c>
      <c r="AQ24" t="str">
        <f t="shared" si="25"/>
        <v/>
      </c>
      <c r="AR24" t="str">
        <f t="shared" si="3"/>
        <v/>
      </c>
      <c r="AS24" t="str">
        <f t="shared" si="26"/>
        <v>};</v>
      </c>
    </row>
    <row r="25" spans="1:45" x14ac:dyDescent="0.25">
      <c r="D25" s="3"/>
      <c r="E25" s="2"/>
      <c r="S25" t="str">
        <f t="shared" si="4"/>
        <v xml:space="preserve"> [24] = {}; -- </v>
      </c>
      <c r="T25" s="1" t="e">
        <f>CONCATENATE(V25,W25,Z25,AB25,AD25,AF25,AH25,AJ25,AK25,AL25,AM25,AN25,AO25,AP25,AQ25,AS25)</f>
        <v>#N/A</v>
      </c>
      <c r="U25">
        <f t="shared" si="6"/>
        <v>24</v>
      </c>
      <c r="V25" t="str">
        <f t="shared" si="7"/>
        <v xml:space="preserve"> [24] = {</v>
      </c>
      <c r="W25" t="str">
        <f t="shared" si="8"/>
        <v xml:space="preserve">                     </v>
      </c>
      <c r="X25" t="str">
        <f t="shared" si="9"/>
        <v/>
      </c>
      <c r="Y25" t="str">
        <f t="shared" si="10"/>
        <v/>
      </c>
      <c r="Z25" s="1" t="str">
        <f t="shared" si="11"/>
        <v xml:space="preserve">                     </v>
      </c>
      <c r="AA25" t="e">
        <f>VLOOKUP(E25,Type!A$2:B$16,2,FALSE)</f>
        <v>#N/A</v>
      </c>
      <c r="AB25" t="e">
        <f t="shared" si="12"/>
        <v>#N/A</v>
      </c>
      <c r="AC25" t="str">
        <f t="shared" si="13"/>
        <v>0</v>
      </c>
      <c r="AD25" t="str">
        <f t="shared" si="14"/>
        <v xml:space="preserve">["VXP"] =    0; </v>
      </c>
      <c r="AE25" t="str">
        <f t="shared" si="15"/>
        <v>0</v>
      </c>
      <c r="AF25" t="str">
        <f t="shared" si="16"/>
        <v xml:space="preserve">["LP"] = 0; </v>
      </c>
      <c r="AG25" t="str">
        <f t="shared" si="2"/>
        <v>0</v>
      </c>
      <c r="AH25" t="str">
        <f t="shared" si="17"/>
        <v xml:space="preserve">["REP"] =    0; </v>
      </c>
      <c r="AI25">
        <f>IF(LEN(K25)&gt;0,VLOOKUP(K25,Faction!A$2:B$77,2,FALSE),1)</f>
        <v>1</v>
      </c>
      <c r="AJ25" t="str">
        <f t="shared" si="18"/>
        <v xml:space="preserve">["FACTION"] =  1; </v>
      </c>
      <c r="AK25" t="str">
        <f t="shared" si="19"/>
        <v xml:space="preserve">["TIER"] = 0; </v>
      </c>
      <c r="AL25" t="str">
        <f t="shared" si="20"/>
        <v/>
      </c>
      <c r="AM25" t="str">
        <f t="shared" si="21"/>
        <v/>
      </c>
      <c r="AN25" t="str">
        <f t="shared" si="22"/>
        <v xml:space="preserve">["NAME"] = { ["EN"] = ""; }; </v>
      </c>
      <c r="AO25" t="str">
        <f t="shared" si="23"/>
        <v xml:space="preserve">["LORE"] = { ["EN"] = ""; }; </v>
      </c>
      <c r="AP25" t="str">
        <f t="shared" si="24"/>
        <v xml:space="preserve">["SUMMARY"] = { ["EN"] = ""; }; </v>
      </c>
      <c r="AQ25" t="str">
        <f t="shared" si="25"/>
        <v/>
      </c>
      <c r="AR25" t="str">
        <f t="shared" si="3"/>
        <v/>
      </c>
      <c r="AS25" t="str">
        <f t="shared" si="26"/>
        <v>};</v>
      </c>
    </row>
    <row r="26" spans="1:45" x14ac:dyDescent="0.25">
      <c r="T26" s="1" t="e">
        <f>CONCATENATE(V26,W26,Z26,AB26,AD26,AF26,AH26,AJ26,AK26,AL26,AM26,AN26,AO26,AP26,AQ26,AS26)</f>
        <v>#N/A</v>
      </c>
      <c r="U26">
        <f t="shared" si="6"/>
        <v>25</v>
      </c>
      <c r="V26" t="str">
        <f t="shared" si="7"/>
        <v xml:space="preserve"> [25] = {</v>
      </c>
      <c r="W26" t="str">
        <f t="shared" si="8"/>
        <v xml:space="preserve">                     </v>
      </c>
      <c r="X26" t="str">
        <f t="shared" si="9"/>
        <v/>
      </c>
      <c r="Y26" t="str">
        <f t="shared" si="10"/>
        <v/>
      </c>
      <c r="Z26" s="1" t="str">
        <f t="shared" si="11"/>
        <v xml:space="preserve">                     </v>
      </c>
      <c r="AA26" t="e">
        <f>VLOOKUP(E26,Type!A$2:B$16,2,FALSE)</f>
        <v>#N/A</v>
      </c>
      <c r="AB26" t="e">
        <f t="shared" si="12"/>
        <v>#N/A</v>
      </c>
      <c r="AC26" t="str">
        <f t="shared" si="13"/>
        <v>0</v>
      </c>
      <c r="AD26" t="str">
        <f t="shared" si="14"/>
        <v xml:space="preserve">["VXP"] =    0; </v>
      </c>
      <c r="AE26" t="str">
        <f t="shared" si="15"/>
        <v>0</v>
      </c>
      <c r="AF26" t="str">
        <f t="shared" si="16"/>
        <v xml:space="preserve">["LP"] = 0; </v>
      </c>
      <c r="AG26" t="str">
        <f t="shared" si="2"/>
        <v>0</v>
      </c>
      <c r="AH26" t="str">
        <f t="shared" si="17"/>
        <v xml:space="preserve">["REP"] =    0; </v>
      </c>
      <c r="AI26">
        <f>IF(LEN(K26)&gt;0,VLOOKUP(K26,Faction!A$2:B$77,2,FALSE),1)</f>
        <v>1</v>
      </c>
      <c r="AJ26" t="str">
        <f t="shared" si="18"/>
        <v xml:space="preserve">["FACTION"] =  1; </v>
      </c>
      <c r="AK26" t="str">
        <f t="shared" si="19"/>
        <v xml:space="preserve">["TIER"] = 0; </v>
      </c>
      <c r="AL26" t="str">
        <f t="shared" si="20"/>
        <v/>
      </c>
      <c r="AM26" t="str">
        <f t="shared" si="21"/>
        <v/>
      </c>
      <c r="AN26" t="str">
        <f t="shared" si="22"/>
        <v xml:space="preserve">["NAME"] = { ["EN"] = ""; }; </v>
      </c>
      <c r="AO26" t="str">
        <f t="shared" si="23"/>
        <v xml:space="preserve">["LORE"] = { ["EN"] = ""; }; </v>
      </c>
      <c r="AP26" t="str">
        <f t="shared" si="24"/>
        <v xml:space="preserve">["SUMMARY"] = { ["EN"] = ""; }; </v>
      </c>
      <c r="AQ26" t="str">
        <f t="shared" si="25"/>
        <v/>
      </c>
      <c r="AR26" t="str">
        <f t="shared" si="3"/>
        <v/>
      </c>
      <c r="AS26" t="str">
        <f t="shared" si="26"/>
        <v>};</v>
      </c>
    </row>
  </sheetData>
  <conditionalFormatting sqref="B1:B1048576">
    <cfRule type="duplicateValues" dxfId="14" priority="3"/>
  </conditionalFormatting>
  <conditionalFormatting sqref="C1">
    <cfRule type="duplicateValues" dxfId="13" priority="4"/>
  </conditionalFormatting>
  <conditionalFormatting sqref="C1:C1048576">
    <cfRule type="duplicateValues" dxfId="12" priority="2"/>
  </conditionalFormatting>
  <conditionalFormatting sqref="Q2:Q2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9513-D1CA-4F96-A4AD-638CF08F56F1}">
  <dimension ref="A1:AQ27"/>
  <sheetViews>
    <sheetView workbookViewId="0">
      <pane xSplit="4" ySplit="1" topLeftCell="J2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RowHeight="15" x14ac:dyDescent="0.25"/>
  <cols>
    <col min="1" max="1" width="11" bestFit="1" customWidth="1"/>
    <col min="4" max="4" width="32" customWidth="1"/>
    <col min="7" max="7" width="17.5703125" customWidth="1"/>
    <col min="11" max="11" width="27.42578125" customWidth="1"/>
    <col min="17" max="17" width="12.140625" bestFit="1" customWidth="1"/>
    <col min="18" max="18" width="12.140625" customWidth="1"/>
    <col min="19" max="19" width="16.570312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1879338888</v>
      </c>
      <c r="B2">
        <v>1</v>
      </c>
      <c r="C2">
        <v>1</v>
      </c>
      <c r="D2" t="s">
        <v>490</v>
      </c>
      <c r="E2" t="s">
        <v>24</v>
      </c>
      <c r="F2">
        <v>2000</v>
      </c>
      <c r="G2" t="s">
        <v>491</v>
      </c>
      <c r="I2">
        <v>1200</v>
      </c>
      <c r="J2" t="s">
        <v>58</v>
      </c>
      <c r="K2" t="s">
        <v>492</v>
      </c>
      <c r="L2" t="s">
        <v>545</v>
      </c>
      <c r="M2">
        <v>0</v>
      </c>
      <c r="N2">
        <v>100</v>
      </c>
      <c r="R2" t="str">
        <f>CONCATENATE(U2,W2,X2,AQ2," -- ",D2)</f>
        <v xml:space="preserve">  [1] = {["ID"] = 1879338888; }; -- Deeds of North Ithilien</v>
      </c>
      <c r="S2" s="1" t="str">
        <f>CONCATENATE(U2,V2,Y2,AA2,AC2,AE2,AG2,AI2,AJ2,AK2,AL2,AM2,AN2,AO2,AP2,AQ2)</f>
        <v xml:space="preserve">  [1] = {["ID"] = 1879338888; ["SAVE_INDEX"] =  1; ["TYPE"] = 3; ["VXP"] = 2000; ["LP"] = 0; ["REP"] = 1200; ["FACTION"] = 55; ["TIER"] = 0; ["MIN_LVL"] = "100"; ["NAME"] = { ["EN"] = "Deeds of North Ithilien"; }; ["LORE"] = { ["EN"] = "There is much to do while travelling through the lands of North Ithilien."; }; ["SUMMARY"] = { ["EN"] = "Complete 4 Quest Deeds in North Ithilien"; }; ["TITLE"] = { ["EN"] = "Warden of the Wild"; }; };</v>
      </c>
      <c r="T2">
        <f>ROW()-1</f>
        <v>1</v>
      </c>
      <c r="U2" t="str">
        <f t="shared" ref="U2" si="0">CONCATENATE(REPT(" ",3-LEN(T2)),"[",T2,"] = {")</f>
        <v xml:space="preserve">  [1] = {</v>
      </c>
      <c r="V2" t="str">
        <f>IF(LEN(A2)&gt;0,CONCATENATE("[""ID""] = ",A2,"; "),"                     ")</f>
        <v xml:space="preserve">["ID"] = 1879338888; </v>
      </c>
      <c r="W2" t="str">
        <f>IF(LEN(A2)&gt;0,CONCATENATE("[""ID""] = ",A2,"; "),"")</f>
        <v xml:space="preserve">["ID"] = 1879338888; </v>
      </c>
      <c r="X2" t="str">
        <f>IF(LEN(P2)&gt;0,CONCATENATE("[""CAT_ID""] = ",P2,"; "),"")</f>
        <v/>
      </c>
      <c r="Y2" s="1" t="str">
        <f>IF(LEN(C2)&gt;0,CONCATENATE("[""SAVE_INDEX""] = ",REPT(" ",2-LEN(C2)),C2,"; "),REPT(" ",21))</f>
        <v xml:space="preserve">["SAVE_INDEX"] =  1; </v>
      </c>
      <c r="Z2">
        <f>VLOOKUP(E2,Type!A$2:B$16,2,FALSE)</f>
        <v>3</v>
      </c>
      <c r="AA2" t="str">
        <f>CONCATENATE("[""TYPE""] = ",REPT(" ",1-LEN(Z2)),Z2,"; ")</f>
        <v xml:space="preserve">["TYPE"] = 3; </v>
      </c>
      <c r="AB2" t="str">
        <f t="shared" ref="AB2" si="1">TEXT(F2,0)</f>
        <v>2000</v>
      </c>
      <c r="AC2" t="str">
        <f t="shared" ref="AC2" si="2">CONCATENATE("[""VXP""] = ",REPT(" ",4-LEN(AB2)),TEXT(AB2,"0"),"; ")</f>
        <v xml:space="preserve">["VXP"] = 2000; </v>
      </c>
      <c r="AD2" t="str">
        <f t="shared" ref="AD2" si="3">TEXT(H2,0)</f>
        <v>0</v>
      </c>
      <c r="AE2" t="str">
        <f>CONCATENATE("[""LP""] = ",REPT(" ",1-LEN(AD2)),TEXT(AD2,"0"),"; ")</f>
        <v xml:space="preserve">["LP"] = 0; </v>
      </c>
      <c r="AF2" t="str">
        <f t="shared" ref="AF2" si="4">TEXT(I2,0)</f>
        <v>1200</v>
      </c>
      <c r="AG2" t="str">
        <f t="shared" ref="AG2" si="5">CONCATENATE("[""REP""] = ",REPT(" ",4-LEN(AF2)),TEXT(AF2,"0"),"; ")</f>
        <v xml:space="preserve">["REP"] = 1200; </v>
      </c>
      <c r="AH2">
        <f>IF(LEN(J2)&gt;0,VLOOKUP(J2,Faction!A$2:B$77,2,FALSE),1)</f>
        <v>55</v>
      </c>
      <c r="AI2" t="str">
        <f t="shared" ref="AI2" si="6">CONCATENATE("[""FACTION""] = ",TEXT(AH2,"0"),"; ")</f>
        <v xml:space="preserve">["FACTION"] = 55; </v>
      </c>
      <c r="AJ2" t="str">
        <f t="shared" ref="AJ2" si="7">CONCATENATE("[""TIER""] = ",TEXT(M2,"0"),"; ")</f>
        <v xml:space="preserve">["TIER"] = 0; </v>
      </c>
      <c r="AK2" t="str">
        <f>IF(LEN(N2)&gt;0,CONCATENATE("[""MIN_LVL""] = ",REPT(" ",3-LEN(N2)),"""",N2,"""; "),"")</f>
        <v xml:space="preserve">["MIN_LVL"] = "100"; </v>
      </c>
      <c r="AL2" t="str">
        <f t="shared" ref="AL2" si="8">IF(LEN(O2)&gt;0,CONCATENATE("[""MIN_LVL""] = ",REPT(" ",3-LEN(O2)),O2,"; "),"")</f>
        <v/>
      </c>
      <c r="AM2" t="str">
        <f t="shared" ref="AM2" si="9">CONCATENATE("[""NAME""] = { [""EN""] = """,D2,"""; }; ")</f>
        <v xml:space="preserve">["NAME"] = { ["EN"] = "Deeds of North Ithilien"; }; </v>
      </c>
      <c r="AN2" t="str">
        <f t="shared" ref="AN2" si="10">CONCATENATE("[""LORE""] = { [""EN""] = """,L2,"""; }; ")</f>
        <v xml:space="preserve">["LORE"] = { ["EN"] = "There is much to do while travelling through the lands of North Ithilien."; }; </v>
      </c>
      <c r="AO2" t="str">
        <f t="shared" ref="AO2" si="11">CONCATENATE("[""SUMMARY""] = { [""EN""] = """,K2,"""; }; ")</f>
        <v xml:space="preserve">["SUMMARY"] = { ["EN"] = "Complete 4 Quest Deeds in North Ithilien"; }; </v>
      </c>
      <c r="AP2" t="str">
        <f t="shared" ref="AP2" si="12">IF(LEN(G2)&gt;0,CONCATENATE("[""TITLE""] = { [""EN""] = """,G2,"""; }; "),"")</f>
        <v xml:space="preserve">["TITLE"] = { ["EN"] = "Warden of the Wild"; }; </v>
      </c>
      <c r="AQ2" t="str">
        <f>CONCATENATE("};")</f>
        <v>};</v>
      </c>
    </row>
    <row r="3" spans="1:43" x14ac:dyDescent="0.25">
      <c r="A3">
        <v>1879338879</v>
      </c>
      <c r="B3">
        <v>2</v>
      </c>
      <c r="C3">
        <v>2</v>
      </c>
      <c r="D3" t="s">
        <v>493</v>
      </c>
      <c r="E3" t="s">
        <v>24</v>
      </c>
      <c r="F3">
        <v>2000</v>
      </c>
      <c r="G3" t="s">
        <v>494</v>
      </c>
      <c r="I3">
        <v>900</v>
      </c>
      <c r="J3" t="s">
        <v>58</v>
      </c>
      <c r="K3" t="s">
        <v>495</v>
      </c>
      <c r="L3" t="s">
        <v>546</v>
      </c>
      <c r="M3">
        <v>1</v>
      </c>
      <c r="N3">
        <v>100</v>
      </c>
      <c r="R3" t="str">
        <f t="shared" ref="R3:R27" si="13">CONCATENATE(U3,W3,X3,AQ3," -- ",D3)</f>
        <v xml:space="preserve">  [2] = {["ID"] = 1879338879; }; -- Explorer of North Ithilien</v>
      </c>
      <c r="S3" s="1" t="str">
        <f t="shared" ref="S3:S27" si="14">CONCATENATE(U3,V3,Y3,AA3,AC3,AE3,AG3,AI3,AJ3,AK3,AL3,AM3,AN3,AO3,AP3,AQ3)</f>
        <v xml:space="preserve">  [2] = {["ID"] = 1879338879; ["SAVE_INDEX"] =  2; ["TYPE"] = 3; ["VXP"] = 2000; ["LP"] = 0; ["REP"] =  900; ["FACTION"] = 55; ["TIER"] = 1; ["MIN_LVL"] = "100"; ["NAME"] = { ["EN"] = "Explorer of North Ithilien"; }; ["LORE"] = { ["EN"] = "Explore the lands of the Mountains of Shadow."; }; ["SUMMARY"] = { ["EN"] = "Complete 4 Explorer Deeds in North Ithilien"; }; ["TITLE"] = { ["EN"] = "Ithilien Pathfinder"; }; };</v>
      </c>
      <c r="T3">
        <f t="shared" ref="T3:T27" si="15">ROW()-1</f>
        <v>2</v>
      </c>
      <c r="U3" t="str">
        <f t="shared" ref="U3:U27" si="16">CONCATENATE(REPT(" ",3-LEN(T3)),"[",T3,"] = {")</f>
        <v xml:space="preserve">  [2] = {</v>
      </c>
      <c r="V3" t="str">
        <f t="shared" ref="V3:V27" si="17">IF(LEN(A3)&gt;0,CONCATENATE("[""ID""] = ",A3,"; "),"                     ")</f>
        <v xml:space="preserve">["ID"] = 1879338879; </v>
      </c>
      <c r="W3" t="str">
        <f t="shared" ref="W3:W27" si="18">IF(LEN(A3)&gt;0,CONCATENATE("[""ID""] = ",A3,"; "),"")</f>
        <v xml:space="preserve">["ID"] = 1879338879; </v>
      </c>
      <c r="X3" t="str">
        <f t="shared" ref="X3:X27" si="19">IF(LEN(P3)&gt;0,CONCATENATE("[""CAT_ID""] = ",P3,"; "),"")</f>
        <v/>
      </c>
      <c r="Y3" s="1" t="str">
        <f t="shared" ref="Y3:Y27" si="20">IF(LEN(C3)&gt;0,CONCATENATE("[""SAVE_INDEX""] = ",REPT(" ",2-LEN(C3)),C3,"; "),REPT(" ",21))</f>
        <v xml:space="preserve">["SAVE_INDEX"] =  2; </v>
      </c>
      <c r="Z3">
        <f>VLOOKUP(E3,Type!A$2:B$16,2,FALSE)</f>
        <v>3</v>
      </c>
      <c r="AA3" t="str">
        <f t="shared" ref="AA3:AA27" si="21">CONCATENATE("[""TYPE""] = ",REPT(" ",1-LEN(Z3)),Z3,"; ")</f>
        <v xml:space="preserve">["TYPE"] = 3; </v>
      </c>
      <c r="AB3" t="str">
        <f t="shared" ref="AB3:AB27" si="22">TEXT(F3,0)</f>
        <v>2000</v>
      </c>
      <c r="AC3" t="str">
        <f t="shared" ref="AC3:AC27" si="23">CONCATENATE("[""VXP""] = ",REPT(" ",4-LEN(AB3)),TEXT(AB3,"0"),"; ")</f>
        <v xml:space="preserve">["VXP"] = 2000; </v>
      </c>
      <c r="AD3" t="str">
        <f t="shared" ref="AD3:AD27" si="24">TEXT(H3,0)</f>
        <v>0</v>
      </c>
      <c r="AE3" t="str">
        <f t="shared" ref="AE3:AE27" si="25">CONCATENATE("[""LP""] = ",REPT(" ",1-LEN(AD3)),TEXT(AD3,"0"),"; ")</f>
        <v xml:space="preserve">["LP"] = 0; </v>
      </c>
      <c r="AF3" t="str">
        <f t="shared" ref="AF3:AF27" si="26">TEXT(I3,0)</f>
        <v>900</v>
      </c>
      <c r="AG3" t="str">
        <f t="shared" ref="AG3:AG27" si="27">CONCATENATE("[""REP""] = ",REPT(" ",4-LEN(AF3)),TEXT(AF3,"0"),"; ")</f>
        <v xml:space="preserve">["REP"] =  900; </v>
      </c>
      <c r="AH3">
        <f>IF(LEN(J3)&gt;0,VLOOKUP(J3,Faction!A$2:B$77,2,FALSE),1)</f>
        <v>55</v>
      </c>
      <c r="AI3" t="str">
        <f t="shared" ref="AI3:AI27" si="28">CONCATENATE("[""FACTION""] = ",TEXT(AH3,"0"),"; ")</f>
        <v xml:space="preserve">["FACTION"] = 55; </v>
      </c>
      <c r="AJ3" t="str">
        <f t="shared" ref="AJ3:AJ27" si="29">CONCATENATE("[""TIER""] = ",TEXT(M3,"0"),"; ")</f>
        <v xml:space="preserve">["TIER"] = 1; </v>
      </c>
      <c r="AK3" t="str">
        <f t="shared" ref="AK3:AK27" si="30">IF(LEN(N3)&gt;0,CONCATENATE("[""MIN_LVL""] = ",REPT(" ",3-LEN(N3)),"""",N3,"""; "),"")</f>
        <v xml:space="preserve">["MIN_LVL"] = "100"; </v>
      </c>
      <c r="AL3" t="str">
        <f t="shared" ref="AL3:AL27" si="31">IF(LEN(O3)&gt;0,CONCATENATE("[""MIN_LVL""] = ",REPT(" ",3-LEN(O3)),O3,"; "),"")</f>
        <v/>
      </c>
      <c r="AM3" t="str">
        <f t="shared" ref="AM3:AM27" si="32">CONCATENATE("[""NAME""] = { [""EN""] = """,D3,"""; }; ")</f>
        <v xml:space="preserve">["NAME"] = { ["EN"] = "Explorer of North Ithilien"; }; </v>
      </c>
      <c r="AN3" t="str">
        <f t="shared" ref="AN3:AN27" si="33">CONCATENATE("[""LORE""] = { [""EN""] = """,L3,"""; }; ")</f>
        <v xml:space="preserve">["LORE"] = { ["EN"] = "Explore the lands of the Mountains of Shadow."; }; </v>
      </c>
      <c r="AO3" t="str">
        <f t="shared" ref="AO3:AO27" si="34">CONCATENATE("[""SUMMARY""] = { [""EN""] = """,K3,"""; }; ")</f>
        <v xml:space="preserve">["SUMMARY"] = { ["EN"] = "Complete 4 Explorer Deeds in North Ithilien"; }; </v>
      </c>
      <c r="AP3" t="str">
        <f t="shared" ref="AP3:AP27" si="35">IF(LEN(G3)&gt;0,CONCATENATE("[""TITLE""] = { [""EN""] = """,G3,"""; }; "),"")</f>
        <v xml:space="preserve">["TITLE"] = { ["EN"] = "Ithilien Pathfinder"; }; </v>
      </c>
      <c r="AQ3" t="str">
        <f t="shared" ref="AQ3:AQ27" si="36">CONCATENATE("};")</f>
        <v>};</v>
      </c>
    </row>
    <row r="4" spans="1:43" x14ac:dyDescent="0.25">
      <c r="A4">
        <v>1879338667</v>
      </c>
      <c r="B4">
        <v>3</v>
      </c>
      <c r="C4">
        <v>3</v>
      </c>
      <c r="D4" t="s">
        <v>496</v>
      </c>
      <c r="E4" t="s">
        <v>24</v>
      </c>
      <c r="F4">
        <v>2000</v>
      </c>
      <c r="G4" t="s">
        <v>782</v>
      </c>
      <c r="H4">
        <v>5</v>
      </c>
      <c r="I4">
        <v>900</v>
      </c>
      <c r="J4" t="s">
        <v>58</v>
      </c>
      <c r="K4" t="s">
        <v>497</v>
      </c>
      <c r="L4" t="s">
        <v>714</v>
      </c>
      <c r="M4">
        <v>2</v>
      </c>
      <c r="N4">
        <v>100</v>
      </c>
      <c r="R4" t="str">
        <f t="shared" si="13"/>
        <v xml:space="preserve">  [3] = {["ID"] = 1879338667; }; -- Haradrim Remnants</v>
      </c>
      <c r="S4" s="1" t="str">
        <f t="shared" si="14"/>
        <v xml:space="preserve">  [3] = {["ID"] = 1879338667; ["SAVE_INDEX"] =  3; ["TYPE"] = 3; ["VXP"] = 2000; ["LP"] = 5; ["REP"] =  900; ["FACTION"] = 55; ["TIER"] = 2; ["MIN_LVL"] = "100"; ["NAME"] = { ["EN"] = "Haradrim Remnants"; }; ["LORE"] = { ["EN"] = "Find Haradrim supplies abandoned from the Battle of the Pelennor Fields."; }; ["SUMMARY"] = { ["EN"] = "Find 6 Haradrim supplies scattered across North Ithilien"; }; ["TITLE"] = { ["EN"] = "the Retriever"; }; };</v>
      </c>
      <c r="T4">
        <f t="shared" si="15"/>
        <v>3</v>
      </c>
      <c r="U4" t="str">
        <f t="shared" si="16"/>
        <v xml:space="preserve">  [3] = {</v>
      </c>
      <c r="V4" t="str">
        <f t="shared" si="17"/>
        <v xml:space="preserve">["ID"] = 1879338667; </v>
      </c>
      <c r="W4" t="str">
        <f t="shared" si="18"/>
        <v xml:space="preserve">["ID"] = 1879338667; </v>
      </c>
      <c r="X4" t="str">
        <f t="shared" si="19"/>
        <v/>
      </c>
      <c r="Y4" s="1" t="str">
        <f t="shared" si="20"/>
        <v xml:space="preserve">["SAVE_INDEX"] =  3; </v>
      </c>
      <c r="Z4">
        <f>VLOOKUP(E4,Type!A$2:B$16,2,FALSE)</f>
        <v>3</v>
      </c>
      <c r="AA4" t="str">
        <f t="shared" si="21"/>
        <v xml:space="preserve">["TYPE"] = 3; </v>
      </c>
      <c r="AB4" t="str">
        <f t="shared" si="22"/>
        <v>2000</v>
      </c>
      <c r="AC4" t="str">
        <f t="shared" si="23"/>
        <v xml:space="preserve">["VXP"] = 2000; </v>
      </c>
      <c r="AD4" t="str">
        <f t="shared" si="24"/>
        <v>5</v>
      </c>
      <c r="AE4" t="str">
        <f t="shared" si="25"/>
        <v xml:space="preserve">["LP"] = 5; </v>
      </c>
      <c r="AF4" t="str">
        <f t="shared" si="26"/>
        <v>900</v>
      </c>
      <c r="AG4" t="str">
        <f t="shared" si="27"/>
        <v xml:space="preserve">["REP"] =  900; </v>
      </c>
      <c r="AH4">
        <f>IF(LEN(J4)&gt;0,VLOOKUP(J4,Faction!A$2:B$77,2,FALSE),1)</f>
        <v>55</v>
      </c>
      <c r="AI4" t="str">
        <f t="shared" si="28"/>
        <v xml:space="preserve">["FACTION"] = 55; </v>
      </c>
      <c r="AJ4" t="str">
        <f t="shared" si="29"/>
        <v xml:space="preserve">["TIER"] = 2; </v>
      </c>
      <c r="AK4" t="str">
        <f t="shared" si="30"/>
        <v xml:space="preserve">["MIN_LVL"] = "100"; </v>
      </c>
      <c r="AL4" t="str">
        <f t="shared" si="31"/>
        <v/>
      </c>
      <c r="AM4" t="str">
        <f t="shared" si="32"/>
        <v xml:space="preserve">["NAME"] = { ["EN"] = "Haradrim Remnants"; }; </v>
      </c>
      <c r="AN4" t="str">
        <f t="shared" si="33"/>
        <v xml:space="preserve">["LORE"] = { ["EN"] = "Find Haradrim supplies abandoned from the Battle of the Pelennor Fields."; }; </v>
      </c>
      <c r="AO4" t="str">
        <f t="shared" si="34"/>
        <v xml:space="preserve">["SUMMARY"] = { ["EN"] = "Find 6 Haradrim supplies scattered across North Ithilien"; }; </v>
      </c>
      <c r="AP4" t="str">
        <f t="shared" si="35"/>
        <v xml:space="preserve">["TITLE"] = { ["EN"] = "the Retriever"; }; </v>
      </c>
      <c r="AQ4" t="str">
        <f t="shared" si="36"/>
        <v>};</v>
      </c>
    </row>
    <row r="5" spans="1:43" x14ac:dyDescent="0.25">
      <c r="A5">
        <v>1879338699</v>
      </c>
      <c r="B5">
        <v>4</v>
      </c>
      <c r="C5">
        <v>4</v>
      </c>
      <c r="D5" t="s">
        <v>498</v>
      </c>
      <c r="E5" t="s">
        <v>24</v>
      </c>
      <c r="F5">
        <v>2000</v>
      </c>
      <c r="G5" t="s">
        <v>499</v>
      </c>
      <c r="H5">
        <v>5</v>
      </c>
      <c r="I5">
        <v>900</v>
      </c>
      <c r="J5" t="s">
        <v>58</v>
      </c>
      <c r="K5" t="s">
        <v>500</v>
      </c>
      <c r="L5" t="s">
        <v>547</v>
      </c>
      <c r="M5">
        <v>2</v>
      </c>
      <c r="N5">
        <v>100</v>
      </c>
      <c r="R5" t="str">
        <f t="shared" si="13"/>
        <v xml:space="preserve">  [4] = {["ID"] = 1879338699; }; -- A Look into Osgiliath</v>
      </c>
      <c r="S5" s="1" t="str">
        <f t="shared" si="14"/>
        <v xml:space="preserve">  [4] = {["ID"] = 1879338699; ["SAVE_INDEX"] =  4; ["TYPE"] = 3; ["VXP"] = 2000; ["LP"] = 5; ["REP"] =  900; ["FACTION"] = 55; ["TIER"] = 2; ["MIN_LVL"] = "100"; ["NAME"] = { ["EN"] = "A Look into Osgiliath"; }; ["LORE"] = { ["EN"] = "Discover the interiors of great structures of Osgiliath."; }; ["SUMMARY"] = { ["EN"] = "Discover the interiors of 4 great structures of Osgiliath."; }; ["TITLE"] = { ["EN"] = "Ithilien Inquisitor"; }; };</v>
      </c>
      <c r="T5">
        <f t="shared" si="15"/>
        <v>4</v>
      </c>
      <c r="U5" t="str">
        <f t="shared" si="16"/>
        <v xml:space="preserve">  [4] = {</v>
      </c>
      <c r="V5" t="str">
        <f t="shared" si="17"/>
        <v xml:space="preserve">["ID"] = 1879338699; </v>
      </c>
      <c r="W5" t="str">
        <f t="shared" si="18"/>
        <v xml:space="preserve">["ID"] = 1879338699; </v>
      </c>
      <c r="X5" t="str">
        <f t="shared" si="19"/>
        <v/>
      </c>
      <c r="Y5" s="1" t="str">
        <f t="shared" si="20"/>
        <v xml:space="preserve">["SAVE_INDEX"] =  4; </v>
      </c>
      <c r="Z5">
        <f>VLOOKUP(E5,Type!A$2:B$16,2,FALSE)</f>
        <v>3</v>
      </c>
      <c r="AA5" t="str">
        <f t="shared" si="21"/>
        <v xml:space="preserve">["TYPE"] = 3; </v>
      </c>
      <c r="AB5" t="str">
        <f t="shared" si="22"/>
        <v>2000</v>
      </c>
      <c r="AC5" t="str">
        <f t="shared" si="23"/>
        <v xml:space="preserve">["VXP"] = 2000; </v>
      </c>
      <c r="AD5" t="str">
        <f t="shared" si="24"/>
        <v>5</v>
      </c>
      <c r="AE5" t="str">
        <f t="shared" si="25"/>
        <v xml:space="preserve">["LP"] = 5; </v>
      </c>
      <c r="AF5" t="str">
        <f t="shared" si="26"/>
        <v>900</v>
      </c>
      <c r="AG5" t="str">
        <f t="shared" si="27"/>
        <v xml:space="preserve">["REP"] =  900; </v>
      </c>
      <c r="AH5">
        <f>IF(LEN(J5)&gt;0,VLOOKUP(J5,Faction!A$2:B$77,2,FALSE),1)</f>
        <v>55</v>
      </c>
      <c r="AI5" t="str">
        <f t="shared" si="28"/>
        <v xml:space="preserve">["FACTION"] = 55; </v>
      </c>
      <c r="AJ5" t="str">
        <f t="shared" si="29"/>
        <v xml:space="preserve">["TIER"] = 2; </v>
      </c>
      <c r="AK5" t="str">
        <f t="shared" si="30"/>
        <v xml:space="preserve">["MIN_LVL"] = "100"; </v>
      </c>
      <c r="AL5" t="str">
        <f t="shared" si="31"/>
        <v/>
      </c>
      <c r="AM5" t="str">
        <f t="shared" si="32"/>
        <v xml:space="preserve">["NAME"] = { ["EN"] = "A Look into Osgiliath"; }; </v>
      </c>
      <c r="AN5" t="str">
        <f t="shared" si="33"/>
        <v xml:space="preserve">["LORE"] = { ["EN"] = "Discover the interiors of great structures of Osgiliath."; }; </v>
      </c>
      <c r="AO5" t="str">
        <f t="shared" si="34"/>
        <v xml:space="preserve">["SUMMARY"] = { ["EN"] = "Discover the interiors of 4 great structures of Osgiliath."; }; </v>
      </c>
      <c r="AP5" t="str">
        <f t="shared" si="35"/>
        <v xml:space="preserve">["TITLE"] = { ["EN"] = "Ithilien Inquisitor"; }; </v>
      </c>
      <c r="AQ5" t="str">
        <f t="shared" si="36"/>
        <v>};</v>
      </c>
    </row>
    <row r="6" spans="1:43" x14ac:dyDescent="0.25">
      <c r="A6">
        <v>1879338629</v>
      </c>
      <c r="B6">
        <v>5</v>
      </c>
      <c r="C6">
        <v>5</v>
      </c>
      <c r="D6" t="s">
        <v>501</v>
      </c>
      <c r="E6" t="s">
        <v>24</v>
      </c>
      <c r="F6">
        <v>2000</v>
      </c>
      <c r="G6" t="s">
        <v>502</v>
      </c>
      <c r="H6">
        <v>5</v>
      </c>
      <c r="I6">
        <v>900</v>
      </c>
      <c r="J6" t="s">
        <v>58</v>
      </c>
      <c r="K6" t="s">
        <v>503</v>
      </c>
      <c r="L6" t="s">
        <v>715</v>
      </c>
      <c r="M6">
        <v>2</v>
      </c>
      <c r="N6">
        <v>100</v>
      </c>
      <c r="R6" t="str">
        <f t="shared" si="13"/>
        <v xml:space="preserve">  [5] = {["ID"] = 1879338629; }; -- Treasure of North Ithilien</v>
      </c>
      <c r="S6" s="1" t="str">
        <f t="shared" si="14"/>
        <v xml:space="preserve">  [5] = {["ID"] = 1879338629; ["SAVE_INDEX"] =  5; ["TYPE"] = 3; ["VXP"] = 2000; ["LP"] = 5; ["REP"] =  900; ["FACTION"] = 55; ["TIER"] = 2; ["MIN_LVL"] = "100"; ["NAME"] = { ["EN"] = "Treasure of North Ithilien"; }; ["LORE"] = { ["EN"] = "Find North Ithilien's treasure that has been lost or stolen."; }; ["SUMMARY"] = { ["EN"] = "Find the 12 lost treasures in North Ithilien"; }; ["TITLE"] = { ["EN"] = "Treasure Seeker of North Ithilien"; }; };</v>
      </c>
      <c r="T6">
        <f t="shared" si="15"/>
        <v>5</v>
      </c>
      <c r="U6" t="str">
        <f t="shared" si="16"/>
        <v xml:space="preserve">  [5] = {</v>
      </c>
      <c r="V6" t="str">
        <f t="shared" si="17"/>
        <v xml:space="preserve">["ID"] = 1879338629; </v>
      </c>
      <c r="W6" t="str">
        <f t="shared" si="18"/>
        <v xml:space="preserve">["ID"] = 1879338629; </v>
      </c>
      <c r="X6" t="str">
        <f t="shared" si="19"/>
        <v/>
      </c>
      <c r="Y6" s="1" t="str">
        <f t="shared" si="20"/>
        <v xml:space="preserve">["SAVE_INDEX"] =  5; </v>
      </c>
      <c r="Z6">
        <f>VLOOKUP(E6,Type!A$2:B$16,2,FALSE)</f>
        <v>3</v>
      </c>
      <c r="AA6" t="str">
        <f t="shared" si="21"/>
        <v xml:space="preserve">["TYPE"] = 3; </v>
      </c>
      <c r="AB6" t="str">
        <f t="shared" si="22"/>
        <v>2000</v>
      </c>
      <c r="AC6" t="str">
        <f t="shared" si="23"/>
        <v xml:space="preserve">["VXP"] = 2000; </v>
      </c>
      <c r="AD6" t="str">
        <f t="shared" si="24"/>
        <v>5</v>
      </c>
      <c r="AE6" t="str">
        <f t="shared" si="25"/>
        <v xml:space="preserve">["LP"] = 5; </v>
      </c>
      <c r="AF6" t="str">
        <f t="shared" si="26"/>
        <v>900</v>
      </c>
      <c r="AG6" t="str">
        <f t="shared" si="27"/>
        <v xml:space="preserve">["REP"] =  900; </v>
      </c>
      <c r="AH6">
        <f>IF(LEN(J6)&gt;0,VLOOKUP(J6,Faction!A$2:B$77,2,FALSE),1)</f>
        <v>55</v>
      </c>
      <c r="AI6" t="str">
        <f t="shared" si="28"/>
        <v xml:space="preserve">["FACTION"] = 55; </v>
      </c>
      <c r="AJ6" t="str">
        <f t="shared" si="29"/>
        <v xml:space="preserve">["TIER"] = 2; </v>
      </c>
      <c r="AK6" t="str">
        <f t="shared" si="30"/>
        <v xml:space="preserve">["MIN_LVL"] = "100"; </v>
      </c>
      <c r="AL6" t="str">
        <f t="shared" si="31"/>
        <v/>
      </c>
      <c r="AM6" t="str">
        <f t="shared" si="32"/>
        <v xml:space="preserve">["NAME"] = { ["EN"] = "Treasure of North Ithilien"; }; </v>
      </c>
      <c r="AN6" t="str">
        <f t="shared" si="33"/>
        <v xml:space="preserve">["LORE"] = { ["EN"] = "Find North Ithilien's treasure that has been lost or stolen."; }; </v>
      </c>
      <c r="AO6" t="str">
        <f t="shared" si="34"/>
        <v xml:space="preserve">["SUMMARY"] = { ["EN"] = "Find the 12 lost treasures in North Ithilien"; }; </v>
      </c>
      <c r="AP6" t="str">
        <f t="shared" si="35"/>
        <v xml:space="preserve">["TITLE"] = { ["EN"] = "Treasure Seeker of North Ithilien"; }; </v>
      </c>
      <c r="AQ6" t="str">
        <f t="shared" si="36"/>
        <v>};</v>
      </c>
    </row>
    <row r="7" spans="1:43" x14ac:dyDescent="0.25">
      <c r="A7">
        <v>1879338697</v>
      </c>
      <c r="B7">
        <v>6</v>
      </c>
      <c r="C7">
        <v>6</v>
      </c>
      <c r="D7" t="s">
        <v>504</v>
      </c>
      <c r="E7" t="s">
        <v>24</v>
      </c>
      <c r="F7">
        <v>2000</v>
      </c>
      <c r="G7" t="s">
        <v>784</v>
      </c>
      <c r="H7">
        <v>5</v>
      </c>
      <c r="I7">
        <v>900</v>
      </c>
      <c r="J7" t="s">
        <v>58</v>
      </c>
      <c r="K7" t="s">
        <v>505</v>
      </c>
      <c r="L7" t="s">
        <v>716</v>
      </c>
      <c r="M7">
        <v>2</v>
      </c>
      <c r="N7">
        <v>100</v>
      </c>
      <c r="R7" t="str">
        <f t="shared" si="13"/>
        <v xml:space="preserve">  [6] = {["ID"] = 1879338697; }; -- Ruins of North Ithilien</v>
      </c>
      <c r="S7" s="1" t="str">
        <f t="shared" si="14"/>
        <v xml:space="preserve">  [6] = {["ID"] = 1879338697; ["SAVE_INDEX"] =  6; ["TYPE"] = 3; ["VXP"] = 2000; ["LP"] = 5; ["REP"] =  900; ["FACTION"] = 55; ["TIER"] = 2; ["MIN_LVL"] = "100"; ["NAME"] = { ["EN"] = "Ruins of North Ithilien"; }; ["LORE"] = { ["EN"] = "Scout the ruins of the Mountains of Shadow."; }; ["SUMMARY"] = { ["EN"] = "Scout the 5 ruins of the Mountains of Shadow"; }; ["TITLE"] = { ["EN"] = "the Unforgetting"; }; };</v>
      </c>
      <c r="T7">
        <f t="shared" si="15"/>
        <v>6</v>
      </c>
      <c r="U7" t="str">
        <f t="shared" si="16"/>
        <v xml:space="preserve">  [6] = {</v>
      </c>
      <c r="V7" t="str">
        <f t="shared" si="17"/>
        <v xml:space="preserve">["ID"] = 1879338697; </v>
      </c>
      <c r="W7" t="str">
        <f t="shared" si="18"/>
        <v xml:space="preserve">["ID"] = 1879338697; </v>
      </c>
      <c r="X7" t="str">
        <f t="shared" si="19"/>
        <v/>
      </c>
      <c r="Y7" s="1" t="str">
        <f t="shared" si="20"/>
        <v xml:space="preserve">["SAVE_INDEX"] =  6; </v>
      </c>
      <c r="Z7">
        <f>VLOOKUP(E7,Type!A$2:B$16,2,FALSE)</f>
        <v>3</v>
      </c>
      <c r="AA7" t="str">
        <f t="shared" si="21"/>
        <v xml:space="preserve">["TYPE"] = 3; </v>
      </c>
      <c r="AB7" t="str">
        <f t="shared" si="22"/>
        <v>2000</v>
      </c>
      <c r="AC7" t="str">
        <f t="shared" si="23"/>
        <v xml:space="preserve">["VXP"] = 2000; </v>
      </c>
      <c r="AD7" t="str">
        <f t="shared" si="24"/>
        <v>5</v>
      </c>
      <c r="AE7" t="str">
        <f t="shared" si="25"/>
        <v xml:space="preserve">["LP"] = 5; </v>
      </c>
      <c r="AF7" t="str">
        <f t="shared" si="26"/>
        <v>900</v>
      </c>
      <c r="AG7" t="str">
        <f t="shared" si="27"/>
        <v xml:space="preserve">["REP"] =  900; </v>
      </c>
      <c r="AH7">
        <f>IF(LEN(J7)&gt;0,VLOOKUP(J7,Faction!A$2:B$77,2,FALSE),1)</f>
        <v>55</v>
      </c>
      <c r="AI7" t="str">
        <f t="shared" si="28"/>
        <v xml:space="preserve">["FACTION"] = 55; </v>
      </c>
      <c r="AJ7" t="str">
        <f t="shared" si="29"/>
        <v xml:space="preserve">["TIER"] = 2; </v>
      </c>
      <c r="AK7" t="str">
        <f t="shared" si="30"/>
        <v xml:space="preserve">["MIN_LVL"] = "100"; </v>
      </c>
      <c r="AL7" t="str">
        <f t="shared" si="31"/>
        <v/>
      </c>
      <c r="AM7" t="str">
        <f t="shared" si="32"/>
        <v xml:space="preserve">["NAME"] = { ["EN"] = "Ruins of North Ithilien"; }; </v>
      </c>
      <c r="AN7" t="str">
        <f t="shared" si="33"/>
        <v xml:space="preserve">["LORE"] = { ["EN"] = "Scout the ruins of the Mountains of Shadow."; }; </v>
      </c>
      <c r="AO7" t="str">
        <f t="shared" si="34"/>
        <v xml:space="preserve">["SUMMARY"] = { ["EN"] = "Scout the 5 ruins of the Mountains of Shadow"; }; </v>
      </c>
      <c r="AP7" t="str">
        <f t="shared" si="35"/>
        <v xml:space="preserve">["TITLE"] = { ["EN"] = "the Unforgetting"; }; </v>
      </c>
      <c r="AQ7" t="str">
        <f t="shared" si="36"/>
        <v>};</v>
      </c>
    </row>
    <row r="8" spans="1:43" x14ac:dyDescent="0.25">
      <c r="A8">
        <v>1879338877</v>
      </c>
      <c r="B8">
        <v>7</v>
      </c>
      <c r="C8">
        <v>7</v>
      </c>
      <c r="D8" t="s">
        <v>506</v>
      </c>
      <c r="E8" t="s">
        <v>25</v>
      </c>
      <c r="F8">
        <v>2000</v>
      </c>
      <c r="G8" t="s">
        <v>785</v>
      </c>
      <c r="I8">
        <v>900</v>
      </c>
      <c r="J8" t="s">
        <v>58</v>
      </c>
      <c r="K8" t="s">
        <v>492</v>
      </c>
      <c r="L8" t="s">
        <v>545</v>
      </c>
      <c r="M8">
        <v>1</v>
      </c>
      <c r="N8">
        <v>100</v>
      </c>
      <c r="R8" t="str">
        <f t="shared" si="13"/>
        <v xml:space="preserve">  [7] = {["ID"] = 1879338877; }; -- Quests of greater North Ithilien</v>
      </c>
      <c r="S8" s="1" t="str">
        <f t="shared" si="14"/>
        <v xml:space="preserve">  [7] = {["ID"] = 1879338877; ["SAVE_INDEX"] =  7; ["TYPE"] = 6; ["VXP"] = 2000; ["LP"] = 0; ["REP"] =  900; ["FACTION"] = 55; ["TIER"] = 1; ["MIN_LVL"] = "100"; ["NAME"] = { ["EN"] = "Quests of greater North Ithilien"; }; ["LORE"] = { ["EN"] = "There is much to do while travelling through the lands of North Ithilien."; }; ["SUMMARY"] = { ["EN"] = "Complete 4 Quest Deeds in North Ithilien"; }; ["TITLE"] = { ["EN"] = "the Unyielding Ally"; }; };</v>
      </c>
      <c r="T8">
        <f t="shared" si="15"/>
        <v>7</v>
      </c>
      <c r="U8" t="str">
        <f t="shared" si="16"/>
        <v xml:space="preserve">  [7] = {</v>
      </c>
      <c r="V8" t="str">
        <f t="shared" si="17"/>
        <v xml:space="preserve">["ID"] = 1879338877; </v>
      </c>
      <c r="W8" t="str">
        <f t="shared" si="18"/>
        <v xml:space="preserve">["ID"] = 1879338877; </v>
      </c>
      <c r="X8" t="str">
        <f t="shared" si="19"/>
        <v/>
      </c>
      <c r="Y8" s="1" t="str">
        <f t="shared" si="20"/>
        <v xml:space="preserve">["SAVE_INDEX"] =  7; </v>
      </c>
      <c r="Z8">
        <f>VLOOKUP(E8,Type!A$2:B$16,2,FALSE)</f>
        <v>6</v>
      </c>
      <c r="AA8" t="str">
        <f t="shared" si="21"/>
        <v xml:space="preserve">["TYPE"] = 6; </v>
      </c>
      <c r="AB8" t="str">
        <f t="shared" si="22"/>
        <v>2000</v>
      </c>
      <c r="AC8" t="str">
        <f t="shared" si="23"/>
        <v xml:space="preserve">["VXP"] = 2000; </v>
      </c>
      <c r="AD8" t="str">
        <f t="shared" si="24"/>
        <v>0</v>
      </c>
      <c r="AE8" t="str">
        <f t="shared" si="25"/>
        <v xml:space="preserve">["LP"] = 0; </v>
      </c>
      <c r="AF8" t="str">
        <f t="shared" si="26"/>
        <v>900</v>
      </c>
      <c r="AG8" t="str">
        <f t="shared" si="27"/>
        <v xml:space="preserve">["REP"] =  900; </v>
      </c>
      <c r="AH8">
        <f>IF(LEN(J8)&gt;0,VLOOKUP(J8,Faction!A$2:B$77,2,FALSE),1)</f>
        <v>55</v>
      </c>
      <c r="AI8" t="str">
        <f t="shared" si="28"/>
        <v xml:space="preserve">["FACTION"] = 55; </v>
      </c>
      <c r="AJ8" t="str">
        <f t="shared" si="29"/>
        <v xml:space="preserve">["TIER"] = 1; </v>
      </c>
      <c r="AK8" t="str">
        <f t="shared" si="30"/>
        <v xml:space="preserve">["MIN_LVL"] = "100"; </v>
      </c>
      <c r="AL8" t="str">
        <f t="shared" si="31"/>
        <v/>
      </c>
      <c r="AM8" t="str">
        <f t="shared" si="32"/>
        <v xml:space="preserve">["NAME"] = { ["EN"] = "Quests of greater North Ithilien"; }; </v>
      </c>
      <c r="AN8" t="str">
        <f t="shared" si="33"/>
        <v xml:space="preserve">["LORE"] = { ["EN"] = "There is much to do while travelling through the lands of North Ithilien."; }; </v>
      </c>
      <c r="AO8" t="str">
        <f t="shared" si="34"/>
        <v xml:space="preserve">["SUMMARY"] = { ["EN"] = "Complete 4 Quest Deeds in North Ithilien"; }; </v>
      </c>
      <c r="AP8" t="str">
        <f t="shared" si="35"/>
        <v xml:space="preserve">["TITLE"] = { ["EN"] = "the Unyielding Ally"; }; </v>
      </c>
      <c r="AQ8" t="str">
        <f t="shared" si="36"/>
        <v>};</v>
      </c>
    </row>
    <row r="9" spans="1:43" x14ac:dyDescent="0.25">
      <c r="A9">
        <v>1879338691</v>
      </c>
      <c r="B9">
        <v>8</v>
      </c>
      <c r="C9">
        <v>8</v>
      </c>
      <c r="D9" t="s">
        <v>507</v>
      </c>
      <c r="E9" t="s">
        <v>25</v>
      </c>
      <c r="F9">
        <v>2000</v>
      </c>
      <c r="G9" t="s">
        <v>508</v>
      </c>
      <c r="H9">
        <v>5</v>
      </c>
      <c r="I9">
        <v>900</v>
      </c>
      <c r="J9" t="s">
        <v>58</v>
      </c>
      <c r="K9" t="s">
        <v>509</v>
      </c>
      <c r="L9" t="s">
        <v>717</v>
      </c>
      <c r="M9">
        <v>2</v>
      </c>
      <c r="N9">
        <v>100</v>
      </c>
      <c r="R9" t="str">
        <f t="shared" si="13"/>
        <v xml:space="preserve">  [8] = {["ID"] = 1879338691; }; -- Quests of North Ithilien</v>
      </c>
      <c r="S9" s="1" t="str">
        <f t="shared" si="14"/>
        <v xml:space="preserve">  [8] = {["ID"] = 1879338691; ["SAVE_INDEX"] =  8; ["TYPE"] = 6; ["VXP"] = 2000; ["LP"] = 5; ["REP"] =  900; ["FACTION"] = 55; ["TIER"] = 2; ["MIN_LVL"] = "100"; ["NAME"] = { ["EN"] = "Quests of North Ithilien"; }; ["LORE"] = { ["EN"] = "Complete quests in North Ithilien."; }; ["SUMMARY"] = { ["EN"] = "Complete 48 Quests in North Ithilien"; }; ["TITLE"] = { ["EN"] = "Ally of North Ithilien"; }; };</v>
      </c>
      <c r="T9">
        <f t="shared" si="15"/>
        <v>8</v>
      </c>
      <c r="U9" t="str">
        <f t="shared" si="16"/>
        <v xml:space="preserve">  [8] = {</v>
      </c>
      <c r="V9" t="str">
        <f t="shared" si="17"/>
        <v xml:space="preserve">["ID"] = 1879338691; </v>
      </c>
      <c r="W9" t="str">
        <f t="shared" si="18"/>
        <v xml:space="preserve">["ID"] = 1879338691; </v>
      </c>
      <c r="X9" t="str">
        <f t="shared" si="19"/>
        <v/>
      </c>
      <c r="Y9" s="1" t="str">
        <f t="shared" si="20"/>
        <v xml:space="preserve">["SAVE_INDEX"] =  8; </v>
      </c>
      <c r="Z9">
        <f>VLOOKUP(E9,Type!A$2:B$16,2,FALSE)</f>
        <v>6</v>
      </c>
      <c r="AA9" t="str">
        <f t="shared" si="21"/>
        <v xml:space="preserve">["TYPE"] = 6; </v>
      </c>
      <c r="AB9" t="str">
        <f t="shared" si="22"/>
        <v>2000</v>
      </c>
      <c r="AC9" t="str">
        <f t="shared" si="23"/>
        <v xml:space="preserve">["VXP"] = 2000; </v>
      </c>
      <c r="AD9" t="str">
        <f t="shared" si="24"/>
        <v>5</v>
      </c>
      <c r="AE9" t="str">
        <f t="shared" si="25"/>
        <v xml:space="preserve">["LP"] = 5; </v>
      </c>
      <c r="AF9" t="str">
        <f t="shared" si="26"/>
        <v>900</v>
      </c>
      <c r="AG9" t="str">
        <f t="shared" si="27"/>
        <v xml:space="preserve">["REP"] =  900; </v>
      </c>
      <c r="AH9">
        <f>IF(LEN(J9)&gt;0,VLOOKUP(J9,Faction!A$2:B$77,2,FALSE),1)</f>
        <v>55</v>
      </c>
      <c r="AI9" t="str">
        <f t="shared" si="28"/>
        <v xml:space="preserve">["FACTION"] = 55; </v>
      </c>
      <c r="AJ9" t="str">
        <f t="shared" si="29"/>
        <v xml:space="preserve">["TIER"] = 2; </v>
      </c>
      <c r="AK9" t="str">
        <f t="shared" si="30"/>
        <v xml:space="preserve">["MIN_LVL"] = "100"; </v>
      </c>
      <c r="AL9" t="str">
        <f t="shared" si="31"/>
        <v/>
      </c>
      <c r="AM9" t="str">
        <f t="shared" si="32"/>
        <v xml:space="preserve">["NAME"] = { ["EN"] = "Quests of North Ithilien"; }; </v>
      </c>
      <c r="AN9" t="str">
        <f t="shared" si="33"/>
        <v xml:space="preserve">["LORE"] = { ["EN"] = "Complete quests in North Ithilien."; }; </v>
      </c>
      <c r="AO9" t="str">
        <f t="shared" si="34"/>
        <v xml:space="preserve">["SUMMARY"] = { ["EN"] = "Complete 48 Quests in North Ithilien"; }; </v>
      </c>
      <c r="AP9" t="str">
        <f t="shared" si="35"/>
        <v xml:space="preserve">["TITLE"] = { ["EN"] = "Ally of North Ithilien"; }; </v>
      </c>
      <c r="AQ9" t="str">
        <f t="shared" si="36"/>
        <v>};</v>
      </c>
    </row>
    <row r="10" spans="1:43" x14ac:dyDescent="0.25">
      <c r="A10">
        <v>1879338695</v>
      </c>
      <c r="B10">
        <v>9</v>
      </c>
      <c r="C10">
        <v>9</v>
      </c>
      <c r="D10" t="s">
        <v>379</v>
      </c>
      <c r="E10" t="s">
        <v>25</v>
      </c>
      <c r="F10">
        <v>2000</v>
      </c>
      <c r="G10" t="s">
        <v>783</v>
      </c>
      <c r="H10">
        <v>5</v>
      </c>
      <c r="I10">
        <v>900</v>
      </c>
      <c r="J10" t="s">
        <v>58</v>
      </c>
      <c r="K10" t="s">
        <v>510</v>
      </c>
      <c r="L10" t="s">
        <v>681</v>
      </c>
      <c r="M10">
        <v>2</v>
      </c>
      <c r="N10">
        <v>100</v>
      </c>
      <c r="R10" t="str">
        <f t="shared" si="13"/>
        <v xml:space="preserve">  [9] = {["ID"] = 1879338695; }; -- Quests of Pelennor</v>
      </c>
      <c r="S10" s="1" t="str">
        <f t="shared" si="14"/>
        <v xml:space="preserve">  [9] = {["ID"] = 1879338695; ["SAVE_INDEX"] =  9; ["TYPE"] = 6; ["VXP"] = 2000; ["LP"] = 5; ["REP"] =  900; ["FACTION"] = 55; ["TIER"] = 2; ["MIN_LVL"] = "100"; ["NAME"] = { ["EN"] = "Quests of Pelennor"; }; ["LORE"] = { ["EN"] = "Complete quests in Pelennor."; }; ["SUMMARY"] = { ["EN"] = "Complete 17 quests in Pelennor"; }; ["TITLE"] = { ["EN"] = "the Aid of Pelennor"; }; };</v>
      </c>
      <c r="T10">
        <f t="shared" si="15"/>
        <v>9</v>
      </c>
      <c r="U10" t="str">
        <f t="shared" si="16"/>
        <v xml:space="preserve">  [9] = {</v>
      </c>
      <c r="V10" t="str">
        <f t="shared" si="17"/>
        <v xml:space="preserve">["ID"] = 1879338695; </v>
      </c>
      <c r="W10" t="str">
        <f t="shared" si="18"/>
        <v xml:space="preserve">["ID"] = 1879338695; </v>
      </c>
      <c r="X10" t="str">
        <f t="shared" si="19"/>
        <v/>
      </c>
      <c r="Y10" s="1" t="str">
        <f t="shared" si="20"/>
        <v xml:space="preserve">["SAVE_INDEX"] =  9; </v>
      </c>
      <c r="Z10">
        <f>VLOOKUP(E10,Type!A$2:B$16,2,FALSE)</f>
        <v>6</v>
      </c>
      <c r="AA10" t="str">
        <f t="shared" si="21"/>
        <v xml:space="preserve">["TYPE"] = 6; </v>
      </c>
      <c r="AB10" t="str">
        <f t="shared" si="22"/>
        <v>2000</v>
      </c>
      <c r="AC10" t="str">
        <f t="shared" si="23"/>
        <v xml:space="preserve">["VXP"] = 2000; </v>
      </c>
      <c r="AD10" t="str">
        <f t="shared" si="24"/>
        <v>5</v>
      </c>
      <c r="AE10" t="str">
        <f t="shared" si="25"/>
        <v xml:space="preserve">["LP"] = 5; </v>
      </c>
      <c r="AF10" t="str">
        <f t="shared" si="26"/>
        <v>900</v>
      </c>
      <c r="AG10" t="str">
        <f t="shared" si="27"/>
        <v xml:space="preserve">["REP"] =  900; </v>
      </c>
      <c r="AH10">
        <f>IF(LEN(J10)&gt;0,VLOOKUP(J10,Faction!A$2:B$77,2,FALSE),1)</f>
        <v>55</v>
      </c>
      <c r="AI10" t="str">
        <f t="shared" si="28"/>
        <v xml:space="preserve">["FACTION"] = 55; </v>
      </c>
      <c r="AJ10" t="str">
        <f t="shared" si="29"/>
        <v xml:space="preserve">["TIER"] = 2; </v>
      </c>
      <c r="AK10" t="str">
        <f t="shared" si="30"/>
        <v xml:space="preserve">["MIN_LVL"] = "100"; </v>
      </c>
      <c r="AL10" t="str">
        <f t="shared" si="31"/>
        <v/>
      </c>
      <c r="AM10" t="str">
        <f t="shared" si="32"/>
        <v xml:space="preserve">["NAME"] = { ["EN"] = "Quests of Pelennor"; }; </v>
      </c>
      <c r="AN10" t="str">
        <f t="shared" si="33"/>
        <v xml:space="preserve">["LORE"] = { ["EN"] = "Complete quests in Pelennor."; }; </v>
      </c>
      <c r="AO10" t="str">
        <f t="shared" si="34"/>
        <v xml:space="preserve">["SUMMARY"] = { ["EN"] = "Complete 17 quests in Pelennor"; }; </v>
      </c>
      <c r="AP10" t="str">
        <f t="shared" si="35"/>
        <v xml:space="preserve">["TITLE"] = { ["EN"] = "the Aid of Pelennor"; }; </v>
      </c>
      <c r="AQ10" t="str">
        <f t="shared" si="36"/>
        <v>};</v>
      </c>
    </row>
    <row r="11" spans="1:43" x14ac:dyDescent="0.25">
      <c r="A11">
        <v>1879338689</v>
      </c>
      <c r="B11">
        <v>10</v>
      </c>
      <c r="C11">
        <v>10</v>
      </c>
      <c r="D11" t="s">
        <v>511</v>
      </c>
      <c r="E11" t="s">
        <v>25</v>
      </c>
      <c r="F11">
        <v>2000</v>
      </c>
      <c r="G11" t="s">
        <v>512</v>
      </c>
      <c r="H11">
        <v>5</v>
      </c>
      <c r="I11">
        <v>900</v>
      </c>
      <c r="J11" t="s">
        <v>58</v>
      </c>
      <c r="K11" t="s">
        <v>513</v>
      </c>
      <c r="L11" t="s">
        <v>548</v>
      </c>
      <c r="M11">
        <v>2</v>
      </c>
      <c r="N11">
        <v>100</v>
      </c>
      <c r="R11" t="str">
        <f t="shared" si="13"/>
        <v xml:space="preserve"> [10] = {["ID"] = 1879338689; }; -- Warbands: North Ithilien's Roaming Enemies</v>
      </c>
      <c r="S11" s="1" t="str">
        <f t="shared" si="14"/>
        <v xml:space="preserve"> [10] = {["ID"] = 1879338689; ["SAVE_INDEX"] = 10; ["TYPE"] = 6; ["VXP"] = 2000; ["LP"] = 5; ["REP"] =  900; ["FACTION"] = 55; ["TIER"] = 2; ["MIN_LVL"] = "100"; ["NAME"] = { ["EN"] = "Warbands: North Ithilien's Roaming Enemies"; }; ["LORE"] = { ["EN"] = "Strong enemies still roam North Ithilien."; }; ["SUMMARY"] = { ["EN"] = "Complete 3 warband quests in North Ithilien"; }; ["TITLE"] = { ["EN"] = "Ithilien Hunter"; }; };</v>
      </c>
      <c r="T11">
        <f t="shared" si="15"/>
        <v>10</v>
      </c>
      <c r="U11" t="str">
        <f t="shared" si="16"/>
        <v xml:space="preserve"> [10] = {</v>
      </c>
      <c r="V11" t="str">
        <f t="shared" si="17"/>
        <v xml:space="preserve">["ID"] = 1879338689; </v>
      </c>
      <c r="W11" t="str">
        <f t="shared" si="18"/>
        <v xml:space="preserve">["ID"] = 1879338689; </v>
      </c>
      <c r="X11" t="str">
        <f t="shared" si="19"/>
        <v/>
      </c>
      <c r="Y11" s="1" t="str">
        <f t="shared" si="20"/>
        <v xml:space="preserve">["SAVE_INDEX"] = 10; </v>
      </c>
      <c r="Z11">
        <f>VLOOKUP(E11,Type!A$2:B$16,2,FALSE)</f>
        <v>6</v>
      </c>
      <c r="AA11" t="str">
        <f t="shared" si="21"/>
        <v xml:space="preserve">["TYPE"] = 6; </v>
      </c>
      <c r="AB11" t="str">
        <f t="shared" si="22"/>
        <v>2000</v>
      </c>
      <c r="AC11" t="str">
        <f t="shared" si="23"/>
        <v xml:space="preserve">["VXP"] = 2000; </v>
      </c>
      <c r="AD11" t="str">
        <f t="shared" si="24"/>
        <v>5</v>
      </c>
      <c r="AE11" t="str">
        <f t="shared" si="25"/>
        <v xml:space="preserve">["LP"] = 5; </v>
      </c>
      <c r="AF11" t="str">
        <f t="shared" si="26"/>
        <v>900</v>
      </c>
      <c r="AG11" t="str">
        <f t="shared" si="27"/>
        <v xml:space="preserve">["REP"] =  900; </v>
      </c>
      <c r="AH11">
        <f>IF(LEN(J11)&gt;0,VLOOKUP(J11,Faction!A$2:B$77,2,FALSE),1)</f>
        <v>55</v>
      </c>
      <c r="AI11" t="str">
        <f t="shared" si="28"/>
        <v xml:space="preserve">["FACTION"] = 55; </v>
      </c>
      <c r="AJ11" t="str">
        <f t="shared" si="29"/>
        <v xml:space="preserve">["TIER"] = 2; </v>
      </c>
      <c r="AK11" t="str">
        <f t="shared" si="30"/>
        <v xml:space="preserve">["MIN_LVL"] = "100"; </v>
      </c>
      <c r="AL11" t="str">
        <f t="shared" si="31"/>
        <v/>
      </c>
      <c r="AM11" t="str">
        <f t="shared" si="32"/>
        <v xml:space="preserve">["NAME"] = { ["EN"] = "Warbands: North Ithilien's Roaming Enemies"; }; </v>
      </c>
      <c r="AN11" t="str">
        <f t="shared" si="33"/>
        <v xml:space="preserve">["LORE"] = { ["EN"] = "Strong enemies still roam North Ithilien."; }; </v>
      </c>
      <c r="AO11" t="str">
        <f t="shared" si="34"/>
        <v xml:space="preserve">["SUMMARY"] = { ["EN"] = "Complete 3 warband quests in North Ithilien"; }; </v>
      </c>
      <c r="AP11" t="str">
        <f t="shared" si="35"/>
        <v xml:space="preserve">["TITLE"] = { ["EN"] = "Ithilien Hunter"; }; </v>
      </c>
      <c r="AQ11" t="str">
        <f t="shared" si="36"/>
        <v>};</v>
      </c>
    </row>
    <row r="12" spans="1:43" x14ac:dyDescent="0.25">
      <c r="A12">
        <v>1879338693</v>
      </c>
      <c r="B12">
        <v>11</v>
      </c>
      <c r="C12">
        <v>11</v>
      </c>
      <c r="D12" t="s">
        <v>514</v>
      </c>
      <c r="E12" t="s">
        <v>25</v>
      </c>
      <c r="F12">
        <v>2000</v>
      </c>
      <c r="G12" t="s">
        <v>515</v>
      </c>
      <c r="H12">
        <v>5</v>
      </c>
      <c r="I12">
        <v>900</v>
      </c>
      <c r="J12" t="s">
        <v>58</v>
      </c>
      <c r="K12" t="s">
        <v>516</v>
      </c>
      <c r="L12" t="s">
        <v>718</v>
      </c>
      <c r="M12">
        <v>2</v>
      </c>
      <c r="N12">
        <v>100</v>
      </c>
      <c r="R12" t="str">
        <f t="shared" si="13"/>
        <v xml:space="preserve"> [11] = {["ID"] = 1879338693; }; -- Quests of Osgiliath and Cross-roads</v>
      </c>
      <c r="S12" s="1" t="str">
        <f t="shared" si="14"/>
        <v xml:space="preserve"> [11] = {["ID"] = 1879338693; ["SAVE_INDEX"] = 11; ["TYPE"] = 6; ["VXP"] = 2000; ["LP"] = 5; ["REP"] =  900; ["FACTION"] = 55; ["TIER"] = 2; ["MIN_LVL"] = "100"; ["NAME"] = { ["EN"] = "Quests of Osgiliath and Cross-roads"; }; ["LORE"] = { ["EN"] = "Complete quests in Osgiliath and Cross-roads."; }; ["SUMMARY"] = { ["EN"] = "Complete 11 quests in Osgiliath and Cross-roads"; }; ["TITLE"] = { ["EN"] = "Bridger of War"; }; };</v>
      </c>
      <c r="T12">
        <f t="shared" si="15"/>
        <v>11</v>
      </c>
      <c r="U12" t="str">
        <f t="shared" si="16"/>
        <v xml:space="preserve"> [11] = {</v>
      </c>
      <c r="V12" t="str">
        <f t="shared" si="17"/>
        <v xml:space="preserve">["ID"] = 1879338693; </v>
      </c>
      <c r="W12" t="str">
        <f t="shared" si="18"/>
        <v xml:space="preserve">["ID"] = 1879338693; </v>
      </c>
      <c r="X12" t="str">
        <f t="shared" si="19"/>
        <v/>
      </c>
      <c r="Y12" s="1" t="str">
        <f t="shared" si="20"/>
        <v xml:space="preserve">["SAVE_INDEX"] = 11; </v>
      </c>
      <c r="Z12">
        <f>VLOOKUP(E12,Type!A$2:B$16,2,FALSE)</f>
        <v>6</v>
      </c>
      <c r="AA12" t="str">
        <f t="shared" si="21"/>
        <v xml:space="preserve">["TYPE"] = 6; </v>
      </c>
      <c r="AB12" t="str">
        <f t="shared" si="22"/>
        <v>2000</v>
      </c>
      <c r="AC12" t="str">
        <f t="shared" si="23"/>
        <v xml:space="preserve">["VXP"] = 2000; </v>
      </c>
      <c r="AD12" t="str">
        <f t="shared" si="24"/>
        <v>5</v>
      </c>
      <c r="AE12" t="str">
        <f t="shared" si="25"/>
        <v xml:space="preserve">["LP"] = 5; </v>
      </c>
      <c r="AF12" t="str">
        <f t="shared" si="26"/>
        <v>900</v>
      </c>
      <c r="AG12" t="str">
        <f t="shared" si="27"/>
        <v xml:space="preserve">["REP"] =  900; </v>
      </c>
      <c r="AH12">
        <f>IF(LEN(J12)&gt;0,VLOOKUP(J12,Faction!A$2:B$77,2,FALSE),1)</f>
        <v>55</v>
      </c>
      <c r="AI12" t="str">
        <f t="shared" si="28"/>
        <v xml:space="preserve">["FACTION"] = 55; </v>
      </c>
      <c r="AJ12" t="str">
        <f t="shared" si="29"/>
        <v xml:space="preserve">["TIER"] = 2; </v>
      </c>
      <c r="AK12" t="str">
        <f t="shared" si="30"/>
        <v xml:space="preserve">["MIN_LVL"] = "100"; </v>
      </c>
      <c r="AL12" t="str">
        <f t="shared" si="31"/>
        <v/>
      </c>
      <c r="AM12" t="str">
        <f t="shared" si="32"/>
        <v xml:space="preserve">["NAME"] = { ["EN"] = "Quests of Osgiliath and Cross-roads"; }; </v>
      </c>
      <c r="AN12" t="str">
        <f t="shared" si="33"/>
        <v xml:space="preserve">["LORE"] = { ["EN"] = "Complete quests in Osgiliath and Cross-roads."; }; </v>
      </c>
      <c r="AO12" t="str">
        <f t="shared" si="34"/>
        <v xml:space="preserve">["SUMMARY"] = { ["EN"] = "Complete 11 quests in Osgiliath and Cross-roads"; }; </v>
      </c>
      <c r="AP12" t="str">
        <f t="shared" si="35"/>
        <v xml:space="preserve">["TITLE"] = { ["EN"] = "Bridger of War"; }; </v>
      </c>
      <c r="AQ12" t="str">
        <f t="shared" si="36"/>
        <v>};</v>
      </c>
    </row>
    <row r="13" spans="1:43" x14ac:dyDescent="0.25">
      <c r="A13">
        <v>1879338884</v>
      </c>
      <c r="B13">
        <v>12</v>
      </c>
      <c r="C13">
        <v>12</v>
      </c>
      <c r="D13" t="s">
        <v>517</v>
      </c>
      <c r="E13" t="s">
        <v>30</v>
      </c>
      <c r="F13">
        <v>2000</v>
      </c>
      <c r="G13" t="s">
        <v>518</v>
      </c>
      <c r="I13">
        <v>900</v>
      </c>
      <c r="J13" t="s">
        <v>58</v>
      </c>
      <c r="K13" t="s">
        <v>519</v>
      </c>
      <c r="L13" t="s">
        <v>549</v>
      </c>
      <c r="M13">
        <v>1</v>
      </c>
      <c r="N13">
        <v>100</v>
      </c>
      <c r="R13" t="str">
        <f t="shared" si="13"/>
        <v xml:space="preserve"> [12] = {["ID"] = 1879338884; }; -- Slayer of North Ithilien</v>
      </c>
      <c r="S13" s="1" t="str">
        <f t="shared" si="14"/>
        <v xml:space="preserve"> [12] = {["ID"] = 1879338884; ["SAVE_INDEX"] = 12; ["TYPE"] = 4; ["VXP"] = 2000; ["LP"] = 0; ["REP"] =  900; ["FACTION"] = 55; ["TIER"] = 1; ["MIN_LVL"] = "100"; ["NAME"] = { ["EN"] = "Slayer of North Ithilien"; }; ["LORE"] = { ["EN"] = "There are many villainous foes roaming North Ithilien."; }; ["SUMMARY"] = { ["EN"] = "Complete the 4 slayer deeds in North Ithilien"; }; ["TITLE"] = { ["EN"] = "Ithilien Defender"; }; };</v>
      </c>
      <c r="T13">
        <f t="shared" si="15"/>
        <v>12</v>
      </c>
      <c r="U13" t="str">
        <f t="shared" si="16"/>
        <v xml:space="preserve"> [12] = {</v>
      </c>
      <c r="V13" t="str">
        <f t="shared" si="17"/>
        <v xml:space="preserve">["ID"] = 1879338884; </v>
      </c>
      <c r="W13" t="str">
        <f t="shared" si="18"/>
        <v xml:space="preserve">["ID"] = 1879338884; </v>
      </c>
      <c r="X13" t="str">
        <f t="shared" si="19"/>
        <v/>
      </c>
      <c r="Y13" s="1" t="str">
        <f t="shared" si="20"/>
        <v xml:space="preserve">["SAVE_INDEX"] = 12; </v>
      </c>
      <c r="Z13">
        <f>VLOOKUP(E13,Type!A$2:B$16,2,FALSE)</f>
        <v>4</v>
      </c>
      <c r="AA13" t="str">
        <f t="shared" si="21"/>
        <v xml:space="preserve">["TYPE"] = 4; </v>
      </c>
      <c r="AB13" t="str">
        <f t="shared" si="22"/>
        <v>2000</v>
      </c>
      <c r="AC13" t="str">
        <f t="shared" si="23"/>
        <v xml:space="preserve">["VXP"] = 2000; </v>
      </c>
      <c r="AD13" t="str">
        <f t="shared" si="24"/>
        <v>0</v>
      </c>
      <c r="AE13" t="str">
        <f t="shared" si="25"/>
        <v xml:space="preserve">["LP"] = 0; </v>
      </c>
      <c r="AF13" t="str">
        <f t="shared" si="26"/>
        <v>900</v>
      </c>
      <c r="AG13" t="str">
        <f t="shared" si="27"/>
        <v xml:space="preserve">["REP"] =  900; </v>
      </c>
      <c r="AH13">
        <f>IF(LEN(J13)&gt;0,VLOOKUP(J13,Faction!A$2:B$77,2,FALSE),1)</f>
        <v>55</v>
      </c>
      <c r="AI13" t="str">
        <f t="shared" si="28"/>
        <v xml:space="preserve">["FACTION"] = 55; </v>
      </c>
      <c r="AJ13" t="str">
        <f t="shared" si="29"/>
        <v xml:space="preserve">["TIER"] = 1; </v>
      </c>
      <c r="AK13" t="str">
        <f t="shared" si="30"/>
        <v xml:space="preserve">["MIN_LVL"] = "100"; </v>
      </c>
      <c r="AL13" t="str">
        <f t="shared" si="31"/>
        <v/>
      </c>
      <c r="AM13" t="str">
        <f t="shared" si="32"/>
        <v xml:space="preserve">["NAME"] = { ["EN"] = "Slayer of North Ithilien"; }; </v>
      </c>
      <c r="AN13" t="str">
        <f t="shared" si="33"/>
        <v xml:space="preserve">["LORE"] = { ["EN"] = "There are many villainous foes roaming North Ithilien."; }; </v>
      </c>
      <c r="AO13" t="str">
        <f t="shared" si="34"/>
        <v xml:space="preserve">["SUMMARY"] = { ["EN"] = "Complete the 4 slayer deeds in North Ithilien"; }; </v>
      </c>
      <c r="AP13" t="str">
        <f t="shared" si="35"/>
        <v xml:space="preserve">["TITLE"] = { ["EN"] = "Ithilien Defender"; }; </v>
      </c>
      <c r="AQ13" t="str">
        <f t="shared" si="36"/>
        <v>};</v>
      </c>
    </row>
    <row r="14" spans="1:43" x14ac:dyDescent="0.25">
      <c r="A14">
        <v>1879338674</v>
      </c>
      <c r="B14">
        <v>16</v>
      </c>
      <c r="C14">
        <v>15</v>
      </c>
      <c r="D14" t="s">
        <v>524</v>
      </c>
      <c r="E14" t="s">
        <v>30</v>
      </c>
      <c r="F14">
        <v>2000</v>
      </c>
      <c r="H14">
        <v>5</v>
      </c>
      <c r="I14">
        <v>900</v>
      </c>
      <c r="J14" t="s">
        <v>58</v>
      </c>
      <c r="K14" t="s">
        <v>525</v>
      </c>
      <c r="L14" t="s">
        <v>720</v>
      </c>
      <c r="M14">
        <v>2</v>
      </c>
      <c r="N14">
        <v>100</v>
      </c>
      <c r="R14" t="str">
        <f t="shared" si="13"/>
        <v xml:space="preserve"> [13] = {["ID"] = 1879338674; }; -- Foe-slayer of Cair Andros (Advanced)</v>
      </c>
      <c r="S14" s="1" t="str">
        <f>CONCATENATE(U14,V14,Y14,AA14,AC14,AE14,AG14,AI14,AJ14,AK14,AL14,AM14,AN14,AO14,AP14,AQ14)</f>
        <v xml:space="preserve"> [13] = {["ID"] = 1879338674; ["SAVE_INDEX"] = 15; ["TYPE"] = 4; ["VXP"] = 2000; ["LP"] = 5; ["REP"] =  900; ["FACTION"] = 55; ["TIER"] = 2; ["MIN_LVL"] = "100"; ["NAME"] = { ["EN"] = "Foe-slayer of Cair Andros (Advanced)"; }; ["LORE"] = { ["EN"] = "Defeat many foes in Cair Andros."; }; ["SUMMARY"] = { ["EN"] = "Defeat 200 foes in Cair Andros"; }; };</v>
      </c>
      <c r="T14">
        <f t="shared" si="15"/>
        <v>13</v>
      </c>
      <c r="U14" t="str">
        <f>CONCATENATE(REPT(" ",3-LEN(T14)),"[",T14,"] = {")</f>
        <v xml:space="preserve"> [13] = {</v>
      </c>
      <c r="V14" t="str">
        <f>IF(LEN(A14)&gt;0,CONCATENATE("[""ID""] = ",A14,"; "),"                     ")</f>
        <v xml:space="preserve">["ID"] = 1879338674; </v>
      </c>
      <c r="W14" t="str">
        <f t="shared" si="18"/>
        <v xml:space="preserve">["ID"] = 1879338674; </v>
      </c>
      <c r="X14" t="str">
        <f t="shared" si="19"/>
        <v/>
      </c>
      <c r="Y14" s="1" t="str">
        <f>IF(LEN(C14)&gt;0,CONCATENATE("[""SAVE_INDEX""] = ",REPT(" ",2-LEN(C14)),C14,"; "),REPT(" ",21))</f>
        <v xml:space="preserve">["SAVE_INDEX"] = 15; </v>
      </c>
      <c r="Z14">
        <f>VLOOKUP(E14,Type!A$2:B$16,2,FALSE)</f>
        <v>4</v>
      </c>
      <c r="AA14" t="str">
        <f>CONCATENATE("[""TYPE""] = ",REPT(" ",1-LEN(Z14)),Z14,"; ")</f>
        <v xml:space="preserve">["TYPE"] = 4; </v>
      </c>
      <c r="AB14" t="str">
        <f>TEXT(F14,0)</f>
        <v>2000</v>
      </c>
      <c r="AC14" t="str">
        <f>CONCATENATE("[""VXP""] = ",REPT(" ",4-LEN(AB14)),TEXT(AB14,"0"),"; ")</f>
        <v xml:space="preserve">["VXP"] = 2000; </v>
      </c>
      <c r="AD14" t="str">
        <f>TEXT(H14,0)</f>
        <v>5</v>
      </c>
      <c r="AE14" t="str">
        <f>CONCATENATE("[""LP""] = ",REPT(" ",1-LEN(AD14)),TEXT(AD14,"0"),"; ")</f>
        <v xml:space="preserve">["LP"] = 5; </v>
      </c>
      <c r="AF14" t="str">
        <f>TEXT(I14,0)</f>
        <v>900</v>
      </c>
      <c r="AG14" t="str">
        <f>CONCATENATE("[""REP""] = ",REPT(" ",4-LEN(AF14)),TEXT(AF14,"0"),"; ")</f>
        <v xml:space="preserve">["REP"] =  900; </v>
      </c>
      <c r="AH14">
        <f>IF(LEN(J14)&gt;0,VLOOKUP(J14,Faction!A$2:B$77,2,FALSE),1)</f>
        <v>55</v>
      </c>
      <c r="AI14" t="str">
        <f>CONCATENATE("[""FACTION""] = ",TEXT(AH14,"0"),"; ")</f>
        <v xml:space="preserve">["FACTION"] = 55; </v>
      </c>
      <c r="AJ14" t="str">
        <f>CONCATENATE("[""TIER""] = ",TEXT(M14,"0"),"; ")</f>
        <v xml:space="preserve">["TIER"] = 2; </v>
      </c>
      <c r="AK14" t="str">
        <f>IF(LEN(N14)&gt;0,CONCATENATE("[""MIN_LVL""] = ",REPT(" ",3-LEN(N14)),"""",N14,"""; "),"")</f>
        <v xml:space="preserve">["MIN_LVL"] = "100"; </v>
      </c>
      <c r="AL14" t="str">
        <f>IF(LEN(O14)&gt;0,CONCATENATE("[""MIN_LVL""] = ",REPT(" ",3-LEN(O14)),O14,"; "),"")</f>
        <v/>
      </c>
      <c r="AM14" t="str">
        <f>CONCATENATE("[""NAME""] = { [""EN""] = """,D14,"""; }; ")</f>
        <v xml:space="preserve">["NAME"] = { ["EN"] = "Foe-slayer of Cair Andros (Advanced)"; }; </v>
      </c>
      <c r="AN14" t="str">
        <f>CONCATENATE("[""LORE""] = { [""EN""] = """,L14,"""; }; ")</f>
        <v xml:space="preserve">["LORE"] = { ["EN"] = "Defeat many foes in Cair Andros."; }; </v>
      </c>
      <c r="AO14" t="str">
        <f>CONCATENATE("[""SUMMARY""] = { [""EN""] = """,K14,"""; }; ")</f>
        <v xml:space="preserve">["SUMMARY"] = { ["EN"] = "Defeat 200 foes in Cair Andros"; }; </v>
      </c>
      <c r="AP14" t="str">
        <f>IF(LEN(G14)&gt;0,CONCATENATE("[""TITLE""] = { [""EN""] = """,G14,"""; }; "),"")</f>
        <v/>
      </c>
      <c r="AQ14" t="str">
        <f t="shared" si="36"/>
        <v>};</v>
      </c>
    </row>
    <row r="15" spans="1:43" x14ac:dyDescent="0.25">
      <c r="A15">
        <v>1879338675</v>
      </c>
      <c r="B15">
        <v>15</v>
      </c>
      <c r="C15">
        <v>16</v>
      </c>
      <c r="D15" t="s">
        <v>522</v>
      </c>
      <c r="E15" t="s">
        <v>30</v>
      </c>
      <c r="H15">
        <v>5</v>
      </c>
      <c r="I15">
        <v>700</v>
      </c>
      <c r="J15" t="s">
        <v>58</v>
      </c>
      <c r="K15" t="s">
        <v>523</v>
      </c>
      <c r="L15" t="s">
        <v>720</v>
      </c>
      <c r="M15">
        <v>3</v>
      </c>
      <c r="N15">
        <v>100</v>
      </c>
      <c r="R15" t="str">
        <f t="shared" si="13"/>
        <v xml:space="preserve"> [14] = {["ID"] = 1879338675; }; -- Foe-slayer of Cair Andros</v>
      </c>
      <c r="S15" s="1" t="str">
        <f>CONCATENATE(U15,V15,Y15,AA15,AC15,AE15,AG15,AI15,AJ15,AK15,AL15,AM15,AN15,AO15,AP15,AQ15)</f>
        <v xml:space="preserve"> [14] = {["ID"] = 1879338675; ["SAVE_INDEX"] = 16; ["TYPE"] = 4; ["VXP"] =    0; ["LP"] = 5; ["REP"] =  700; ["FACTION"] = 55; ["TIER"] = 3; ["MIN_LVL"] = "100"; ["NAME"] = { ["EN"] = "Foe-slayer of Cair Andros"; }; ["LORE"] = { ["EN"] = "Defeat many foes in Cair Andros."; }; ["SUMMARY"] = { ["EN"] = "Defeat 100 foes in Cair Andros"; }; };</v>
      </c>
      <c r="T15">
        <f t="shared" si="15"/>
        <v>14</v>
      </c>
      <c r="U15" t="str">
        <f>CONCATENATE(REPT(" ",3-LEN(T15)),"[",T15,"] = {")</f>
        <v xml:space="preserve"> [14] = {</v>
      </c>
      <c r="V15" t="str">
        <f>IF(LEN(A15)&gt;0,CONCATENATE("[""ID""] = ",A15,"; "),"                     ")</f>
        <v xml:space="preserve">["ID"] = 1879338675; </v>
      </c>
      <c r="W15" t="str">
        <f t="shared" si="18"/>
        <v xml:space="preserve">["ID"] = 1879338675; </v>
      </c>
      <c r="X15" t="str">
        <f t="shared" si="19"/>
        <v/>
      </c>
      <c r="Y15" s="1" t="str">
        <f>IF(LEN(C15)&gt;0,CONCATENATE("[""SAVE_INDEX""] = ",REPT(" ",2-LEN(C15)),C15,"; "),REPT(" ",21))</f>
        <v xml:space="preserve">["SAVE_INDEX"] = 16; </v>
      </c>
      <c r="Z15">
        <f>VLOOKUP(E15,Type!A$2:B$16,2,FALSE)</f>
        <v>4</v>
      </c>
      <c r="AA15" t="str">
        <f>CONCATENATE("[""TYPE""] = ",REPT(" ",1-LEN(Z15)),Z15,"; ")</f>
        <v xml:space="preserve">["TYPE"] = 4; </v>
      </c>
      <c r="AB15" t="str">
        <f>TEXT(F15,0)</f>
        <v>0</v>
      </c>
      <c r="AC15" t="str">
        <f>CONCATENATE("[""VXP""] = ",REPT(" ",4-LEN(AB15)),TEXT(AB15,"0"),"; ")</f>
        <v xml:space="preserve">["VXP"] =    0; </v>
      </c>
      <c r="AD15" t="str">
        <f>TEXT(H15,0)</f>
        <v>5</v>
      </c>
      <c r="AE15" t="str">
        <f>CONCATENATE("[""LP""] = ",REPT(" ",1-LEN(AD15)),TEXT(AD15,"0"),"; ")</f>
        <v xml:space="preserve">["LP"] = 5; </v>
      </c>
      <c r="AF15" t="str">
        <f>TEXT(I15,0)</f>
        <v>700</v>
      </c>
      <c r="AG15" t="str">
        <f>CONCATENATE("[""REP""] = ",REPT(" ",4-LEN(AF15)),TEXT(AF15,"0"),"; ")</f>
        <v xml:space="preserve">["REP"] =  700; </v>
      </c>
      <c r="AH15">
        <f>IF(LEN(J15)&gt;0,VLOOKUP(J15,Faction!A$2:B$77,2,FALSE),1)</f>
        <v>55</v>
      </c>
      <c r="AI15" t="str">
        <f>CONCATENATE("[""FACTION""] = ",TEXT(AH15,"0"),"; ")</f>
        <v xml:space="preserve">["FACTION"] = 55; </v>
      </c>
      <c r="AJ15" t="str">
        <f>CONCATENATE("[""TIER""] = ",TEXT(M15,"0"),"; ")</f>
        <v xml:space="preserve">["TIER"] = 3; </v>
      </c>
      <c r="AK15" t="str">
        <f>IF(LEN(N15)&gt;0,CONCATENATE("[""MIN_LVL""] = ",REPT(" ",3-LEN(N15)),"""",N15,"""; "),"")</f>
        <v xml:space="preserve">["MIN_LVL"] = "100"; </v>
      </c>
      <c r="AL15" t="str">
        <f>IF(LEN(O15)&gt;0,CONCATENATE("[""MIN_LVL""] = ",REPT(" ",3-LEN(O15)),O15,"; "),"")</f>
        <v/>
      </c>
      <c r="AM15" t="str">
        <f>CONCATENATE("[""NAME""] = { [""EN""] = """,D15,"""; }; ")</f>
        <v xml:space="preserve">["NAME"] = { ["EN"] = "Foe-slayer of Cair Andros"; }; </v>
      </c>
      <c r="AN15" t="str">
        <f>CONCATENATE("[""LORE""] = { [""EN""] = """,L15,"""; }; ")</f>
        <v xml:space="preserve">["LORE"] = { ["EN"] = "Defeat many foes in Cair Andros."; }; </v>
      </c>
      <c r="AO15" t="str">
        <f>CONCATENATE("[""SUMMARY""] = { [""EN""] = """,K15,"""; }; ")</f>
        <v xml:space="preserve">["SUMMARY"] = { ["EN"] = "Defeat 100 foes in Cair Andros"; }; </v>
      </c>
      <c r="AP15" t="str">
        <f>IF(LEN(G15)&gt;0,CONCATENATE("[""TITLE""] = { [""EN""] = """,G15,"""; }; "),"")</f>
        <v/>
      </c>
      <c r="AQ15" t="str">
        <f t="shared" si="36"/>
        <v>};</v>
      </c>
    </row>
    <row r="16" spans="1:43" x14ac:dyDescent="0.25">
      <c r="A16">
        <v>1879338672</v>
      </c>
      <c r="B16">
        <v>14</v>
      </c>
      <c r="C16">
        <v>13</v>
      </c>
      <c r="D16" t="s">
        <v>623</v>
      </c>
      <c r="E16" t="s">
        <v>30</v>
      </c>
      <c r="F16">
        <v>2000</v>
      </c>
      <c r="H16">
        <v>5</v>
      </c>
      <c r="I16">
        <v>900</v>
      </c>
      <c r="J16" t="s">
        <v>58</v>
      </c>
      <c r="K16" t="s">
        <v>521</v>
      </c>
      <c r="L16" t="s">
        <v>719</v>
      </c>
      <c r="M16">
        <v>2</v>
      </c>
      <c r="N16">
        <v>100</v>
      </c>
      <c r="R16" t="str">
        <f t="shared" si="13"/>
        <v xml:space="preserve"> [15] = {["ID"] = 1879338672; }; -- Beast and Spider slayer of North Ithilien (Advanced)</v>
      </c>
      <c r="S16" s="1" t="str">
        <f t="shared" si="14"/>
        <v xml:space="preserve"> [15] = {["ID"] = 1879338672; ["SAVE_INDEX"] = 13; ["TYPE"] = 4; ["VXP"] = 2000; ["LP"] = 5; ["REP"] =  900; ["FACTION"] = 55; ["TIER"] = 2; ["MIN_LVL"] = "100"; ["NAME"] = { ["EN"] = "Beast and Spider slayer of North Ithilien (Advanced)"; }; ["LORE"] = { ["EN"] = "Defeat many spiders and beasts in North Ithilien."; }; ["SUMMARY"] = { ["EN"] = "Defeat 200 spiders and beasts in North Ithilien"; }; };</v>
      </c>
      <c r="T16">
        <f t="shared" si="15"/>
        <v>15</v>
      </c>
      <c r="U16" t="str">
        <f t="shared" si="16"/>
        <v xml:space="preserve"> [15] = {</v>
      </c>
      <c r="V16" t="str">
        <f t="shared" si="17"/>
        <v xml:space="preserve">["ID"] = 1879338672; </v>
      </c>
      <c r="W16" t="str">
        <f t="shared" si="18"/>
        <v xml:space="preserve">["ID"] = 1879338672; </v>
      </c>
      <c r="X16" t="str">
        <f t="shared" si="19"/>
        <v/>
      </c>
      <c r="Y16" s="1" t="str">
        <f t="shared" si="20"/>
        <v xml:space="preserve">["SAVE_INDEX"] = 13; </v>
      </c>
      <c r="Z16">
        <f>VLOOKUP(E16,Type!A$2:B$16,2,FALSE)</f>
        <v>4</v>
      </c>
      <c r="AA16" t="str">
        <f t="shared" si="21"/>
        <v xml:space="preserve">["TYPE"] = 4; </v>
      </c>
      <c r="AB16" t="str">
        <f t="shared" si="22"/>
        <v>2000</v>
      </c>
      <c r="AC16" t="str">
        <f t="shared" si="23"/>
        <v xml:space="preserve">["VXP"] = 2000; </v>
      </c>
      <c r="AD16" t="str">
        <f t="shared" si="24"/>
        <v>5</v>
      </c>
      <c r="AE16" t="str">
        <f t="shared" si="25"/>
        <v xml:space="preserve">["LP"] = 5; </v>
      </c>
      <c r="AF16" t="str">
        <f t="shared" si="26"/>
        <v>900</v>
      </c>
      <c r="AG16" t="str">
        <f t="shared" si="27"/>
        <v xml:space="preserve">["REP"] =  900; </v>
      </c>
      <c r="AH16">
        <f>IF(LEN(J16)&gt;0,VLOOKUP(J16,Faction!A$2:B$77,2,FALSE),1)</f>
        <v>55</v>
      </c>
      <c r="AI16" t="str">
        <f t="shared" si="28"/>
        <v xml:space="preserve">["FACTION"] = 55; </v>
      </c>
      <c r="AJ16" t="str">
        <f t="shared" si="29"/>
        <v xml:space="preserve">["TIER"] = 2; </v>
      </c>
      <c r="AK16" t="str">
        <f t="shared" si="30"/>
        <v xml:space="preserve">["MIN_LVL"] = "100"; </v>
      </c>
      <c r="AL16" t="str">
        <f t="shared" si="31"/>
        <v/>
      </c>
      <c r="AM16" t="str">
        <f t="shared" si="32"/>
        <v xml:space="preserve">["NAME"] = { ["EN"] = "Beast and Spider slayer of North Ithilien (Advanced)"; }; </v>
      </c>
      <c r="AN16" t="str">
        <f t="shared" si="33"/>
        <v xml:space="preserve">["LORE"] = { ["EN"] = "Defeat many spiders and beasts in North Ithilien."; }; </v>
      </c>
      <c r="AO16" t="str">
        <f t="shared" si="34"/>
        <v xml:space="preserve">["SUMMARY"] = { ["EN"] = "Defeat 200 spiders and beasts in North Ithilien"; }; </v>
      </c>
      <c r="AP16" t="str">
        <f t="shared" si="35"/>
        <v/>
      </c>
      <c r="AQ16" t="str">
        <f t="shared" si="36"/>
        <v>};</v>
      </c>
    </row>
    <row r="17" spans="1:43" x14ac:dyDescent="0.25">
      <c r="A17">
        <v>1879338673</v>
      </c>
      <c r="B17">
        <v>13</v>
      </c>
      <c r="C17">
        <v>14</v>
      </c>
      <c r="D17" t="s">
        <v>624</v>
      </c>
      <c r="E17" t="s">
        <v>30</v>
      </c>
      <c r="H17">
        <v>5</v>
      </c>
      <c r="I17">
        <v>700</v>
      </c>
      <c r="J17" t="s">
        <v>58</v>
      </c>
      <c r="K17" t="s">
        <v>520</v>
      </c>
      <c r="L17" t="s">
        <v>719</v>
      </c>
      <c r="M17">
        <v>3</v>
      </c>
      <c r="N17">
        <v>100</v>
      </c>
      <c r="R17" t="str">
        <f t="shared" si="13"/>
        <v xml:space="preserve"> [16] = {["ID"] = 1879338673; }; -- Beast and Spider slayer of North Ithilien</v>
      </c>
      <c r="S17" s="1" t="str">
        <f t="shared" si="14"/>
        <v xml:space="preserve"> [16] = {["ID"] = 1879338673; ["SAVE_INDEX"] = 14; ["TYPE"] = 4; ["VXP"] =    0; ["LP"] = 5; ["REP"] =  700; ["FACTION"] = 55; ["TIER"] = 3; ["MIN_LVL"] = "100"; ["NAME"] = { ["EN"] = "Beast and Spider slayer of North Ithilien"; }; ["LORE"] = { ["EN"] = "Defeat many spiders and beasts in North Ithilien."; }; ["SUMMARY"] = { ["EN"] = "Defeat 100 spiders and beasts in North Ithilien"; }; };</v>
      </c>
      <c r="T17">
        <f t="shared" si="15"/>
        <v>16</v>
      </c>
      <c r="U17" t="str">
        <f t="shared" si="16"/>
        <v xml:space="preserve"> [16] = {</v>
      </c>
      <c r="V17" t="str">
        <f t="shared" si="17"/>
        <v xml:space="preserve">["ID"] = 1879338673; </v>
      </c>
      <c r="W17" t="str">
        <f t="shared" si="18"/>
        <v xml:space="preserve">["ID"] = 1879338673; </v>
      </c>
      <c r="X17" t="str">
        <f t="shared" si="19"/>
        <v/>
      </c>
      <c r="Y17" s="1" t="str">
        <f t="shared" si="20"/>
        <v xml:space="preserve">["SAVE_INDEX"] = 14; </v>
      </c>
      <c r="Z17">
        <f>VLOOKUP(E17,Type!A$2:B$16,2,FALSE)</f>
        <v>4</v>
      </c>
      <c r="AA17" t="str">
        <f t="shared" si="21"/>
        <v xml:space="preserve">["TYPE"] = 4; </v>
      </c>
      <c r="AB17" t="str">
        <f t="shared" si="22"/>
        <v>0</v>
      </c>
      <c r="AC17" t="str">
        <f t="shared" si="23"/>
        <v xml:space="preserve">["VXP"] =    0; </v>
      </c>
      <c r="AD17" t="str">
        <f t="shared" si="24"/>
        <v>5</v>
      </c>
      <c r="AE17" t="str">
        <f t="shared" si="25"/>
        <v xml:space="preserve">["LP"] = 5; </v>
      </c>
      <c r="AF17" t="str">
        <f t="shared" si="26"/>
        <v>700</v>
      </c>
      <c r="AG17" t="str">
        <f t="shared" si="27"/>
        <v xml:space="preserve">["REP"] =  700; </v>
      </c>
      <c r="AH17">
        <f>IF(LEN(J17)&gt;0,VLOOKUP(J17,Faction!A$2:B$77,2,FALSE),1)</f>
        <v>55</v>
      </c>
      <c r="AI17" t="str">
        <f t="shared" si="28"/>
        <v xml:space="preserve">["FACTION"] = 55; </v>
      </c>
      <c r="AJ17" t="str">
        <f t="shared" si="29"/>
        <v xml:space="preserve">["TIER"] = 3; </v>
      </c>
      <c r="AK17" t="str">
        <f t="shared" si="30"/>
        <v xml:space="preserve">["MIN_LVL"] = "100"; </v>
      </c>
      <c r="AL17" t="str">
        <f t="shared" si="31"/>
        <v/>
      </c>
      <c r="AM17" t="str">
        <f t="shared" si="32"/>
        <v xml:space="preserve">["NAME"] = { ["EN"] = "Beast and Spider slayer of North Ithilien"; }; </v>
      </c>
      <c r="AN17" t="str">
        <f t="shared" si="33"/>
        <v xml:space="preserve">["LORE"] = { ["EN"] = "Defeat many spiders and beasts in North Ithilien."; }; </v>
      </c>
      <c r="AO17" t="str">
        <f t="shared" si="34"/>
        <v xml:space="preserve">["SUMMARY"] = { ["EN"] = "Defeat 100 spiders and beasts in North Ithilien"; }; </v>
      </c>
      <c r="AP17" t="str">
        <f t="shared" si="35"/>
        <v/>
      </c>
      <c r="AQ17" t="str">
        <f t="shared" si="36"/>
        <v>};</v>
      </c>
    </row>
    <row r="18" spans="1:43" x14ac:dyDescent="0.25">
      <c r="A18">
        <v>1879338670</v>
      </c>
      <c r="B18">
        <v>20</v>
      </c>
      <c r="C18">
        <v>19</v>
      </c>
      <c r="D18" t="s">
        <v>532</v>
      </c>
      <c r="E18" t="s">
        <v>30</v>
      </c>
      <c r="F18">
        <v>2000</v>
      </c>
      <c r="H18">
        <v>5</v>
      </c>
      <c r="I18">
        <v>900</v>
      </c>
      <c r="J18" t="s">
        <v>58</v>
      </c>
      <c r="K18" t="s">
        <v>533</v>
      </c>
      <c r="L18" t="s">
        <v>722</v>
      </c>
      <c r="M18">
        <v>2</v>
      </c>
      <c r="N18">
        <v>100</v>
      </c>
      <c r="R18" t="str">
        <f t="shared" si="13"/>
        <v xml:space="preserve"> [17] = {["ID"] = 1879338670; }; -- Easterling-slayer of North Ithilien (Advanced)</v>
      </c>
      <c r="S18" s="1" t="str">
        <f>CONCATENATE(U18,V18,Y18,AA18,AC18,AE18,AG18,AI18,AJ18,AK18,AL18,AM18,AN18,AO18,AP18,AQ18)</f>
        <v xml:space="preserve"> [17] = {["ID"] = 1879338670; ["SAVE_INDEX"] = 19; ["TYPE"] = 4; ["VXP"] = 2000; ["LP"] = 5; ["REP"] =  900; ["FACTION"] = 55; ["TIER"] = 2; ["MIN_LVL"] = "100"; ["NAME"] = { ["EN"] = "Easterling-slayer of North Ithilien (Advanced)"; }; ["LORE"] = { ["EN"] = "Defeat many Easterlings in North Ithilien."; }; ["SUMMARY"] = { ["EN"] = "Defeat 200 Easterlings in North Ithilien"; }; };</v>
      </c>
      <c r="T18">
        <f t="shared" si="15"/>
        <v>17</v>
      </c>
      <c r="U18" t="str">
        <f>CONCATENATE(REPT(" ",3-LEN(T18)),"[",T18,"] = {")</f>
        <v xml:space="preserve"> [17] = {</v>
      </c>
      <c r="V18" t="str">
        <f>IF(LEN(A18)&gt;0,CONCATENATE("[""ID""] = ",A18,"; "),"                     ")</f>
        <v xml:space="preserve">["ID"] = 1879338670; </v>
      </c>
      <c r="W18" t="str">
        <f t="shared" si="18"/>
        <v xml:space="preserve">["ID"] = 1879338670; </v>
      </c>
      <c r="X18" t="str">
        <f t="shared" si="19"/>
        <v/>
      </c>
      <c r="Y18" s="1" t="str">
        <f>IF(LEN(C18)&gt;0,CONCATENATE("[""SAVE_INDEX""] = ",REPT(" ",2-LEN(C18)),C18,"; "),REPT(" ",21))</f>
        <v xml:space="preserve">["SAVE_INDEX"] = 19; </v>
      </c>
      <c r="Z18">
        <f>VLOOKUP(E18,Type!A$2:B$16,2,FALSE)</f>
        <v>4</v>
      </c>
      <c r="AA18" t="str">
        <f>CONCATENATE("[""TYPE""] = ",REPT(" ",1-LEN(Z18)),Z18,"; ")</f>
        <v xml:space="preserve">["TYPE"] = 4; </v>
      </c>
      <c r="AB18" t="str">
        <f>TEXT(F18,0)</f>
        <v>2000</v>
      </c>
      <c r="AC18" t="str">
        <f>CONCATENATE("[""VXP""] = ",REPT(" ",4-LEN(AB18)),TEXT(AB18,"0"),"; ")</f>
        <v xml:space="preserve">["VXP"] = 2000; </v>
      </c>
      <c r="AD18" t="str">
        <f>TEXT(H18,0)</f>
        <v>5</v>
      </c>
      <c r="AE18" t="str">
        <f>CONCATENATE("[""LP""] = ",REPT(" ",1-LEN(AD18)),TEXT(AD18,"0"),"; ")</f>
        <v xml:space="preserve">["LP"] = 5; </v>
      </c>
      <c r="AF18" t="str">
        <f>TEXT(I18,0)</f>
        <v>900</v>
      </c>
      <c r="AG18" t="str">
        <f>CONCATENATE("[""REP""] = ",REPT(" ",4-LEN(AF18)),TEXT(AF18,"0"),"; ")</f>
        <v xml:space="preserve">["REP"] =  900; </v>
      </c>
      <c r="AH18">
        <f>IF(LEN(J18)&gt;0,VLOOKUP(J18,Faction!A$2:B$77,2,FALSE),1)</f>
        <v>55</v>
      </c>
      <c r="AI18" t="str">
        <f>CONCATENATE("[""FACTION""] = ",TEXT(AH18,"0"),"; ")</f>
        <v xml:space="preserve">["FACTION"] = 55; </v>
      </c>
      <c r="AJ18" t="str">
        <f>CONCATENATE("[""TIER""] = ",TEXT(M18,"0"),"; ")</f>
        <v xml:space="preserve">["TIER"] = 2; </v>
      </c>
      <c r="AK18" t="str">
        <f>IF(LEN(N18)&gt;0,CONCATENATE("[""MIN_LVL""] = ",REPT(" ",3-LEN(N18)),"""",N18,"""; "),"")</f>
        <v xml:space="preserve">["MIN_LVL"] = "100"; </v>
      </c>
      <c r="AL18" t="str">
        <f>IF(LEN(O18)&gt;0,CONCATENATE("[""MIN_LVL""] = ",REPT(" ",3-LEN(O18)),O18,"; "),"")</f>
        <v/>
      </c>
      <c r="AM18" t="str">
        <f>CONCATENATE("[""NAME""] = { [""EN""] = """,D18,"""; }; ")</f>
        <v xml:space="preserve">["NAME"] = { ["EN"] = "Easterling-slayer of North Ithilien (Advanced)"; }; </v>
      </c>
      <c r="AN18" t="str">
        <f>CONCATENATE("[""LORE""] = { [""EN""] = """,L18,"""; }; ")</f>
        <v xml:space="preserve">["LORE"] = { ["EN"] = "Defeat many Easterlings in North Ithilien."; }; </v>
      </c>
      <c r="AO18" t="str">
        <f>CONCATENATE("[""SUMMARY""] = { [""EN""] = """,K18,"""; }; ")</f>
        <v xml:space="preserve">["SUMMARY"] = { ["EN"] = "Defeat 200 Easterlings in North Ithilien"; }; </v>
      </c>
      <c r="AP18" t="str">
        <f>IF(LEN(G18)&gt;0,CONCATENATE("[""TITLE""] = { [""EN""] = """,G18,"""; }; "),"")</f>
        <v/>
      </c>
      <c r="AQ18" t="str">
        <f t="shared" si="36"/>
        <v>};</v>
      </c>
    </row>
    <row r="19" spans="1:43" x14ac:dyDescent="0.25">
      <c r="A19">
        <v>1879338669</v>
      </c>
      <c r="B19">
        <v>19</v>
      </c>
      <c r="C19">
        <v>20</v>
      </c>
      <c r="D19" t="s">
        <v>530</v>
      </c>
      <c r="E19" t="s">
        <v>30</v>
      </c>
      <c r="H19">
        <v>5</v>
      </c>
      <c r="I19">
        <v>700</v>
      </c>
      <c r="J19" t="s">
        <v>58</v>
      </c>
      <c r="K19" t="s">
        <v>531</v>
      </c>
      <c r="L19" t="s">
        <v>722</v>
      </c>
      <c r="M19">
        <v>3</v>
      </c>
      <c r="N19">
        <v>100</v>
      </c>
      <c r="R19" t="str">
        <f t="shared" si="13"/>
        <v xml:space="preserve"> [18] = {["ID"] = 1879338669; }; -- Easterling-slayer of North Ithilien</v>
      </c>
      <c r="S19" s="1" t="str">
        <f>CONCATENATE(U19,V19,Y19,AA19,AC19,AE19,AG19,AI19,AJ19,AK19,AL19,AM19,AN19,AO19,AP19,AQ19)</f>
        <v xml:space="preserve"> [18] = {["ID"] = 1879338669; ["SAVE_INDEX"] = 20; ["TYPE"] = 4; ["VXP"] =    0; ["LP"] = 5; ["REP"] =  700; ["FACTION"] = 55; ["TIER"] = 3; ["MIN_LVL"] = "100"; ["NAME"] = { ["EN"] = "Easterling-slayer of North Ithilien"; }; ["LORE"] = { ["EN"] = "Defeat many Easterlings in North Ithilien."; }; ["SUMMARY"] = { ["EN"] = "Defeat 100 Easterlings in North Ithilien"; }; };</v>
      </c>
      <c r="T19">
        <f t="shared" si="15"/>
        <v>18</v>
      </c>
      <c r="U19" t="str">
        <f>CONCATENATE(REPT(" ",3-LEN(T19)),"[",T19,"] = {")</f>
        <v xml:space="preserve"> [18] = {</v>
      </c>
      <c r="V19" t="str">
        <f>IF(LEN(A19)&gt;0,CONCATENATE("[""ID""] = ",A19,"; "),"                     ")</f>
        <v xml:space="preserve">["ID"] = 1879338669; </v>
      </c>
      <c r="W19" t="str">
        <f t="shared" si="18"/>
        <v xml:space="preserve">["ID"] = 1879338669; </v>
      </c>
      <c r="X19" t="str">
        <f t="shared" si="19"/>
        <v/>
      </c>
      <c r="Y19" s="1" t="str">
        <f>IF(LEN(C19)&gt;0,CONCATENATE("[""SAVE_INDEX""] = ",REPT(" ",2-LEN(C19)),C19,"; "),REPT(" ",21))</f>
        <v xml:space="preserve">["SAVE_INDEX"] = 20; </v>
      </c>
      <c r="Z19">
        <f>VLOOKUP(E19,Type!A$2:B$16,2,FALSE)</f>
        <v>4</v>
      </c>
      <c r="AA19" t="str">
        <f>CONCATENATE("[""TYPE""] = ",REPT(" ",1-LEN(Z19)),Z19,"; ")</f>
        <v xml:space="preserve">["TYPE"] = 4; </v>
      </c>
      <c r="AB19" t="str">
        <f>TEXT(F19,0)</f>
        <v>0</v>
      </c>
      <c r="AC19" t="str">
        <f>CONCATENATE("[""VXP""] = ",REPT(" ",4-LEN(AB19)),TEXT(AB19,"0"),"; ")</f>
        <v xml:space="preserve">["VXP"] =    0; </v>
      </c>
      <c r="AD19" t="str">
        <f>TEXT(H19,0)</f>
        <v>5</v>
      </c>
      <c r="AE19" t="str">
        <f>CONCATENATE("[""LP""] = ",REPT(" ",1-LEN(AD19)),TEXT(AD19,"0"),"; ")</f>
        <v xml:space="preserve">["LP"] = 5; </v>
      </c>
      <c r="AF19" t="str">
        <f>TEXT(I19,0)</f>
        <v>700</v>
      </c>
      <c r="AG19" t="str">
        <f>CONCATENATE("[""REP""] = ",REPT(" ",4-LEN(AF19)),TEXT(AF19,"0"),"; ")</f>
        <v xml:space="preserve">["REP"] =  700; </v>
      </c>
      <c r="AH19">
        <f>IF(LEN(J19)&gt;0,VLOOKUP(J19,Faction!A$2:B$77,2,FALSE),1)</f>
        <v>55</v>
      </c>
      <c r="AI19" t="str">
        <f>CONCATENATE("[""FACTION""] = ",TEXT(AH19,"0"),"; ")</f>
        <v xml:space="preserve">["FACTION"] = 55; </v>
      </c>
      <c r="AJ19" t="str">
        <f>CONCATENATE("[""TIER""] = ",TEXT(M19,"0"),"; ")</f>
        <v xml:space="preserve">["TIER"] = 3; </v>
      </c>
      <c r="AK19" t="str">
        <f>IF(LEN(N19)&gt;0,CONCATENATE("[""MIN_LVL""] = ",REPT(" ",3-LEN(N19)),"""",N19,"""; "),"")</f>
        <v xml:space="preserve">["MIN_LVL"] = "100"; </v>
      </c>
      <c r="AL19" t="str">
        <f>IF(LEN(O19)&gt;0,CONCATENATE("[""MIN_LVL""] = ",REPT(" ",3-LEN(O19)),O19,"; "),"")</f>
        <v/>
      </c>
      <c r="AM19" t="str">
        <f>CONCATENATE("[""NAME""] = { [""EN""] = """,D19,"""; }; ")</f>
        <v xml:space="preserve">["NAME"] = { ["EN"] = "Easterling-slayer of North Ithilien"; }; </v>
      </c>
      <c r="AN19" t="str">
        <f>CONCATENATE("[""LORE""] = { [""EN""] = """,L19,"""; }; ")</f>
        <v xml:space="preserve">["LORE"] = { ["EN"] = "Defeat many Easterlings in North Ithilien."; }; </v>
      </c>
      <c r="AO19" t="str">
        <f>CONCATENATE("[""SUMMARY""] = { [""EN""] = """,K19,"""; }; ")</f>
        <v xml:space="preserve">["SUMMARY"] = { ["EN"] = "Defeat 100 Easterlings in North Ithilien"; }; </v>
      </c>
      <c r="AP19" t="str">
        <f>IF(LEN(G19)&gt;0,CONCATENATE("[""TITLE""] = { [""EN""] = """,G19,"""; }; "),"")</f>
        <v/>
      </c>
      <c r="AQ19" t="str">
        <f t="shared" si="36"/>
        <v>};</v>
      </c>
    </row>
    <row r="20" spans="1:43" x14ac:dyDescent="0.25">
      <c r="A20">
        <v>1879338671</v>
      </c>
      <c r="B20">
        <v>18</v>
      </c>
      <c r="C20">
        <v>17</v>
      </c>
      <c r="D20" t="s">
        <v>528</v>
      </c>
      <c r="E20" t="s">
        <v>30</v>
      </c>
      <c r="F20">
        <v>2000</v>
      </c>
      <c r="H20">
        <v>5</v>
      </c>
      <c r="I20">
        <v>900</v>
      </c>
      <c r="J20" t="s">
        <v>58</v>
      </c>
      <c r="K20" t="s">
        <v>529</v>
      </c>
      <c r="L20" t="s">
        <v>721</v>
      </c>
      <c r="M20">
        <v>2</v>
      </c>
      <c r="N20">
        <v>100</v>
      </c>
      <c r="R20" t="str">
        <f t="shared" si="13"/>
        <v xml:space="preserve"> [19] = {["ID"] = 1879338671; }; -- Foe-slayer of Osgiliath (Advanced)</v>
      </c>
      <c r="S20" s="1" t="str">
        <f t="shared" si="14"/>
        <v xml:space="preserve"> [19] = {["ID"] = 1879338671; ["SAVE_INDEX"] = 17; ["TYPE"] = 4; ["VXP"] = 2000; ["LP"] = 5; ["REP"] =  900; ["FACTION"] = 55; ["TIER"] = 2; ["MIN_LVL"] = "100"; ["NAME"] = { ["EN"] = "Foe-slayer of Osgiliath (Advanced)"; }; ["LORE"] = { ["EN"] = "Even after the great battle on the Fields of Pelennor, foes have sought refuge in the depths of Osgiliath."; }; ["SUMMARY"] = { ["EN"] = "Defeat 200 foes in Osgiliath"; }; };</v>
      </c>
      <c r="T20">
        <f t="shared" si="15"/>
        <v>19</v>
      </c>
      <c r="U20" t="str">
        <f t="shared" si="16"/>
        <v xml:space="preserve"> [19] = {</v>
      </c>
      <c r="V20" t="str">
        <f t="shared" si="17"/>
        <v xml:space="preserve">["ID"] = 1879338671; </v>
      </c>
      <c r="W20" t="str">
        <f t="shared" si="18"/>
        <v xml:space="preserve">["ID"] = 1879338671; </v>
      </c>
      <c r="X20" t="str">
        <f t="shared" si="19"/>
        <v/>
      </c>
      <c r="Y20" s="1" t="str">
        <f t="shared" si="20"/>
        <v xml:space="preserve">["SAVE_INDEX"] = 17; </v>
      </c>
      <c r="Z20">
        <f>VLOOKUP(E20,Type!A$2:B$16,2,FALSE)</f>
        <v>4</v>
      </c>
      <c r="AA20" t="str">
        <f t="shared" si="21"/>
        <v xml:space="preserve">["TYPE"] = 4; </v>
      </c>
      <c r="AB20" t="str">
        <f t="shared" si="22"/>
        <v>2000</v>
      </c>
      <c r="AC20" t="str">
        <f t="shared" si="23"/>
        <v xml:space="preserve">["VXP"] = 2000; </v>
      </c>
      <c r="AD20" t="str">
        <f t="shared" si="24"/>
        <v>5</v>
      </c>
      <c r="AE20" t="str">
        <f t="shared" si="25"/>
        <v xml:space="preserve">["LP"] = 5; </v>
      </c>
      <c r="AF20" t="str">
        <f t="shared" si="26"/>
        <v>900</v>
      </c>
      <c r="AG20" t="str">
        <f t="shared" si="27"/>
        <v xml:space="preserve">["REP"] =  900; </v>
      </c>
      <c r="AH20">
        <f>IF(LEN(J20)&gt;0,VLOOKUP(J20,Faction!A$2:B$77,2,FALSE),1)</f>
        <v>55</v>
      </c>
      <c r="AI20" t="str">
        <f t="shared" si="28"/>
        <v xml:space="preserve">["FACTION"] = 55; </v>
      </c>
      <c r="AJ20" t="str">
        <f t="shared" si="29"/>
        <v xml:space="preserve">["TIER"] = 2; </v>
      </c>
      <c r="AK20" t="str">
        <f t="shared" si="30"/>
        <v xml:space="preserve">["MIN_LVL"] = "100"; </v>
      </c>
      <c r="AL20" t="str">
        <f t="shared" si="31"/>
        <v/>
      </c>
      <c r="AM20" t="str">
        <f t="shared" si="32"/>
        <v xml:space="preserve">["NAME"] = { ["EN"] = "Foe-slayer of Osgiliath (Advanced)"; }; </v>
      </c>
      <c r="AN20" t="str">
        <f t="shared" si="33"/>
        <v xml:space="preserve">["LORE"] = { ["EN"] = "Even after the great battle on the Fields of Pelennor, foes have sought refuge in the depths of Osgiliath."; }; </v>
      </c>
      <c r="AO20" t="str">
        <f t="shared" si="34"/>
        <v xml:space="preserve">["SUMMARY"] = { ["EN"] = "Defeat 200 foes in Osgiliath"; }; </v>
      </c>
      <c r="AP20" t="str">
        <f t="shared" si="35"/>
        <v/>
      </c>
      <c r="AQ20" t="str">
        <f t="shared" si="36"/>
        <v>};</v>
      </c>
    </row>
    <row r="21" spans="1:43" x14ac:dyDescent="0.25">
      <c r="A21">
        <v>1879338668</v>
      </c>
      <c r="B21">
        <v>17</v>
      </c>
      <c r="C21">
        <v>18</v>
      </c>
      <c r="D21" t="s">
        <v>526</v>
      </c>
      <c r="E21" t="s">
        <v>30</v>
      </c>
      <c r="H21">
        <v>5</v>
      </c>
      <c r="I21">
        <v>700</v>
      </c>
      <c r="J21" t="s">
        <v>58</v>
      </c>
      <c r="K21" t="s">
        <v>527</v>
      </c>
      <c r="L21" t="s">
        <v>721</v>
      </c>
      <c r="M21">
        <v>3</v>
      </c>
      <c r="N21">
        <v>100</v>
      </c>
      <c r="R21" t="str">
        <f t="shared" si="13"/>
        <v xml:space="preserve"> [20] = {["ID"] = 1879338668; }; -- Foe-slayer of Osgiliath</v>
      </c>
      <c r="S21" s="1" t="str">
        <f t="shared" si="14"/>
        <v xml:space="preserve"> [20] = {["ID"] = 1879338668; ["SAVE_INDEX"] = 18; ["TYPE"] = 4; ["VXP"] =    0; ["LP"] = 5; ["REP"] =  700; ["FACTION"] = 55; ["TIER"] = 3; ["MIN_LVL"] = "100"; ["NAME"] = { ["EN"] = "Foe-slayer of Osgiliath"; }; ["LORE"] = { ["EN"] = "Even after the great battle on the Fields of Pelennor, foes have sought refuge in the depths of Osgiliath."; }; ["SUMMARY"] = { ["EN"] = "Defeat 100 foes in Osgiliath"; }; };</v>
      </c>
      <c r="T21">
        <f t="shared" si="15"/>
        <v>20</v>
      </c>
      <c r="U21" t="str">
        <f t="shared" si="16"/>
        <v xml:space="preserve"> [20] = {</v>
      </c>
      <c r="V21" t="str">
        <f t="shared" si="17"/>
        <v xml:space="preserve">["ID"] = 1879338668; </v>
      </c>
      <c r="W21" t="str">
        <f t="shared" si="18"/>
        <v xml:space="preserve">["ID"] = 1879338668; </v>
      </c>
      <c r="X21" t="str">
        <f t="shared" si="19"/>
        <v/>
      </c>
      <c r="Y21" s="1" t="str">
        <f t="shared" si="20"/>
        <v xml:space="preserve">["SAVE_INDEX"] = 18; </v>
      </c>
      <c r="Z21">
        <f>VLOOKUP(E21,Type!A$2:B$16,2,FALSE)</f>
        <v>4</v>
      </c>
      <c r="AA21" t="str">
        <f t="shared" si="21"/>
        <v xml:space="preserve">["TYPE"] = 4; </v>
      </c>
      <c r="AB21" t="str">
        <f t="shared" si="22"/>
        <v>0</v>
      </c>
      <c r="AC21" t="str">
        <f t="shared" si="23"/>
        <v xml:space="preserve">["VXP"] =    0; </v>
      </c>
      <c r="AD21" t="str">
        <f t="shared" si="24"/>
        <v>5</v>
      </c>
      <c r="AE21" t="str">
        <f t="shared" si="25"/>
        <v xml:space="preserve">["LP"] = 5; </v>
      </c>
      <c r="AF21" t="str">
        <f t="shared" si="26"/>
        <v>700</v>
      </c>
      <c r="AG21" t="str">
        <f t="shared" si="27"/>
        <v xml:space="preserve">["REP"] =  700; </v>
      </c>
      <c r="AH21">
        <f>IF(LEN(J21)&gt;0,VLOOKUP(J21,Faction!A$2:B$77,2,FALSE),1)</f>
        <v>55</v>
      </c>
      <c r="AI21" t="str">
        <f t="shared" si="28"/>
        <v xml:space="preserve">["FACTION"] = 55; </v>
      </c>
      <c r="AJ21" t="str">
        <f t="shared" si="29"/>
        <v xml:space="preserve">["TIER"] = 3; </v>
      </c>
      <c r="AK21" t="str">
        <f t="shared" si="30"/>
        <v xml:space="preserve">["MIN_LVL"] = "100"; </v>
      </c>
      <c r="AL21" t="str">
        <f t="shared" si="31"/>
        <v/>
      </c>
      <c r="AM21" t="str">
        <f t="shared" si="32"/>
        <v xml:space="preserve">["NAME"] = { ["EN"] = "Foe-slayer of Osgiliath"; }; </v>
      </c>
      <c r="AN21" t="str">
        <f t="shared" si="33"/>
        <v xml:space="preserve">["LORE"] = { ["EN"] = "Even after the great battle on the Fields of Pelennor, foes have sought refuge in the depths of Osgiliath."; }; </v>
      </c>
      <c r="AO21" t="str">
        <f t="shared" si="34"/>
        <v xml:space="preserve">["SUMMARY"] = { ["EN"] = "Defeat 100 foes in Osgiliath"; }; </v>
      </c>
      <c r="AP21" t="str">
        <f t="shared" si="35"/>
        <v/>
      </c>
      <c r="AQ21" t="str">
        <f t="shared" si="36"/>
        <v>};</v>
      </c>
    </row>
    <row r="22" spans="1:43" x14ac:dyDescent="0.25">
      <c r="A22">
        <v>1879340035</v>
      </c>
      <c r="B22">
        <v>24</v>
      </c>
      <c r="C22">
        <v>21</v>
      </c>
      <c r="D22" t="s">
        <v>542</v>
      </c>
      <c r="E22" t="s">
        <v>25</v>
      </c>
      <c r="G22" t="s">
        <v>543</v>
      </c>
      <c r="I22">
        <v>900</v>
      </c>
      <c r="J22" t="s">
        <v>58</v>
      </c>
      <c r="K22" t="s">
        <v>544</v>
      </c>
      <c r="L22" t="s">
        <v>723</v>
      </c>
      <c r="M22">
        <v>0</v>
      </c>
      <c r="N22">
        <v>105</v>
      </c>
      <c r="R22" t="str">
        <f t="shared" si="13"/>
        <v xml:space="preserve"> [21] = {["ID"] = 1879340035; }; -- A Lesson in Herbalism (Final)</v>
      </c>
      <c r="S22" s="1" t="str">
        <f t="shared" si="14"/>
        <v xml:space="preserve"> [21] = {["ID"] = 1879340035; ["SAVE_INDEX"] = 21; ["TYPE"] = 6; ["VXP"] =    0; ["LP"] = 0; ["REP"] =  900; ["FACTION"] = 55; ["TIER"] = 0; ["MIN_LVL"] = "105"; ["NAME"] = { ["EN"] = "A Lesson in Herbalism (Final)"; }; ["LORE"] = { ["EN"] = "The herbalists of Minas Tirith and Ithilien alike have great need of your aid in studying and collecting the numerous plants and herbs of Middle-earth."; }; ["SUMMARY"] = { ["EN"] = "Complete 250 Herbalism Quests in North Ithilien and the Wastes"; }; ["TITLE"] = { ["EN"] = "Master Herbalist"; }; };</v>
      </c>
      <c r="T22">
        <f t="shared" si="15"/>
        <v>21</v>
      </c>
      <c r="U22" t="str">
        <f t="shared" si="16"/>
        <v xml:space="preserve"> [21] = {</v>
      </c>
      <c r="V22" t="str">
        <f t="shared" si="17"/>
        <v xml:space="preserve">["ID"] = 1879340035; </v>
      </c>
      <c r="W22" t="str">
        <f t="shared" si="18"/>
        <v xml:space="preserve">["ID"] = 1879340035; </v>
      </c>
      <c r="X22" t="str">
        <f t="shared" si="19"/>
        <v/>
      </c>
      <c r="Y22" s="1" t="str">
        <f t="shared" si="20"/>
        <v xml:space="preserve">["SAVE_INDEX"] = 21; </v>
      </c>
      <c r="Z22">
        <f>VLOOKUP(E22,Type!A$2:B$16,2,FALSE)</f>
        <v>6</v>
      </c>
      <c r="AA22" t="str">
        <f t="shared" si="21"/>
        <v xml:space="preserve">["TYPE"] = 6; </v>
      </c>
      <c r="AB22" t="str">
        <f t="shared" si="22"/>
        <v>0</v>
      </c>
      <c r="AC22" t="str">
        <f t="shared" si="23"/>
        <v xml:space="preserve">["VXP"] =    0; </v>
      </c>
      <c r="AD22" t="str">
        <f t="shared" si="24"/>
        <v>0</v>
      </c>
      <c r="AE22" t="str">
        <f t="shared" si="25"/>
        <v xml:space="preserve">["LP"] = 0; </v>
      </c>
      <c r="AF22" t="str">
        <f t="shared" si="26"/>
        <v>900</v>
      </c>
      <c r="AG22" t="str">
        <f t="shared" si="27"/>
        <v xml:space="preserve">["REP"] =  900; </v>
      </c>
      <c r="AH22">
        <f>IF(LEN(J22)&gt;0,VLOOKUP(J22,Faction!A$2:B$77,2,FALSE),1)</f>
        <v>55</v>
      </c>
      <c r="AI22" t="str">
        <f t="shared" si="28"/>
        <v xml:space="preserve">["FACTION"] = 55; </v>
      </c>
      <c r="AJ22" t="str">
        <f t="shared" si="29"/>
        <v xml:space="preserve">["TIER"] = 0; </v>
      </c>
      <c r="AK22" t="str">
        <f t="shared" si="30"/>
        <v xml:space="preserve">["MIN_LVL"] = "105"; </v>
      </c>
      <c r="AL22" t="str">
        <f t="shared" si="31"/>
        <v/>
      </c>
      <c r="AM22" t="str">
        <f t="shared" si="32"/>
        <v xml:space="preserve">["NAME"] = { ["EN"] = "A Lesson in Herbalism (Final)"; }; </v>
      </c>
      <c r="AN22" t="str">
        <f t="shared" si="33"/>
        <v xml:space="preserve">["LORE"] = { ["EN"] = "The herbalists of Minas Tirith and Ithilien alike have great need of your aid in studying and collecting the numerous plants and herbs of Middle-earth."; }; </v>
      </c>
      <c r="AO22" t="str">
        <f t="shared" si="34"/>
        <v xml:space="preserve">["SUMMARY"] = { ["EN"] = "Complete 250 Herbalism Quests in North Ithilien and the Wastes"; }; </v>
      </c>
      <c r="AP22" t="str">
        <f t="shared" si="35"/>
        <v xml:space="preserve">["TITLE"] = { ["EN"] = "Master Herbalist"; }; </v>
      </c>
      <c r="AQ22" t="str">
        <f t="shared" si="36"/>
        <v>};</v>
      </c>
    </row>
    <row r="23" spans="1:43" x14ac:dyDescent="0.25">
      <c r="A23">
        <v>1879340037</v>
      </c>
      <c r="B23">
        <v>23</v>
      </c>
      <c r="C23">
        <v>22</v>
      </c>
      <c r="D23" t="s">
        <v>540</v>
      </c>
      <c r="E23" t="s">
        <v>25</v>
      </c>
      <c r="G23" t="s">
        <v>786</v>
      </c>
      <c r="I23">
        <v>700</v>
      </c>
      <c r="J23" t="s">
        <v>58</v>
      </c>
      <c r="K23" t="s">
        <v>541</v>
      </c>
      <c r="L23" t="s">
        <v>723</v>
      </c>
      <c r="M23">
        <v>1</v>
      </c>
      <c r="N23">
        <v>105</v>
      </c>
      <c r="R23" t="str">
        <f t="shared" si="13"/>
        <v xml:space="preserve"> [22] = {["ID"] = 1879340037; }; -- A Lesson in Herbalism (Advanced)</v>
      </c>
      <c r="S23" s="1" t="str">
        <f t="shared" si="14"/>
        <v xml:space="preserve"> [22] = {["ID"] = 1879340037; ["SAVE_INDEX"] = 22; ["TYPE"] = 6; ["VXP"] =    0; ["LP"] = 0; ["REP"] =  700; ["FACTION"] = 55; ["TIER"] = 1; ["MIN_LVL"] = "105"; ["NAME"] = { ["EN"] = "A Lesson in Herbalism (Advanced)"; }; ["LORE"] = { ["EN"] = "The herbalists of Minas Tirith and Ithilien alike have great need of your aid in studying and collecting the numerous plants and herbs of Middle-earth."; }; ["SUMMARY"] = { ["EN"] = "Complete 100 Herbalism Quests in North Ithilien and the Wastes"; }; ["TITLE"] = { ["EN"] = "the Green-thumbed"; }; };</v>
      </c>
      <c r="T23">
        <f t="shared" si="15"/>
        <v>22</v>
      </c>
      <c r="U23" t="str">
        <f t="shared" si="16"/>
        <v xml:space="preserve"> [22] = {</v>
      </c>
      <c r="V23" t="str">
        <f t="shared" si="17"/>
        <v xml:space="preserve">["ID"] = 1879340037; </v>
      </c>
      <c r="W23" t="str">
        <f t="shared" si="18"/>
        <v xml:space="preserve">["ID"] = 1879340037; </v>
      </c>
      <c r="X23" t="str">
        <f t="shared" si="19"/>
        <v/>
      </c>
      <c r="Y23" s="1" t="str">
        <f t="shared" si="20"/>
        <v xml:space="preserve">["SAVE_INDEX"] = 22; </v>
      </c>
      <c r="Z23">
        <f>VLOOKUP(E23,Type!A$2:B$16,2,FALSE)</f>
        <v>6</v>
      </c>
      <c r="AA23" t="str">
        <f t="shared" si="21"/>
        <v xml:space="preserve">["TYPE"] = 6; </v>
      </c>
      <c r="AB23" t="str">
        <f t="shared" si="22"/>
        <v>0</v>
      </c>
      <c r="AC23" t="str">
        <f t="shared" si="23"/>
        <v xml:space="preserve">["VXP"] =    0; </v>
      </c>
      <c r="AD23" t="str">
        <f t="shared" si="24"/>
        <v>0</v>
      </c>
      <c r="AE23" t="str">
        <f t="shared" si="25"/>
        <v xml:space="preserve">["LP"] = 0; </v>
      </c>
      <c r="AF23" t="str">
        <f t="shared" si="26"/>
        <v>700</v>
      </c>
      <c r="AG23" t="str">
        <f t="shared" si="27"/>
        <v xml:space="preserve">["REP"] =  700; </v>
      </c>
      <c r="AH23">
        <f>IF(LEN(J23)&gt;0,VLOOKUP(J23,Faction!A$2:B$77,2,FALSE),1)</f>
        <v>55</v>
      </c>
      <c r="AI23" t="str">
        <f t="shared" si="28"/>
        <v xml:space="preserve">["FACTION"] = 55; </v>
      </c>
      <c r="AJ23" t="str">
        <f t="shared" si="29"/>
        <v xml:space="preserve">["TIER"] = 1; </v>
      </c>
      <c r="AK23" t="str">
        <f t="shared" si="30"/>
        <v xml:space="preserve">["MIN_LVL"] = "105"; </v>
      </c>
      <c r="AL23" t="str">
        <f t="shared" si="31"/>
        <v/>
      </c>
      <c r="AM23" t="str">
        <f t="shared" si="32"/>
        <v xml:space="preserve">["NAME"] = { ["EN"] = "A Lesson in Herbalism (Advanced)"; }; </v>
      </c>
      <c r="AN23" t="str">
        <f t="shared" si="33"/>
        <v xml:space="preserve">["LORE"] = { ["EN"] = "The herbalists of Minas Tirith and Ithilien alike have great need of your aid in studying and collecting the numerous plants and herbs of Middle-earth."; }; </v>
      </c>
      <c r="AO23" t="str">
        <f t="shared" si="34"/>
        <v xml:space="preserve">["SUMMARY"] = { ["EN"] = "Complete 100 Herbalism Quests in North Ithilien and the Wastes"; }; </v>
      </c>
      <c r="AP23" t="str">
        <f t="shared" si="35"/>
        <v xml:space="preserve">["TITLE"] = { ["EN"] = "the Green-thumbed"; }; </v>
      </c>
      <c r="AQ23" t="str">
        <f t="shared" si="36"/>
        <v>};</v>
      </c>
    </row>
    <row r="24" spans="1:43" x14ac:dyDescent="0.25">
      <c r="A24">
        <v>1879340036</v>
      </c>
      <c r="B24">
        <v>22</v>
      </c>
      <c r="C24">
        <v>23</v>
      </c>
      <c r="D24" t="s">
        <v>537</v>
      </c>
      <c r="E24" t="s">
        <v>25</v>
      </c>
      <c r="G24" t="s">
        <v>538</v>
      </c>
      <c r="I24">
        <v>700</v>
      </c>
      <c r="J24" t="s">
        <v>58</v>
      </c>
      <c r="K24" t="s">
        <v>539</v>
      </c>
      <c r="L24" t="s">
        <v>723</v>
      </c>
      <c r="M24">
        <v>2</v>
      </c>
      <c r="N24">
        <v>105</v>
      </c>
      <c r="R24" t="str">
        <f t="shared" si="13"/>
        <v xml:space="preserve"> [23] = {["ID"] = 1879340036; }; -- A Lesson in Herbalism (Intermediate)</v>
      </c>
      <c r="S24" s="1" t="str">
        <f t="shared" si="14"/>
        <v xml:space="preserve"> [23] = {["ID"] = 1879340036; ["SAVE_INDEX"] = 23; ["TYPE"] = 6; ["VXP"] =    0; ["LP"] = 0; ["REP"] =  700; ["FACTION"] = 55; ["TIER"] = 2; ["MIN_LVL"] = "105"; ["NAME"] = { ["EN"] = "A Lesson in Herbalism (Intermediate)"; }; ["LORE"] = { ["EN"] = "The herbalists of Minas Tirith and Ithilien alike have great need of your aid in studying and collecting the numerous plants and herbs of Middle-earth."; }; ["SUMMARY"] = { ["EN"] = "Complete 50 Herbalism Quests in North Ithilien and the Wastes"; }; ["TITLE"] = { ["EN"] = "Flower-bearer"; }; };</v>
      </c>
      <c r="T24">
        <f t="shared" si="15"/>
        <v>23</v>
      </c>
      <c r="U24" t="str">
        <f t="shared" si="16"/>
        <v xml:space="preserve"> [23] = {</v>
      </c>
      <c r="V24" t="str">
        <f t="shared" si="17"/>
        <v xml:space="preserve">["ID"] = 1879340036; </v>
      </c>
      <c r="W24" t="str">
        <f t="shared" si="18"/>
        <v xml:space="preserve">["ID"] = 1879340036; </v>
      </c>
      <c r="X24" t="str">
        <f t="shared" si="19"/>
        <v/>
      </c>
      <c r="Y24" s="1" t="str">
        <f t="shared" si="20"/>
        <v xml:space="preserve">["SAVE_INDEX"] = 23; </v>
      </c>
      <c r="Z24">
        <f>VLOOKUP(E24,Type!A$2:B$16,2,FALSE)</f>
        <v>6</v>
      </c>
      <c r="AA24" t="str">
        <f t="shared" si="21"/>
        <v xml:space="preserve">["TYPE"] = 6; </v>
      </c>
      <c r="AB24" t="str">
        <f t="shared" si="22"/>
        <v>0</v>
      </c>
      <c r="AC24" t="str">
        <f t="shared" si="23"/>
        <v xml:space="preserve">["VXP"] =    0; </v>
      </c>
      <c r="AD24" t="str">
        <f t="shared" si="24"/>
        <v>0</v>
      </c>
      <c r="AE24" t="str">
        <f t="shared" si="25"/>
        <v xml:space="preserve">["LP"] = 0; </v>
      </c>
      <c r="AF24" t="str">
        <f t="shared" si="26"/>
        <v>700</v>
      </c>
      <c r="AG24" t="str">
        <f t="shared" si="27"/>
        <v xml:space="preserve">["REP"] =  700; </v>
      </c>
      <c r="AH24">
        <f>IF(LEN(J24)&gt;0,VLOOKUP(J24,Faction!A$2:B$77,2,FALSE),1)</f>
        <v>55</v>
      </c>
      <c r="AI24" t="str">
        <f t="shared" si="28"/>
        <v xml:space="preserve">["FACTION"] = 55; </v>
      </c>
      <c r="AJ24" t="str">
        <f t="shared" si="29"/>
        <v xml:space="preserve">["TIER"] = 2; </v>
      </c>
      <c r="AK24" t="str">
        <f t="shared" si="30"/>
        <v xml:space="preserve">["MIN_LVL"] = "105"; </v>
      </c>
      <c r="AL24" t="str">
        <f t="shared" si="31"/>
        <v/>
      </c>
      <c r="AM24" t="str">
        <f t="shared" si="32"/>
        <v xml:space="preserve">["NAME"] = { ["EN"] = "A Lesson in Herbalism (Intermediate)"; }; </v>
      </c>
      <c r="AN24" t="str">
        <f t="shared" si="33"/>
        <v xml:space="preserve">["LORE"] = { ["EN"] = "The herbalists of Minas Tirith and Ithilien alike have great need of your aid in studying and collecting the numerous plants and herbs of Middle-earth."; }; </v>
      </c>
      <c r="AO24" t="str">
        <f t="shared" si="34"/>
        <v xml:space="preserve">["SUMMARY"] = { ["EN"] = "Complete 50 Herbalism Quests in North Ithilien and the Wastes"; }; </v>
      </c>
      <c r="AP24" t="str">
        <f t="shared" si="35"/>
        <v xml:space="preserve">["TITLE"] = { ["EN"] = "Flower-bearer"; }; </v>
      </c>
      <c r="AQ24" t="str">
        <f t="shared" si="36"/>
        <v>};</v>
      </c>
    </row>
    <row r="25" spans="1:43" x14ac:dyDescent="0.25">
      <c r="A25">
        <v>1879340019</v>
      </c>
      <c r="B25">
        <v>21</v>
      </c>
      <c r="C25">
        <v>24</v>
      </c>
      <c r="D25" t="s">
        <v>534</v>
      </c>
      <c r="E25" t="s">
        <v>25</v>
      </c>
      <c r="G25" t="s">
        <v>535</v>
      </c>
      <c r="I25">
        <v>700</v>
      </c>
      <c r="J25" t="s">
        <v>58</v>
      </c>
      <c r="K25" t="s">
        <v>536</v>
      </c>
      <c r="L25" t="s">
        <v>723</v>
      </c>
      <c r="M25">
        <v>3</v>
      </c>
      <c r="N25">
        <v>105</v>
      </c>
      <c r="R25" t="str">
        <f t="shared" si="13"/>
        <v xml:space="preserve"> [24] = {["ID"] = 1879340019; }; -- A Lesson in Herbalism</v>
      </c>
      <c r="S25" s="1" t="str">
        <f t="shared" si="14"/>
        <v xml:space="preserve"> [24] = {["ID"] = 1879340019; ["SAVE_INDEX"] = 24; ["TYPE"] = 6; ["VXP"] =    0; ["LP"] = 0; ["REP"] =  700; ["FACTION"] = 55; ["TIER"] = 3; ["MIN_LVL"] = "105"; ["NAME"] = { ["EN"] = "A Lesson in Herbalism"; }; ["LORE"] = { ["EN"] = "The herbalists of Minas Tirith and Ithilien alike have great need of your aid in studying and collecting the numerous plants and herbs of Middle-earth."; }; ["SUMMARY"] = { ["EN"] = "Complete 25 Herbalism Quests in North Ithilien and the Wastes"; }; ["TITLE"] = { ["EN"] = "Budding Herbalist"; }; };</v>
      </c>
      <c r="T25">
        <f t="shared" si="15"/>
        <v>24</v>
      </c>
      <c r="U25" t="str">
        <f t="shared" si="16"/>
        <v xml:space="preserve"> [24] = {</v>
      </c>
      <c r="V25" t="str">
        <f t="shared" si="17"/>
        <v xml:space="preserve">["ID"] = 1879340019; </v>
      </c>
      <c r="W25" t="str">
        <f t="shared" si="18"/>
        <v xml:space="preserve">["ID"] = 1879340019; </v>
      </c>
      <c r="X25" t="str">
        <f t="shared" si="19"/>
        <v/>
      </c>
      <c r="Y25" s="1" t="str">
        <f t="shared" si="20"/>
        <v xml:space="preserve">["SAVE_INDEX"] = 24; </v>
      </c>
      <c r="Z25">
        <f>VLOOKUP(E25,Type!A$2:B$16,2,FALSE)</f>
        <v>6</v>
      </c>
      <c r="AA25" t="str">
        <f t="shared" si="21"/>
        <v xml:space="preserve">["TYPE"] = 6; </v>
      </c>
      <c r="AB25" t="str">
        <f t="shared" si="22"/>
        <v>0</v>
      </c>
      <c r="AC25" t="str">
        <f t="shared" si="23"/>
        <v xml:space="preserve">["VXP"] =    0; </v>
      </c>
      <c r="AD25" t="str">
        <f t="shared" si="24"/>
        <v>0</v>
      </c>
      <c r="AE25" t="str">
        <f t="shared" si="25"/>
        <v xml:space="preserve">["LP"] = 0; </v>
      </c>
      <c r="AF25" t="str">
        <f t="shared" si="26"/>
        <v>700</v>
      </c>
      <c r="AG25" t="str">
        <f t="shared" si="27"/>
        <v xml:space="preserve">["REP"] =  700; </v>
      </c>
      <c r="AH25">
        <f>IF(LEN(J25)&gt;0,VLOOKUP(J25,Faction!A$2:B$77,2,FALSE),1)</f>
        <v>55</v>
      </c>
      <c r="AI25" t="str">
        <f t="shared" si="28"/>
        <v xml:space="preserve">["FACTION"] = 55; </v>
      </c>
      <c r="AJ25" t="str">
        <f t="shared" si="29"/>
        <v xml:space="preserve">["TIER"] = 3; </v>
      </c>
      <c r="AK25" t="str">
        <f t="shared" si="30"/>
        <v xml:space="preserve">["MIN_LVL"] = "105"; </v>
      </c>
      <c r="AL25" t="str">
        <f t="shared" si="31"/>
        <v/>
      </c>
      <c r="AM25" t="str">
        <f t="shared" si="32"/>
        <v xml:space="preserve">["NAME"] = { ["EN"] = "A Lesson in Herbalism"; }; </v>
      </c>
      <c r="AN25" t="str">
        <f t="shared" si="33"/>
        <v xml:space="preserve">["LORE"] = { ["EN"] = "The herbalists of Minas Tirith and Ithilien alike have great need of your aid in studying and collecting the numerous plants and herbs of Middle-earth."; }; </v>
      </c>
      <c r="AO25" t="str">
        <f t="shared" si="34"/>
        <v xml:space="preserve">["SUMMARY"] = { ["EN"] = "Complete 25 Herbalism Quests in North Ithilien and the Wastes"; }; </v>
      </c>
      <c r="AP25" t="str">
        <f t="shared" si="35"/>
        <v xml:space="preserve">["TITLE"] = { ["EN"] = "Budding Herbalist"; }; </v>
      </c>
      <c r="AQ25" t="str">
        <f t="shared" si="36"/>
        <v>};</v>
      </c>
    </row>
    <row r="26" spans="1:43" x14ac:dyDescent="0.25">
      <c r="R26" t="str">
        <f t="shared" si="13"/>
        <v xml:space="preserve"> [25] = {}; -- </v>
      </c>
      <c r="S26" s="1" t="e">
        <f t="shared" si="14"/>
        <v>#N/A</v>
      </c>
      <c r="T26">
        <f t="shared" si="15"/>
        <v>25</v>
      </c>
      <c r="U26" t="str">
        <f t="shared" si="16"/>
        <v xml:space="preserve"> [25] = {</v>
      </c>
      <c r="V26" t="str">
        <f t="shared" si="17"/>
        <v xml:space="preserve">                     </v>
      </c>
      <c r="W26" t="str">
        <f t="shared" si="18"/>
        <v/>
      </c>
      <c r="X26" t="str">
        <f t="shared" si="19"/>
        <v/>
      </c>
      <c r="Y26" s="1" t="str">
        <f t="shared" si="20"/>
        <v xml:space="preserve">                     </v>
      </c>
      <c r="Z26" t="e">
        <f>VLOOKUP(E26,Type!A$2:B$16,2,FALSE)</f>
        <v>#N/A</v>
      </c>
      <c r="AA26" t="e">
        <f t="shared" si="21"/>
        <v>#N/A</v>
      </c>
      <c r="AB26" t="str">
        <f t="shared" si="22"/>
        <v>0</v>
      </c>
      <c r="AC26" t="str">
        <f t="shared" si="23"/>
        <v xml:space="preserve">["VXP"] =    0; </v>
      </c>
      <c r="AD26" t="str">
        <f t="shared" si="24"/>
        <v>0</v>
      </c>
      <c r="AE26" t="str">
        <f t="shared" si="25"/>
        <v xml:space="preserve">["LP"] = 0; </v>
      </c>
      <c r="AF26" t="str">
        <f t="shared" si="26"/>
        <v>0</v>
      </c>
      <c r="AG26" t="str">
        <f t="shared" si="27"/>
        <v xml:space="preserve">["REP"] =    0; </v>
      </c>
      <c r="AH26">
        <f>IF(LEN(J26)&gt;0,VLOOKUP(J26,Faction!A$2:B$77,2,FALSE),1)</f>
        <v>1</v>
      </c>
      <c r="AI26" t="str">
        <f t="shared" si="28"/>
        <v xml:space="preserve">["FACTION"] = 1; </v>
      </c>
      <c r="AJ26" t="str">
        <f t="shared" si="29"/>
        <v xml:space="preserve">["TIER"] = 0; </v>
      </c>
      <c r="AK26" t="str">
        <f t="shared" si="30"/>
        <v/>
      </c>
      <c r="AL26" t="str">
        <f t="shared" si="31"/>
        <v/>
      </c>
      <c r="AM26" t="str">
        <f t="shared" si="32"/>
        <v xml:space="preserve">["NAME"] = { ["EN"] = ""; }; </v>
      </c>
      <c r="AN26" t="str">
        <f t="shared" si="33"/>
        <v xml:space="preserve">["LORE"] = { ["EN"] = ""; }; </v>
      </c>
      <c r="AO26" t="str">
        <f t="shared" si="34"/>
        <v xml:space="preserve">["SUMMARY"] = { ["EN"] = ""; }; </v>
      </c>
      <c r="AP26" t="str">
        <f t="shared" si="35"/>
        <v/>
      </c>
      <c r="AQ26" t="str">
        <f t="shared" si="36"/>
        <v>};</v>
      </c>
    </row>
    <row r="27" spans="1:43" x14ac:dyDescent="0.25">
      <c r="R27" t="str">
        <f t="shared" si="13"/>
        <v xml:space="preserve"> [26] = {}; -- </v>
      </c>
      <c r="S27" s="1" t="e">
        <f t="shared" si="14"/>
        <v>#N/A</v>
      </c>
      <c r="T27">
        <f t="shared" si="15"/>
        <v>26</v>
      </c>
      <c r="U27" t="str">
        <f t="shared" si="16"/>
        <v xml:space="preserve"> [26] = {</v>
      </c>
      <c r="V27" t="str">
        <f t="shared" si="17"/>
        <v xml:space="preserve">                     </v>
      </c>
      <c r="W27" t="str">
        <f t="shared" si="18"/>
        <v/>
      </c>
      <c r="X27" t="str">
        <f t="shared" si="19"/>
        <v/>
      </c>
      <c r="Y27" s="1" t="str">
        <f t="shared" si="20"/>
        <v xml:space="preserve">                     </v>
      </c>
      <c r="Z27" t="e">
        <f>VLOOKUP(E27,Type!A$2:B$16,2,FALSE)</f>
        <v>#N/A</v>
      </c>
      <c r="AA27" t="e">
        <f t="shared" si="21"/>
        <v>#N/A</v>
      </c>
      <c r="AB27" t="str">
        <f t="shared" si="22"/>
        <v>0</v>
      </c>
      <c r="AC27" t="str">
        <f t="shared" si="23"/>
        <v xml:space="preserve">["VXP"] =    0; </v>
      </c>
      <c r="AD27" t="str">
        <f t="shared" si="24"/>
        <v>0</v>
      </c>
      <c r="AE27" t="str">
        <f t="shared" si="25"/>
        <v xml:space="preserve">["LP"] = 0; </v>
      </c>
      <c r="AF27" t="str">
        <f t="shared" si="26"/>
        <v>0</v>
      </c>
      <c r="AG27" t="str">
        <f t="shared" si="27"/>
        <v xml:space="preserve">["REP"] =    0; </v>
      </c>
      <c r="AH27">
        <f>IF(LEN(J27)&gt;0,VLOOKUP(J27,Faction!A$2:B$77,2,FALSE),1)</f>
        <v>1</v>
      </c>
      <c r="AI27" t="str">
        <f t="shared" si="28"/>
        <v xml:space="preserve">["FACTION"] = 1; </v>
      </c>
      <c r="AJ27" t="str">
        <f t="shared" si="29"/>
        <v xml:space="preserve">["TIER"] = 0; </v>
      </c>
      <c r="AK27" t="str">
        <f t="shared" si="30"/>
        <v/>
      </c>
      <c r="AL27" t="str">
        <f t="shared" si="31"/>
        <v/>
      </c>
      <c r="AM27" t="str">
        <f t="shared" si="32"/>
        <v xml:space="preserve">["NAME"] = { ["EN"] = ""; }; </v>
      </c>
      <c r="AN27" t="str">
        <f t="shared" si="33"/>
        <v xml:space="preserve">["LORE"] = { ["EN"] = ""; }; </v>
      </c>
      <c r="AO27" t="str">
        <f t="shared" si="34"/>
        <v xml:space="preserve">["SUMMARY"] = { ["EN"] = ""; }; </v>
      </c>
      <c r="AP27" t="str">
        <f t="shared" si="35"/>
        <v/>
      </c>
      <c r="AQ27" t="str">
        <f t="shared" si="36"/>
        <v>};</v>
      </c>
    </row>
  </sheetData>
  <conditionalFormatting sqref="B1:B1048576">
    <cfRule type="duplicateValues" dxfId="10" priority="3"/>
  </conditionalFormatting>
  <conditionalFormatting sqref="C1">
    <cfRule type="duplicateValues" dxfId="9" priority="4"/>
  </conditionalFormatting>
  <conditionalFormatting sqref="C1:C1048576">
    <cfRule type="duplicateValues" dxfId="8" priority="2"/>
  </conditionalFormatting>
  <conditionalFormatting sqref="P2:P27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6097-F287-482D-91AB-39C731C708EE}">
  <dimension ref="A1:AQ37"/>
  <sheetViews>
    <sheetView workbookViewId="0">
      <pane xSplit="4" ySplit="1" topLeftCell="M2" activePane="bottomRight" state="frozen"/>
      <selection pane="topRight" activeCell="B1" sqref="B1"/>
      <selection pane="bottomLeft" activeCell="A2" sqref="A2"/>
      <selection pane="bottomRight" activeCell="R2" sqref="R2:R35"/>
    </sheetView>
  </sheetViews>
  <sheetFormatPr defaultRowHeight="15" x14ac:dyDescent="0.25"/>
  <cols>
    <col min="1" max="1" width="11" bestFit="1" customWidth="1"/>
    <col min="4" max="4" width="32" customWidth="1"/>
    <col min="7" max="7" width="22.5703125" customWidth="1"/>
    <col min="11" max="11" width="27.42578125" customWidth="1"/>
    <col min="17" max="17" width="12.140625" bestFit="1" customWidth="1"/>
    <col min="18" max="18" width="12.140625" customWidth="1"/>
    <col min="19" max="19" width="43.570312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1879342493</v>
      </c>
      <c r="B2">
        <v>1</v>
      </c>
      <c r="C2">
        <v>1</v>
      </c>
      <c r="D2" s="2" t="s">
        <v>625</v>
      </c>
      <c r="E2" t="s">
        <v>29</v>
      </c>
      <c r="I2">
        <v>1200</v>
      </c>
      <c r="J2" t="s">
        <v>58</v>
      </c>
      <c r="K2" t="s">
        <v>550</v>
      </c>
      <c r="L2" t="s">
        <v>619</v>
      </c>
      <c r="M2">
        <v>0</v>
      </c>
      <c r="N2">
        <v>100</v>
      </c>
      <c r="R2" t="str">
        <f>CONCATENATE(U2,W2,X2,AQ2," -- ",D2)</f>
        <v xml:space="preserve">  [1] = {["ID"] = 1879342493; }; -- Deeds of The Wastes</v>
      </c>
      <c r="S2" s="1" t="str">
        <f>CONCATENATE(U2,V2,Y2,AA2,AC2,AE2,AG2,AI2,AJ2,AK2,AL2,AM2,AN2,AO2,AP2,AQ2)</f>
        <v xml:space="preserve">  [1] = {["ID"] = 1879342493; ["SAVE_INDEX"] =  1; ["TYPE"] = 7; ["VXP"] =    0; ["LP"] = 0; ["REP"] = 1200; ["FACTION"] = 55; ["TIER"] = 0; ["MIN_LVL"] = "100"; ["NAME"] = { ["EN"] = "Deeds of The Wastes"; }; ["LORE"] = { ["EN"] = "There is much to do while travelling through the lands of The Wastes."; }; ["SUMMARY"] = { ["EN"] = "Complete Explorer, Quest, Slayer, and Enemies Behind the Hills Meta Deeds";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1879342493; </v>
      </c>
      <c r="W2" t="str">
        <f>IF(LEN(A2)&gt;0,CONCATENATE("[""ID""] = ",A2,"; "),"")</f>
        <v xml:space="preserve">["ID"] = 1879342493; </v>
      </c>
      <c r="X2" t="str">
        <f>IF(LEN(P2)&gt;0,CONCATENATE("[""CAT_ID""] = ",P2,"; "),"")</f>
        <v/>
      </c>
      <c r="Y2" s="1" t="str">
        <f>IF(LEN(C2)&gt;0,CONCATENATE("[""SAVE_INDEX""] = ",REPT(" ",2-LEN(C2)),C2,"; "),REPT(" ",21))</f>
        <v xml:space="preserve">["SAVE_INDEX"] =  1; </v>
      </c>
      <c r="Z2">
        <f>VLOOKUP(E2,Type!A$2:B$16,2,FALSE)</f>
        <v>7</v>
      </c>
      <c r="AA2" t="str">
        <f>CONCATENATE("[""TYPE""] = ",REPT(" ",1-LEN(Z2)),Z2,"; ")</f>
        <v xml:space="preserve">["TYPE"] = 7; </v>
      </c>
      <c r="AB2" t="str">
        <f t="shared" ref="AB2" si="0">TEXT(F2,0)</f>
        <v>0</v>
      </c>
      <c r="AC2" t="str">
        <f>CONCATENATE("[""VXP""] = ",REPT(" ",4-LEN(AB2)),TEXT(AB2,"0"),"; ")</f>
        <v xml:space="preserve">["VXP"] =    0; </v>
      </c>
      <c r="AD2" t="str">
        <f t="shared" ref="AD2" si="1">TEXT(H2,0)</f>
        <v>0</v>
      </c>
      <c r="AE2" t="str">
        <f>CONCATENATE("[""LP""] = ",REPT(" ",1-LEN(AD2)),TEXT(AD2,"0"),"; ")</f>
        <v xml:space="preserve">["LP"] = 0; </v>
      </c>
      <c r="AF2" t="str">
        <f t="shared" ref="AF2" si="2">TEXT(I2,0)</f>
        <v>1200</v>
      </c>
      <c r="AG2" t="str">
        <f>CONCATENATE("[""REP""] = ",REPT(" ",4-LEN(AF2)),TEXT(AF2,"0"),"; ")</f>
        <v xml:space="preserve">["REP"] = 1200; </v>
      </c>
      <c r="AH2">
        <f>IF(LEN(J2)&gt;0,VLOOKUP(J2,Faction!A$2:B$77,2,FALSE),1)</f>
        <v>55</v>
      </c>
      <c r="AI2" t="str">
        <f>CONCATENATE("[""FACTION""] = ",REPT(" ",2-LEN(AH2)),TEXT(AH2,"0"),"; ")</f>
        <v xml:space="preserve">["FACTION"] = 55; </v>
      </c>
      <c r="AJ2" t="str">
        <f t="shared" ref="AJ2" si="3">CONCATENATE("[""TIER""] = ",TEXT(M2,"0"),"; ")</f>
        <v xml:space="preserve">["TIER"] = 0; </v>
      </c>
      <c r="AK2" t="str">
        <f>IF(LEN(N2)&gt;0,CONCATENATE("[""MIN_LVL""] = ",REPT(" ",3-LEN(N2)),"""",N2,"""; "),"")</f>
        <v xml:space="preserve">["MIN_LVL"] = "100"; </v>
      </c>
      <c r="AL2" t="str">
        <f>IF(LEN(O2)&gt;0,CONCATENATE("[""MIN_LVL""] = ",REPT(" ",3-LEN(O2)),O2,"; "),"")</f>
        <v/>
      </c>
      <c r="AM2" t="str">
        <f>CONCATENATE("[""NAME""] = { [""EN""] = """,D2,"""; }; ")</f>
        <v xml:space="preserve">["NAME"] = { ["EN"] = "Deeds of The Wastes"; }; </v>
      </c>
      <c r="AN2" t="str">
        <f>CONCATENATE("[""LORE""] = { [""EN""] = """,L2,"""; }; ")</f>
        <v xml:space="preserve">["LORE"] = { ["EN"] = "There is much to do while travelling through the lands of The Wastes."; }; </v>
      </c>
      <c r="AO2" t="str">
        <f t="shared" ref="AO2" si="4">CONCATENATE("[""SUMMARY""] = { [""EN""] = """,K2,"""; }; ")</f>
        <v xml:space="preserve">["SUMMARY"] = { ["EN"] = "Complete Explorer, Quest, Slayer, and Enemies Behind the Hills Meta Deeds"; }; </v>
      </c>
      <c r="AP2" t="str">
        <f>IF(LEN(G2)&gt;0,CONCATENATE("[""TITLE""] = { [""EN""] = """,G2,"""; }; "),"")</f>
        <v/>
      </c>
      <c r="AQ2" t="str">
        <f>CONCATENATE("};")</f>
        <v>};</v>
      </c>
    </row>
    <row r="3" spans="1:43" x14ac:dyDescent="0.25">
      <c r="A3">
        <v>1879342486</v>
      </c>
      <c r="B3">
        <v>2</v>
      </c>
      <c r="C3">
        <v>2</v>
      </c>
      <c r="D3" t="s">
        <v>626</v>
      </c>
      <c r="E3" t="s">
        <v>24</v>
      </c>
      <c r="I3">
        <v>900</v>
      </c>
      <c r="J3" t="s">
        <v>58</v>
      </c>
      <c r="K3" t="s">
        <v>551</v>
      </c>
      <c r="L3" t="s">
        <v>724</v>
      </c>
      <c r="M3">
        <v>1</v>
      </c>
      <c r="N3">
        <v>100</v>
      </c>
      <c r="R3" t="str">
        <f t="shared" ref="R3:R35" si="5">CONCATENATE(U3,W3,X3,AQ3," -- ",D3)</f>
        <v xml:space="preserve">  [2] = {["ID"] = 1879342486; }; -- Explorer of The Wastes</v>
      </c>
      <c r="S3" s="1" t="str">
        <f t="shared" ref="S3:S37" si="6">CONCATENATE(U3,V3,Y3,AA3,AC3,AE3,AG3,AI3,AJ3,AK3,AL3,AM3,AN3,AO3,AP3,AQ3)</f>
        <v xml:space="preserve">  [2] = {["ID"] = 1879342486; ["SAVE_INDEX"] =  2; ["TYPE"] = 3; ["VXP"] =    0; ["LP"] = 0; ["REP"] =  900; ["FACTION"] = 55; ["TIER"] = 1; ["MIN_LVL"] = "100"; ["NAME"] = { ["EN"] = "Explorer of The Wastes"; }; ["LORE"] = { ["EN"] = "Explore the lands of The Wastes."; }; ["SUMMARY"] = { ["EN"] = "Complete the 4 Explorer deeds in The Wastes"; }; };</v>
      </c>
      <c r="T3">
        <f t="shared" ref="T3:T37" si="7">ROW()-1</f>
        <v>2</v>
      </c>
      <c r="U3" t="str">
        <f t="shared" ref="U3:U37" si="8">CONCATENATE(REPT(" ",3-LEN(T3)),"[",T3,"] = {")</f>
        <v xml:space="preserve">  [2] = {</v>
      </c>
      <c r="V3" t="str">
        <f t="shared" ref="V3:V37" si="9">IF(LEN(A3)&gt;0,CONCATENATE("[""ID""] = ",A3,"; "),"                     ")</f>
        <v xml:space="preserve">["ID"] = 1879342486; </v>
      </c>
      <c r="W3" t="str">
        <f t="shared" ref="W3:W37" si="10">IF(LEN(A3)&gt;0,CONCATENATE("[""ID""] = ",A3,"; "),"")</f>
        <v xml:space="preserve">["ID"] = 1879342486; </v>
      </c>
      <c r="X3" t="str">
        <f t="shared" ref="X3:X37" si="11">IF(LEN(P3)&gt;0,CONCATENATE("[""CAT_ID""] = ",P3,"; "),"")</f>
        <v/>
      </c>
      <c r="Y3" s="1" t="str">
        <f t="shared" ref="Y3:Y37" si="12">IF(LEN(C3)&gt;0,CONCATENATE("[""SAVE_INDEX""] = ",REPT(" ",2-LEN(C3)),C3,"; "),REPT(" ",21))</f>
        <v xml:space="preserve">["SAVE_INDEX"] =  2; </v>
      </c>
      <c r="Z3">
        <f>VLOOKUP(E3,Type!A$2:B$16,2,FALSE)</f>
        <v>3</v>
      </c>
      <c r="AA3" t="str">
        <f t="shared" ref="AA3:AA37" si="13">CONCATENATE("[""TYPE""] = ",REPT(" ",1-LEN(Z3)),Z3,"; ")</f>
        <v xml:space="preserve">["TYPE"] = 3; </v>
      </c>
      <c r="AB3" t="str">
        <f t="shared" ref="AB3:AB37" si="14">TEXT(F3,0)</f>
        <v>0</v>
      </c>
      <c r="AC3" t="str">
        <f t="shared" ref="AC3:AC37" si="15">CONCATENATE("[""VXP""] = ",REPT(" ",4-LEN(AB3)),TEXT(AB3,"0"),"; ")</f>
        <v xml:space="preserve">["VXP"] =    0; </v>
      </c>
      <c r="AD3" t="str">
        <f t="shared" ref="AD3:AD37" si="16">TEXT(H3,0)</f>
        <v>0</v>
      </c>
      <c r="AE3" t="str">
        <f t="shared" ref="AE3:AE37" si="17">CONCATENATE("[""LP""] = ",REPT(" ",1-LEN(AD3)),TEXT(AD3,"0"),"; ")</f>
        <v xml:space="preserve">["LP"] = 0; </v>
      </c>
      <c r="AF3" t="str">
        <f t="shared" ref="AF3:AF37" si="18">TEXT(I3,0)</f>
        <v>900</v>
      </c>
      <c r="AG3" t="str">
        <f t="shared" ref="AG3:AG37" si="19">CONCATENATE("[""REP""] = ",REPT(" ",4-LEN(AF3)),TEXT(AF3,"0"),"; ")</f>
        <v xml:space="preserve">["REP"] =  900; </v>
      </c>
      <c r="AH3">
        <f>IF(LEN(J3)&gt;0,VLOOKUP(J3,Faction!A$2:B$77,2,FALSE),1)</f>
        <v>55</v>
      </c>
      <c r="AI3" t="str">
        <f t="shared" ref="AI3:AI37" si="20">CONCATENATE("[""FACTION""] = ",REPT(" ",2-LEN(AH3)),TEXT(AH3,"0"),"; ")</f>
        <v xml:space="preserve">["FACTION"] = 55; </v>
      </c>
      <c r="AJ3" t="str">
        <f t="shared" ref="AJ3:AJ37" si="21">CONCATENATE("[""TIER""] = ",TEXT(M3,"0"),"; ")</f>
        <v xml:space="preserve">["TIER"] = 1; </v>
      </c>
      <c r="AK3" t="str">
        <f t="shared" ref="AK3:AK37" si="22">IF(LEN(N3)&gt;0,CONCATENATE("[""MIN_LVL""] = ",REPT(" ",3-LEN(N3)),"""",N3,"""; "),"")</f>
        <v xml:space="preserve">["MIN_LVL"] = "100"; </v>
      </c>
      <c r="AL3" t="str">
        <f t="shared" ref="AL3:AL37" si="23">IF(LEN(O3)&gt;0,CONCATENATE("[""MIN_LVL""] = ",REPT(" ",3-LEN(O3)),O3,"; "),"")</f>
        <v/>
      </c>
      <c r="AM3" t="str">
        <f t="shared" ref="AM3:AM37" si="24">CONCATENATE("[""NAME""] = { [""EN""] = """,D3,"""; }; ")</f>
        <v xml:space="preserve">["NAME"] = { ["EN"] = "Explorer of The Wastes"; }; </v>
      </c>
      <c r="AN3" t="str">
        <f t="shared" ref="AN3:AN37" si="25">CONCATENATE("[""LORE""] = { [""EN""] = """,L3,"""; }; ")</f>
        <v xml:space="preserve">["LORE"] = { ["EN"] = "Explore the lands of The Wastes."; }; </v>
      </c>
      <c r="AO3" t="str">
        <f t="shared" ref="AO3:AO37" si="26">CONCATENATE("[""SUMMARY""] = { [""EN""] = """,K3,"""; }; ")</f>
        <v xml:space="preserve">["SUMMARY"] = { ["EN"] = "Complete the 4 Explorer deeds in The Wastes"; }; </v>
      </c>
      <c r="AP3" t="str">
        <f t="shared" ref="AP3:AP37" si="27">IF(LEN(G3)&gt;0,CONCATENATE("[""TITLE""] = { [""EN""] = """,G3,"""; }; "),"")</f>
        <v/>
      </c>
      <c r="AQ3" t="str">
        <f t="shared" ref="AQ3:AQ37" si="28">CONCATENATE("};")</f>
        <v>};</v>
      </c>
    </row>
    <row r="4" spans="1:43" x14ac:dyDescent="0.25">
      <c r="A4">
        <v>1879342484</v>
      </c>
      <c r="B4">
        <v>8</v>
      </c>
      <c r="C4">
        <v>3</v>
      </c>
      <c r="D4" t="s">
        <v>562</v>
      </c>
      <c r="E4" t="s">
        <v>24</v>
      </c>
      <c r="F4">
        <v>2000</v>
      </c>
      <c r="G4" t="s">
        <v>563</v>
      </c>
      <c r="H4">
        <v>5</v>
      </c>
      <c r="I4">
        <v>500</v>
      </c>
      <c r="J4" t="s">
        <v>58</v>
      </c>
      <c r="K4" t="s">
        <v>564</v>
      </c>
      <c r="L4" t="s">
        <v>725</v>
      </c>
      <c r="M4">
        <v>2</v>
      </c>
      <c r="N4">
        <v>100</v>
      </c>
      <c r="R4" t="str">
        <f t="shared" si="5"/>
        <v xml:space="preserve">  [3] = {["ID"] = 1879342484; }; -- Gathering of Evil</v>
      </c>
      <c r="S4" s="1" t="str">
        <f t="shared" si="6"/>
        <v xml:space="preserve">  [3] = {["ID"] = 1879342484; ["SAVE_INDEX"] =  3; ["TYPE"] = 3; ["VXP"] = 2000; ["LP"] = 5; ["REP"] =  500; ["FACTION"] = 55; ["TIER"] = 2; ["MIN_LVL"] = "100"; ["NAME"] = { ["EN"] = "Gathering of Evil"; }; ["LORE"] = { ["EN"] = "Discover Enemy encampments in The Wastes."; }; ["SUMMARY"] = { ["EN"] = "Discover the 8 Enemy encampments in the Wastes."; }; ["TITLE"] = { ["EN"] = "Rabble-rouser"; }; };</v>
      </c>
      <c r="T4">
        <f t="shared" si="7"/>
        <v>3</v>
      </c>
      <c r="U4" t="str">
        <f t="shared" si="8"/>
        <v xml:space="preserve">  [3] = {</v>
      </c>
      <c r="V4" t="str">
        <f t="shared" si="9"/>
        <v xml:space="preserve">["ID"] = 1879342484; </v>
      </c>
      <c r="W4" t="str">
        <f t="shared" si="10"/>
        <v xml:space="preserve">["ID"] = 1879342484; </v>
      </c>
      <c r="X4" t="str">
        <f t="shared" si="11"/>
        <v/>
      </c>
      <c r="Y4" s="1" t="str">
        <f t="shared" si="12"/>
        <v xml:space="preserve">["SAVE_INDEX"] =  3; </v>
      </c>
      <c r="Z4">
        <f>VLOOKUP(E4,Type!A$2:B$16,2,FALSE)</f>
        <v>3</v>
      </c>
      <c r="AA4" t="str">
        <f t="shared" si="13"/>
        <v xml:space="preserve">["TYPE"] = 3; </v>
      </c>
      <c r="AB4" t="str">
        <f t="shared" si="14"/>
        <v>2000</v>
      </c>
      <c r="AC4" t="str">
        <f t="shared" si="15"/>
        <v xml:space="preserve">["VXP"] = 2000; </v>
      </c>
      <c r="AD4" t="str">
        <f t="shared" si="16"/>
        <v>5</v>
      </c>
      <c r="AE4" t="str">
        <f t="shared" si="17"/>
        <v xml:space="preserve">["LP"] = 5; </v>
      </c>
      <c r="AF4" t="str">
        <f t="shared" si="18"/>
        <v>500</v>
      </c>
      <c r="AG4" t="str">
        <f t="shared" si="19"/>
        <v xml:space="preserve">["REP"] =  500; </v>
      </c>
      <c r="AH4">
        <f>IF(LEN(J4)&gt;0,VLOOKUP(J4,Faction!A$2:B$77,2,FALSE),1)</f>
        <v>55</v>
      </c>
      <c r="AI4" t="str">
        <f t="shared" si="20"/>
        <v xml:space="preserve">["FACTION"] = 55; </v>
      </c>
      <c r="AJ4" t="str">
        <f t="shared" si="21"/>
        <v xml:space="preserve">["TIER"] = 2; </v>
      </c>
      <c r="AK4" t="str">
        <f t="shared" si="22"/>
        <v xml:space="preserve">["MIN_LVL"] = "100"; </v>
      </c>
      <c r="AL4" t="str">
        <f t="shared" si="23"/>
        <v/>
      </c>
      <c r="AM4" t="str">
        <f t="shared" si="24"/>
        <v xml:space="preserve">["NAME"] = { ["EN"] = "Gathering of Evil"; }; </v>
      </c>
      <c r="AN4" t="str">
        <f t="shared" si="25"/>
        <v xml:space="preserve">["LORE"] = { ["EN"] = "Discover Enemy encampments in The Wastes."; }; </v>
      </c>
      <c r="AO4" t="str">
        <f t="shared" si="26"/>
        <v xml:space="preserve">["SUMMARY"] = { ["EN"] = "Discover the 8 Enemy encampments in the Wastes."; }; </v>
      </c>
      <c r="AP4" t="str">
        <f t="shared" si="27"/>
        <v xml:space="preserve">["TITLE"] = { ["EN"] = "Rabble-rouser"; }; </v>
      </c>
      <c r="AQ4" t="str">
        <f t="shared" si="28"/>
        <v>};</v>
      </c>
    </row>
    <row r="5" spans="1:43" x14ac:dyDescent="0.25">
      <c r="A5">
        <v>1879342489</v>
      </c>
      <c r="B5">
        <v>7</v>
      </c>
      <c r="C5">
        <v>4</v>
      </c>
      <c r="D5" t="s">
        <v>559</v>
      </c>
      <c r="E5" t="s">
        <v>24</v>
      </c>
      <c r="F5">
        <v>2000</v>
      </c>
      <c r="G5" t="s">
        <v>560</v>
      </c>
      <c r="H5">
        <v>5</v>
      </c>
      <c r="I5">
        <v>500</v>
      </c>
      <c r="J5" t="s">
        <v>58</v>
      </c>
      <c r="K5" t="s">
        <v>561</v>
      </c>
      <c r="L5" t="s">
        <v>752</v>
      </c>
      <c r="M5">
        <v>2</v>
      </c>
      <c r="N5">
        <v>100</v>
      </c>
      <c r="R5" t="str">
        <f t="shared" si="5"/>
        <v xml:space="preserve">  [4] = {["ID"] = 1879342489; }; -- Forgotten Caches</v>
      </c>
      <c r="S5" s="1" t="str">
        <f t="shared" si="6"/>
        <v xml:space="preserve">  [4] = {["ID"] = 1879342489; ["SAVE_INDEX"] =  4; ["TYPE"] = 3; ["VXP"] = 2000; ["LP"] = 5; ["REP"] =  500; ["FACTION"] = 55; ["TIER"] = 2; ["MIN_LVL"] = "100"; ["NAME"] = { ["EN"] = "Forgotten Caches"; }; ["LORE"] = { ["EN"] = "Find forgotten Ranger caches lost in The Wastes."; }; ["SUMMARY"] = { ["EN"] = "Find 8 forgotten ranger caches lost in The Wastes"; }; ["TITLE"] = { ["EN"] = "Seeker of the Lost"; }; };</v>
      </c>
      <c r="T5">
        <f t="shared" si="7"/>
        <v>4</v>
      </c>
      <c r="U5" t="str">
        <f t="shared" si="8"/>
        <v xml:space="preserve">  [4] = {</v>
      </c>
      <c r="V5" t="str">
        <f t="shared" si="9"/>
        <v xml:space="preserve">["ID"] = 1879342489; </v>
      </c>
      <c r="W5" t="str">
        <f t="shared" si="10"/>
        <v xml:space="preserve">["ID"] = 1879342489; </v>
      </c>
      <c r="X5" t="str">
        <f t="shared" si="11"/>
        <v/>
      </c>
      <c r="Y5" s="1" t="str">
        <f t="shared" si="12"/>
        <v xml:space="preserve">["SAVE_INDEX"] =  4; </v>
      </c>
      <c r="Z5">
        <f>VLOOKUP(E5,Type!A$2:B$16,2,FALSE)</f>
        <v>3</v>
      </c>
      <c r="AA5" t="str">
        <f t="shared" si="13"/>
        <v xml:space="preserve">["TYPE"] = 3; </v>
      </c>
      <c r="AB5" t="str">
        <f t="shared" si="14"/>
        <v>2000</v>
      </c>
      <c r="AC5" t="str">
        <f t="shared" si="15"/>
        <v xml:space="preserve">["VXP"] = 2000; </v>
      </c>
      <c r="AD5" t="str">
        <f t="shared" si="16"/>
        <v>5</v>
      </c>
      <c r="AE5" t="str">
        <f t="shared" si="17"/>
        <v xml:space="preserve">["LP"] = 5; </v>
      </c>
      <c r="AF5" t="str">
        <f t="shared" si="18"/>
        <v>500</v>
      </c>
      <c r="AG5" t="str">
        <f t="shared" si="19"/>
        <v xml:space="preserve">["REP"] =  500; </v>
      </c>
      <c r="AH5">
        <f>IF(LEN(J5)&gt;0,VLOOKUP(J5,Faction!A$2:B$77,2,FALSE),1)</f>
        <v>55</v>
      </c>
      <c r="AI5" t="str">
        <f t="shared" si="20"/>
        <v xml:space="preserve">["FACTION"] = 55; </v>
      </c>
      <c r="AJ5" t="str">
        <f t="shared" si="21"/>
        <v xml:space="preserve">["TIER"] = 2; </v>
      </c>
      <c r="AK5" t="str">
        <f t="shared" si="22"/>
        <v xml:space="preserve">["MIN_LVL"] = "100"; </v>
      </c>
      <c r="AL5" t="str">
        <f t="shared" si="23"/>
        <v/>
      </c>
      <c r="AM5" t="str">
        <f t="shared" si="24"/>
        <v xml:space="preserve">["NAME"] = { ["EN"] = "Forgotten Caches"; }; </v>
      </c>
      <c r="AN5" t="str">
        <f t="shared" si="25"/>
        <v xml:space="preserve">["LORE"] = { ["EN"] = "Find forgotten Ranger caches lost in The Wastes."; }; </v>
      </c>
      <c r="AO5" t="str">
        <f t="shared" si="26"/>
        <v xml:space="preserve">["SUMMARY"] = { ["EN"] = "Find 8 forgotten ranger caches lost in The Wastes"; }; </v>
      </c>
      <c r="AP5" t="str">
        <f t="shared" si="27"/>
        <v xml:space="preserve">["TITLE"] = { ["EN"] = "Seeker of the Lost"; }; </v>
      </c>
      <c r="AQ5" t="str">
        <f t="shared" si="28"/>
        <v>};</v>
      </c>
    </row>
    <row r="6" spans="1:43" x14ac:dyDescent="0.25">
      <c r="A6">
        <v>1879342483</v>
      </c>
      <c r="B6">
        <v>9</v>
      </c>
      <c r="C6">
        <v>5</v>
      </c>
      <c r="D6" t="s">
        <v>565</v>
      </c>
      <c r="E6" t="s">
        <v>24</v>
      </c>
      <c r="F6">
        <v>2000</v>
      </c>
      <c r="G6" t="s">
        <v>566</v>
      </c>
      <c r="H6">
        <v>5</v>
      </c>
      <c r="I6">
        <v>500</v>
      </c>
      <c r="J6" t="s">
        <v>58</v>
      </c>
      <c r="K6" t="s">
        <v>567</v>
      </c>
      <c r="L6" t="s">
        <v>726</v>
      </c>
      <c r="M6">
        <v>2</v>
      </c>
      <c r="N6">
        <v>100</v>
      </c>
      <c r="R6" t="str">
        <f t="shared" si="5"/>
        <v xml:space="preserve">  [5] = {["ID"] = 1879342483; }; -- Relics of the Last Alliance</v>
      </c>
      <c r="S6" s="1" t="str">
        <f t="shared" si="6"/>
        <v xml:space="preserve">  [5] = {["ID"] = 1879342483; ["SAVE_INDEX"] =  5; ["TYPE"] = 3; ["VXP"] = 2000; ["LP"] = 5; ["REP"] =  500; ["FACTION"] = 55; ["TIER"] = 2; ["MIN_LVL"] = "100"; ["NAME"] = { ["EN"] = "Relics of the Last Alliance"; }; ["LORE"] = { ["EN"] = "Find forgotten relics of the Last Alliance."; }; ["SUMMARY"] = { ["EN"] = "Find the 8 relics of the last Alliance"; }; ["TITLE"] = { ["EN"] = "Relic Seeker of The Wastes"; }; };</v>
      </c>
      <c r="T6">
        <f t="shared" si="7"/>
        <v>5</v>
      </c>
      <c r="U6" t="str">
        <f t="shared" si="8"/>
        <v xml:space="preserve">  [5] = {</v>
      </c>
      <c r="V6" t="str">
        <f t="shared" si="9"/>
        <v xml:space="preserve">["ID"] = 1879342483; </v>
      </c>
      <c r="W6" t="str">
        <f t="shared" si="10"/>
        <v xml:space="preserve">["ID"] = 1879342483; </v>
      </c>
      <c r="X6" t="str">
        <f t="shared" si="11"/>
        <v/>
      </c>
      <c r="Y6" s="1" t="str">
        <f t="shared" si="12"/>
        <v xml:space="preserve">["SAVE_INDEX"] =  5; </v>
      </c>
      <c r="Z6">
        <f>VLOOKUP(E6,Type!A$2:B$16,2,FALSE)</f>
        <v>3</v>
      </c>
      <c r="AA6" t="str">
        <f t="shared" si="13"/>
        <v xml:space="preserve">["TYPE"] = 3; </v>
      </c>
      <c r="AB6" t="str">
        <f t="shared" si="14"/>
        <v>2000</v>
      </c>
      <c r="AC6" t="str">
        <f t="shared" si="15"/>
        <v xml:space="preserve">["VXP"] = 2000; </v>
      </c>
      <c r="AD6" t="str">
        <f t="shared" si="16"/>
        <v>5</v>
      </c>
      <c r="AE6" t="str">
        <f t="shared" si="17"/>
        <v xml:space="preserve">["LP"] = 5; </v>
      </c>
      <c r="AF6" t="str">
        <f t="shared" si="18"/>
        <v>500</v>
      </c>
      <c r="AG6" t="str">
        <f t="shared" si="19"/>
        <v xml:space="preserve">["REP"] =  500; </v>
      </c>
      <c r="AH6">
        <f>IF(LEN(J6)&gt;0,VLOOKUP(J6,Faction!A$2:B$77,2,FALSE),1)</f>
        <v>55</v>
      </c>
      <c r="AI6" t="str">
        <f t="shared" si="20"/>
        <v xml:space="preserve">["FACTION"] = 55; </v>
      </c>
      <c r="AJ6" t="str">
        <f t="shared" si="21"/>
        <v xml:space="preserve">["TIER"] = 2; </v>
      </c>
      <c r="AK6" t="str">
        <f t="shared" si="22"/>
        <v xml:space="preserve">["MIN_LVL"] = "100"; </v>
      </c>
      <c r="AL6" t="str">
        <f t="shared" si="23"/>
        <v/>
      </c>
      <c r="AM6" t="str">
        <f t="shared" si="24"/>
        <v xml:space="preserve">["NAME"] = { ["EN"] = "Relics of the Last Alliance"; }; </v>
      </c>
      <c r="AN6" t="str">
        <f t="shared" si="25"/>
        <v xml:space="preserve">["LORE"] = { ["EN"] = "Find forgotten relics of the Last Alliance."; }; </v>
      </c>
      <c r="AO6" t="str">
        <f t="shared" si="26"/>
        <v xml:space="preserve">["SUMMARY"] = { ["EN"] = "Find the 8 relics of the last Alliance"; }; </v>
      </c>
      <c r="AP6" t="str">
        <f t="shared" si="27"/>
        <v xml:space="preserve">["TITLE"] = { ["EN"] = "Relic Seeker of The Wastes"; }; </v>
      </c>
      <c r="AQ6" t="str">
        <f t="shared" si="28"/>
        <v>};</v>
      </c>
    </row>
    <row r="7" spans="1:43" x14ac:dyDescent="0.25">
      <c r="A7">
        <v>1879342488</v>
      </c>
      <c r="B7">
        <v>6</v>
      </c>
      <c r="C7">
        <v>6</v>
      </c>
      <c r="D7" t="s">
        <v>556</v>
      </c>
      <c r="E7" t="s">
        <v>24</v>
      </c>
      <c r="F7">
        <v>2000</v>
      </c>
      <c r="G7" t="s">
        <v>557</v>
      </c>
      <c r="H7">
        <v>5</v>
      </c>
      <c r="I7">
        <v>500</v>
      </c>
      <c r="J7" t="s">
        <v>58</v>
      </c>
      <c r="K7" t="s">
        <v>558</v>
      </c>
      <c r="L7" t="s">
        <v>727</v>
      </c>
      <c r="M7">
        <v>2</v>
      </c>
      <c r="N7">
        <v>100</v>
      </c>
      <c r="R7" t="str">
        <f t="shared" si="5"/>
        <v xml:space="preserve">  [6] = {["ID"] = 1879342488; }; -- Ruins of Gondor</v>
      </c>
      <c r="S7" s="1" t="str">
        <f t="shared" si="6"/>
        <v xml:space="preserve">  [6] = {["ID"] = 1879342488; ["SAVE_INDEX"] =  6; ["TYPE"] = 3; ["VXP"] = 2000; ["LP"] = 5; ["REP"] =  500; ["FACTION"] = 55; ["TIER"] = 2; ["MIN_LVL"] = "100"; ["NAME"] = { ["EN"] = "Ruins of Gondor"; }; ["LORE"] = { ["EN"] = "Discover the ruins of old Gondorian settlements."; }; ["SUMMARY"] = { ["EN"] = "Discover the 9 ruins of old Gondorian settlements"; }; ["TITLE"] = { ["EN"] = "Rubble-rouser"; }; };</v>
      </c>
      <c r="T7">
        <f t="shared" si="7"/>
        <v>6</v>
      </c>
      <c r="U7" t="str">
        <f t="shared" si="8"/>
        <v xml:space="preserve">  [6] = {</v>
      </c>
      <c r="V7" t="str">
        <f t="shared" si="9"/>
        <v xml:space="preserve">["ID"] = 1879342488; </v>
      </c>
      <c r="W7" t="str">
        <f t="shared" si="10"/>
        <v xml:space="preserve">["ID"] = 1879342488; </v>
      </c>
      <c r="X7" t="str">
        <f t="shared" si="11"/>
        <v/>
      </c>
      <c r="Y7" s="1" t="str">
        <f t="shared" si="12"/>
        <v xml:space="preserve">["SAVE_INDEX"] =  6; </v>
      </c>
      <c r="Z7">
        <f>VLOOKUP(E7,Type!A$2:B$16,2,FALSE)</f>
        <v>3</v>
      </c>
      <c r="AA7" t="str">
        <f t="shared" si="13"/>
        <v xml:space="preserve">["TYPE"] = 3; </v>
      </c>
      <c r="AB7" t="str">
        <f t="shared" si="14"/>
        <v>2000</v>
      </c>
      <c r="AC7" t="str">
        <f t="shared" si="15"/>
        <v xml:space="preserve">["VXP"] = 2000; </v>
      </c>
      <c r="AD7" t="str">
        <f t="shared" si="16"/>
        <v>5</v>
      </c>
      <c r="AE7" t="str">
        <f t="shared" si="17"/>
        <v xml:space="preserve">["LP"] = 5; </v>
      </c>
      <c r="AF7" t="str">
        <f t="shared" si="18"/>
        <v>500</v>
      </c>
      <c r="AG7" t="str">
        <f t="shared" si="19"/>
        <v xml:space="preserve">["REP"] =  500; </v>
      </c>
      <c r="AH7">
        <f>IF(LEN(J7)&gt;0,VLOOKUP(J7,Faction!A$2:B$77,2,FALSE),1)</f>
        <v>55</v>
      </c>
      <c r="AI7" t="str">
        <f t="shared" si="20"/>
        <v xml:space="preserve">["FACTION"] = 55; </v>
      </c>
      <c r="AJ7" t="str">
        <f t="shared" si="21"/>
        <v xml:space="preserve">["TIER"] = 2; </v>
      </c>
      <c r="AK7" t="str">
        <f t="shared" si="22"/>
        <v xml:space="preserve">["MIN_LVL"] = "100"; </v>
      </c>
      <c r="AL7" t="str">
        <f t="shared" si="23"/>
        <v/>
      </c>
      <c r="AM7" t="str">
        <f t="shared" si="24"/>
        <v xml:space="preserve">["NAME"] = { ["EN"] = "Ruins of Gondor"; }; </v>
      </c>
      <c r="AN7" t="str">
        <f t="shared" si="25"/>
        <v xml:space="preserve">["LORE"] = { ["EN"] = "Discover the ruins of old Gondorian settlements."; }; </v>
      </c>
      <c r="AO7" t="str">
        <f t="shared" si="26"/>
        <v xml:space="preserve">["SUMMARY"] = { ["EN"] = "Discover the 9 ruins of old Gondorian settlements"; }; </v>
      </c>
      <c r="AP7" t="str">
        <f t="shared" si="27"/>
        <v xml:space="preserve">["TITLE"] = { ["EN"] = "Rubble-rouser"; }; </v>
      </c>
      <c r="AQ7" t="str">
        <f t="shared" si="28"/>
        <v>};</v>
      </c>
    </row>
    <row r="8" spans="1:43" x14ac:dyDescent="0.25">
      <c r="A8">
        <v>1879342496</v>
      </c>
      <c r="B8">
        <v>3</v>
      </c>
      <c r="C8">
        <v>7</v>
      </c>
      <c r="D8" t="s">
        <v>627</v>
      </c>
      <c r="E8" t="s">
        <v>29</v>
      </c>
      <c r="I8">
        <v>900</v>
      </c>
      <c r="J8" t="s">
        <v>58</v>
      </c>
      <c r="K8" t="s">
        <v>552</v>
      </c>
      <c r="L8" t="s">
        <v>619</v>
      </c>
      <c r="M8">
        <v>1</v>
      </c>
      <c r="N8">
        <v>100</v>
      </c>
      <c r="R8" t="str">
        <f t="shared" si="5"/>
        <v xml:space="preserve">  [7] = {["ID"] = 1879342496; }; -- Quests of The Wastes</v>
      </c>
      <c r="S8" s="1" t="str">
        <f t="shared" si="6"/>
        <v xml:space="preserve">  [7] = {["ID"] = 1879342496; ["SAVE_INDEX"] =  7; ["TYPE"] = 7; ["VXP"] =    0; ["LP"] = 0; ["REP"] =  900; ["FACTION"] = 55; ["TIER"] = 1; ["MIN_LVL"] = "100"; ["NAME"] = { ["EN"] = "Quests of The Wastes"; }; ["LORE"] = { ["EN"] = "There is much to do while travelling through the lands of The Wastes."; }; ["SUMMARY"] = { ["EN"] = "Complete Quests of Dagorlad, Noman-lands, and Slag-hills Deeds"; }; };</v>
      </c>
      <c r="T8">
        <f t="shared" si="7"/>
        <v>7</v>
      </c>
      <c r="U8" t="str">
        <f t="shared" si="8"/>
        <v xml:space="preserve">  [7] = {</v>
      </c>
      <c r="V8" t="str">
        <f t="shared" si="9"/>
        <v xml:space="preserve">["ID"] = 1879342496; </v>
      </c>
      <c r="W8" t="str">
        <f t="shared" si="10"/>
        <v xml:space="preserve">["ID"] = 1879342496; </v>
      </c>
      <c r="X8" t="str">
        <f t="shared" si="11"/>
        <v/>
      </c>
      <c r="Y8" s="1" t="str">
        <f t="shared" si="12"/>
        <v xml:space="preserve">["SAVE_INDEX"] =  7; </v>
      </c>
      <c r="Z8">
        <f>VLOOKUP(E8,Type!A$2:B$16,2,FALSE)</f>
        <v>7</v>
      </c>
      <c r="AA8" t="str">
        <f t="shared" si="13"/>
        <v xml:space="preserve">["TYPE"] = 7; </v>
      </c>
      <c r="AB8" t="str">
        <f t="shared" si="14"/>
        <v>0</v>
      </c>
      <c r="AC8" t="str">
        <f t="shared" si="15"/>
        <v xml:space="preserve">["VXP"] =    0; </v>
      </c>
      <c r="AD8" t="str">
        <f t="shared" si="16"/>
        <v>0</v>
      </c>
      <c r="AE8" t="str">
        <f t="shared" si="17"/>
        <v xml:space="preserve">["LP"] = 0; </v>
      </c>
      <c r="AF8" t="str">
        <f t="shared" si="18"/>
        <v>900</v>
      </c>
      <c r="AG8" t="str">
        <f t="shared" si="19"/>
        <v xml:space="preserve">["REP"] =  900; </v>
      </c>
      <c r="AH8">
        <f>IF(LEN(J8)&gt;0,VLOOKUP(J8,Faction!A$2:B$77,2,FALSE),1)</f>
        <v>55</v>
      </c>
      <c r="AI8" t="str">
        <f t="shared" si="20"/>
        <v xml:space="preserve">["FACTION"] = 55; </v>
      </c>
      <c r="AJ8" t="str">
        <f t="shared" si="21"/>
        <v xml:space="preserve">["TIER"] = 1; </v>
      </c>
      <c r="AK8" t="str">
        <f t="shared" si="22"/>
        <v xml:space="preserve">["MIN_LVL"] = "100"; </v>
      </c>
      <c r="AL8" t="str">
        <f t="shared" si="23"/>
        <v/>
      </c>
      <c r="AM8" t="str">
        <f t="shared" si="24"/>
        <v xml:space="preserve">["NAME"] = { ["EN"] = "Quests of The Wastes"; }; </v>
      </c>
      <c r="AN8" t="str">
        <f t="shared" si="25"/>
        <v xml:space="preserve">["LORE"] = { ["EN"] = "There is much to do while travelling through the lands of The Wastes."; }; </v>
      </c>
      <c r="AO8" t="str">
        <f t="shared" si="26"/>
        <v xml:space="preserve">["SUMMARY"] = { ["EN"] = "Complete Quests of Dagorlad, Noman-lands, and Slag-hills Deeds"; }; </v>
      </c>
      <c r="AP8" t="str">
        <f t="shared" si="27"/>
        <v/>
      </c>
      <c r="AQ8" t="str">
        <f t="shared" si="28"/>
        <v>};</v>
      </c>
    </row>
    <row r="9" spans="1:43" x14ac:dyDescent="0.25">
      <c r="A9">
        <v>1879342498</v>
      </c>
      <c r="B9">
        <v>11</v>
      </c>
      <c r="C9">
        <v>8</v>
      </c>
      <c r="D9" t="s">
        <v>570</v>
      </c>
      <c r="E9" t="s">
        <v>25</v>
      </c>
      <c r="F9">
        <v>2000</v>
      </c>
      <c r="G9" t="s">
        <v>775</v>
      </c>
      <c r="H9">
        <v>5</v>
      </c>
      <c r="I9">
        <v>700</v>
      </c>
      <c r="J9" t="s">
        <v>58</v>
      </c>
      <c r="K9" t="s">
        <v>571</v>
      </c>
      <c r="L9" t="s">
        <v>728</v>
      </c>
      <c r="M9">
        <v>2</v>
      </c>
      <c r="N9">
        <v>100</v>
      </c>
      <c r="R9" t="str">
        <f t="shared" si="5"/>
        <v xml:space="preserve">  [8] = {["ID"] = 1879342498; }; -- Quests of Dagorlad</v>
      </c>
      <c r="S9" s="1" t="str">
        <f t="shared" si="6"/>
        <v xml:space="preserve">  [8] = {["ID"] = 1879342498; ["SAVE_INDEX"] =  8; ["TYPE"] = 6; ["VXP"] = 2000; ["LP"] = 5; ["REP"] =  700; ["FACTION"] = 55; ["TIER"] = 2; ["MIN_LVL"] = "100"; ["NAME"] = { ["EN"] = "Quests of Dagorlad"; }; ["LORE"] = { ["EN"] = "Complete quests in Dagorlad."; }; ["SUMMARY"] = { ["EN"] = "Complete 22 quests in Dagorlad"; }; ["TITLE"] = { ["EN"] = "Hero / Heroine of Dagorlad"; }; };</v>
      </c>
      <c r="T9">
        <f t="shared" si="7"/>
        <v>8</v>
      </c>
      <c r="U9" t="str">
        <f t="shared" si="8"/>
        <v xml:space="preserve">  [8] = {</v>
      </c>
      <c r="V9" t="str">
        <f t="shared" si="9"/>
        <v xml:space="preserve">["ID"] = 1879342498; </v>
      </c>
      <c r="W9" t="str">
        <f t="shared" si="10"/>
        <v xml:space="preserve">["ID"] = 1879342498; </v>
      </c>
      <c r="X9" t="str">
        <f t="shared" si="11"/>
        <v/>
      </c>
      <c r="Y9" s="1" t="str">
        <f t="shared" si="12"/>
        <v xml:space="preserve">["SAVE_INDEX"] =  8; </v>
      </c>
      <c r="Z9">
        <f>VLOOKUP(E9,Type!A$2:B$16,2,FALSE)</f>
        <v>6</v>
      </c>
      <c r="AA9" t="str">
        <f t="shared" si="13"/>
        <v xml:space="preserve">["TYPE"] = 6; </v>
      </c>
      <c r="AB9" t="str">
        <f t="shared" si="14"/>
        <v>2000</v>
      </c>
      <c r="AC9" t="str">
        <f t="shared" si="15"/>
        <v xml:space="preserve">["VXP"] = 2000; </v>
      </c>
      <c r="AD9" t="str">
        <f t="shared" si="16"/>
        <v>5</v>
      </c>
      <c r="AE9" t="str">
        <f t="shared" si="17"/>
        <v xml:space="preserve">["LP"] = 5; </v>
      </c>
      <c r="AF9" t="str">
        <f t="shared" si="18"/>
        <v>700</v>
      </c>
      <c r="AG9" t="str">
        <f t="shared" si="19"/>
        <v xml:space="preserve">["REP"] =  700; </v>
      </c>
      <c r="AH9">
        <f>IF(LEN(J9)&gt;0,VLOOKUP(J9,Faction!A$2:B$77,2,FALSE),1)</f>
        <v>55</v>
      </c>
      <c r="AI9" t="str">
        <f t="shared" si="20"/>
        <v xml:space="preserve">["FACTION"] = 55; </v>
      </c>
      <c r="AJ9" t="str">
        <f t="shared" si="21"/>
        <v xml:space="preserve">["TIER"] = 2; </v>
      </c>
      <c r="AK9" t="str">
        <f t="shared" si="22"/>
        <v xml:space="preserve">["MIN_LVL"] = "100"; </v>
      </c>
      <c r="AL9" t="str">
        <f t="shared" si="23"/>
        <v/>
      </c>
      <c r="AM9" t="str">
        <f t="shared" si="24"/>
        <v xml:space="preserve">["NAME"] = { ["EN"] = "Quests of Dagorlad"; }; </v>
      </c>
      <c r="AN9" t="str">
        <f t="shared" si="25"/>
        <v xml:space="preserve">["LORE"] = { ["EN"] = "Complete quests in Dagorlad."; }; </v>
      </c>
      <c r="AO9" t="str">
        <f t="shared" si="26"/>
        <v xml:space="preserve">["SUMMARY"] = { ["EN"] = "Complete 22 quests in Dagorlad"; }; </v>
      </c>
      <c r="AP9" t="str">
        <f t="shared" si="27"/>
        <v xml:space="preserve">["TITLE"] = { ["EN"] = "Hero / Heroine of Dagorlad"; }; </v>
      </c>
      <c r="AQ9" t="str">
        <f t="shared" si="28"/>
        <v>};</v>
      </c>
    </row>
    <row r="10" spans="1:43" x14ac:dyDescent="0.25">
      <c r="A10">
        <v>1879342494</v>
      </c>
      <c r="B10">
        <v>10</v>
      </c>
      <c r="C10">
        <v>9</v>
      </c>
      <c r="D10" t="s">
        <v>568</v>
      </c>
      <c r="E10" t="s">
        <v>25</v>
      </c>
      <c r="F10">
        <v>2000</v>
      </c>
      <c r="G10" t="s">
        <v>774</v>
      </c>
      <c r="H10">
        <v>5</v>
      </c>
      <c r="I10">
        <v>500</v>
      </c>
      <c r="J10" t="s">
        <v>58</v>
      </c>
      <c r="K10" t="s">
        <v>569</v>
      </c>
      <c r="L10" t="s">
        <v>620</v>
      </c>
      <c r="M10">
        <v>2</v>
      </c>
      <c r="N10">
        <v>100</v>
      </c>
      <c r="R10" t="str">
        <f t="shared" si="5"/>
        <v xml:space="preserve">  [9] = {["ID"] = 1879342494; }; -- Quests of the Noman-lands</v>
      </c>
      <c r="S10" s="1" t="str">
        <f t="shared" si="6"/>
        <v xml:space="preserve">  [9] = {["ID"] = 1879342494; ["SAVE_INDEX"] =  9; ["TYPE"] = 6; ["VXP"] = 2000; ["LP"] = 5; ["REP"] =  500; ["FACTION"] = 55; ["TIER"] = 2; ["MIN_LVL"] = "100"; ["NAME"] = { ["EN"] = "Quests of the Noman-lands"; }; ["LORE"] = { ["EN"] = "Complete quests in the Noman-lands."; }; ["SUMMARY"] = { ["EN"] = "Complete 14 quests in the Noman-lands"; }; ["TITLE"] = { ["EN"] = "Hero / Heroine of The Noman-lands"; }; };</v>
      </c>
      <c r="T10">
        <f t="shared" si="7"/>
        <v>9</v>
      </c>
      <c r="U10" t="str">
        <f t="shared" si="8"/>
        <v xml:space="preserve">  [9] = {</v>
      </c>
      <c r="V10" t="str">
        <f t="shared" si="9"/>
        <v xml:space="preserve">["ID"] = 1879342494; </v>
      </c>
      <c r="W10" t="str">
        <f t="shared" si="10"/>
        <v xml:space="preserve">["ID"] = 1879342494; </v>
      </c>
      <c r="X10" t="str">
        <f t="shared" si="11"/>
        <v/>
      </c>
      <c r="Y10" s="1" t="str">
        <f t="shared" si="12"/>
        <v xml:space="preserve">["SAVE_INDEX"] =  9; </v>
      </c>
      <c r="Z10">
        <f>VLOOKUP(E10,Type!A$2:B$16,2,FALSE)</f>
        <v>6</v>
      </c>
      <c r="AA10" t="str">
        <f t="shared" si="13"/>
        <v xml:space="preserve">["TYPE"] = 6; </v>
      </c>
      <c r="AB10" t="str">
        <f t="shared" si="14"/>
        <v>2000</v>
      </c>
      <c r="AC10" t="str">
        <f t="shared" si="15"/>
        <v xml:space="preserve">["VXP"] = 2000; </v>
      </c>
      <c r="AD10" t="str">
        <f t="shared" si="16"/>
        <v>5</v>
      </c>
      <c r="AE10" t="str">
        <f t="shared" si="17"/>
        <v xml:space="preserve">["LP"] = 5; </v>
      </c>
      <c r="AF10" t="str">
        <f t="shared" si="18"/>
        <v>500</v>
      </c>
      <c r="AG10" t="str">
        <f t="shared" si="19"/>
        <v xml:space="preserve">["REP"] =  500; </v>
      </c>
      <c r="AH10">
        <f>IF(LEN(J10)&gt;0,VLOOKUP(J10,Faction!A$2:B$77,2,FALSE),1)</f>
        <v>55</v>
      </c>
      <c r="AI10" t="str">
        <f t="shared" si="20"/>
        <v xml:space="preserve">["FACTION"] = 55; </v>
      </c>
      <c r="AJ10" t="str">
        <f t="shared" si="21"/>
        <v xml:space="preserve">["TIER"] = 2; </v>
      </c>
      <c r="AK10" t="str">
        <f t="shared" si="22"/>
        <v xml:space="preserve">["MIN_LVL"] = "100"; </v>
      </c>
      <c r="AL10" t="str">
        <f t="shared" si="23"/>
        <v/>
      </c>
      <c r="AM10" t="str">
        <f t="shared" si="24"/>
        <v xml:space="preserve">["NAME"] = { ["EN"] = "Quests of the Noman-lands"; }; </v>
      </c>
      <c r="AN10" t="str">
        <f t="shared" si="25"/>
        <v xml:space="preserve">["LORE"] = { ["EN"] = "Complete quests in the Noman-lands."; }; </v>
      </c>
      <c r="AO10" t="str">
        <f t="shared" si="26"/>
        <v xml:space="preserve">["SUMMARY"] = { ["EN"] = "Complete 14 quests in the Noman-lands"; }; </v>
      </c>
      <c r="AP10" t="str">
        <f t="shared" si="27"/>
        <v xml:space="preserve">["TITLE"] = { ["EN"] = "Hero / Heroine of The Noman-lands"; }; </v>
      </c>
      <c r="AQ10" t="str">
        <f t="shared" si="28"/>
        <v>};</v>
      </c>
    </row>
    <row r="11" spans="1:43" x14ac:dyDescent="0.25">
      <c r="A11">
        <v>1879342479</v>
      </c>
      <c r="B11">
        <v>12</v>
      </c>
      <c r="C11">
        <v>10</v>
      </c>
      <c r="D11" t="s">
        <v>572</v>
      </c>
      <c r="E11" t="s">
        <v>25</v>
      </c>
      <c r="F11">
        <v>2000</v>
      </c>
      <c r="G11" t="s">
        <v>773</v>
      </c>
      <c r="H11">
        <v>5</v>
      </c>
      <c r="I11">
        <v>700</v>
      </c>
      <c r="J11" t="s">
        <v>58</v>
      </c>
      <c r="K11" t="s">
        <v>573</v>
      </c>
      <c r="L11" t="s">
        <v>621</v>
      </c>
      <c r="M11">
        <v>2</v>
      </c>
      <c r="N11">
        <v>100</v>
      </c>
      <c r="R11" t="str">
        <f t="shared" si="5"/>
        <v xml:space="preserve"> [10] = {["ID"] = 1879342479; }; -- Quests of the Slag-hills</v>
      </c>
      <c r="S11" s="1" t="str">
        <f t="shared" si="6"/>
        <v xml:space="preserve"> [10] = {["ID"] = 1879342479; ["SAVE_INDEX"] = 10; ["TYPE"] = 6; ["VXP"] = 2000; ["LP"] = 5; ["REP"] =  700; ["FACTION"] = 55; ["TIER"] = 2; ["MIN_LVL"] = "100"; ["NAME"] = { ["EN"] = "Quests of the Slag-hills"; }; ["LORE"] = { ["EN"] = "Complete quests in the Slag-hills."; }; ["SUMMARY"] = { ["EN"] = "Complete 30 quests in the Slag-hills"; }; ["TITLE"] = { ["EN"] = "Hero / Heroine of The Slag-hills"; }; };</v>
      </c>
      <c r="T11">
        <f t="shared" si="7"/>
        <v>10</v>
      </c>
      <c r="U11" t="str">
        <f t="shared" si="8"/>
        <v xml:space="preserve"> [10] = {</v>
      </c>
      <c r="V11" t="str">
        <f t="shared" si="9"/>
        <v xml:space="preserve">["ID"] = 1879342479; </v>
      </c>
      <c r="W11" t="str">
        <f t="shared" si="10"/>
        <v xml:space="preserve">["ID"] = 1879342479; </v>
      </c>
      <c r="X11" t="str">
        <f t="shared" si="11"/>
        <v/>
      </c>
      <c r="Y11" s="1" t="str">
        <f t="shared" si="12"/>
        <v xml:space="preserve">["SAVE_INDEX"] = 10; </v>
      </c>
      <c r="Z11">
        <f>VLOOKUP(E11,Type!A$2:B$16,2,FALSE)</f>
        <v>6</v>
      </c>
      <c r="AA11" t="str">
        <f t="shared" si="13"/>
        <v xml:space="preserve">["TYPE"] = 6; </v>
      </c>
      <c r="AB11" t="str">
        <f t="shared" si="14"/>
        <v>2000</v>
      </c>
      <c r="AC11" t="str">
        <f t="shared" si="15"/>
        <v xml:space="preserve">["VXP"] = 2000; </v>
      </c>
      <c r="AD11" t="str">
        <f t="shared" si="16"/>
        <v>5</v>
      </c>
      <c r="AE11" t="str">
        <f t="shared" si="17"/>
        <v xml:space="preserve">["LP"] = 5; </v>
      </c>
      <c r="AF11" t="str">
        <f t="shared" si="18"/>
        <v>700</v>
      </c>
      <c r="AG11" t="str">
        <f t="shared" si="19"/>
        <v xml:space="preserve">["REP"] =  700; </v>
      </c>
      <c r="AH11">
        <f>IF(LEN(J11)&gt;0,VLOOKUP(J11,Faction!A$2:B$77,2,FALSE),1)</f>
        <v>55</v>
      </c>
      <c r="AI11" t="str">
        <f t="shared" si="20"/>
        <v xml:space="preserve">["FACTION"] = 55; </v>
      </c>
      <c r="AJ11" t="str">
        <f t="shared" si="21"/>
        <v xml:space="preserve">["TIER"] = 2; </v>
      </c>
      <c r="AK11" t="str">
        <f t="shared" si="22"/>
        <v xml:space="preserve">["MIN_LVL"] = "100"; </v>
      </c>
      <c r="AL11" t="str">
        <f t="shared" si="23"/>
        <v/>
      </c>
      <c r="AM11" t="str">
        <f t="shared" si="24"/>
        <v xml:space="preserve">["NAME"] = { ["EN"] = "Quests of the Slag-hills"; }; </v>
      </c>
      <c r="AN11" t="str">
        <f t="shared" si="25"/>
        <v xml:space="preserve">["LORE"] = { ["EN"] = "Complete quests in the Slag-hills."; }; </v>
      </c>
      <c r="AO11" t="str">
        <f t="shared" si="26"/>
        <v xml:space="preserve">["SUMMARY"] = { ["EN"] = "Complete 30 quests in the Slag-hills"; }; </v>
      </c>
      <c r="AP11" t="str">
        <f t="shared" si="27"/>
        <v xml:space="preserve">["TITLE"] = { ["EN"] = "Hero / Heroine of The Slag-hills"; }; </v>
      </c>
      <c r="AQ11" t="str">
        <f t="shared" si="28"/>
        <v>};</v>
      </c>
    </row>
    <row r="12" spans="1:43" x14ac:dyDescent="0.25">
      <c r="A12">
        <v>1879342495</v>
      </c>
      <c r="B12">
        <v>4</v>
      </c>
      <c r="C12">
        <v>11</v>
      </c>
      <c r="D12" t="s">
        <v>628</v>
      </c>
      <c r="E12" t="s">
        <v>30</v>
      </c>
      <c r="G12" t="s">
        <v>553</v>
      </c>
      <c r="I12">
        <v>900</v>
      </c>
      <c r="J12" t="s">
        <v>58</v>
      </c>
      <c r="K12" t="s">
        <v>554</v>
      </c>
      <c r="L12" t="s">
        <v>729</v>
      </c>
      <c r="M12">
        <v>1</v>
      </c>
      <c r="N12">
        <v>100</v>
      </c>
      <c r="R12" t="str">
        <f t="shared" si="5"/>
        <v xml:space="preserve"> [11] = {["ID"] = 1879342495; }; -- Slayer of The Wastes</v>
      </c>
      <c r="S12" s="1" t="str">
        <f t="shared" si="6"/>
        <v xml:space="preserve"> [11] = {["ID"] = 1879342495; ["SAVE_INDEX"] = 11; ["TYPE"] = 4; ["VXP"] =    0; ["LP"] = 0; ["REP"] =  900; ["FACTION"] = 55; ["TIER"] = 1; ["MIN_LVL"] = "100"; ["NAME"] = { ["EN"] = "Slayer of The Wastes"; }; ["LORE"] = { ["EN"] = "There are many villainous foes roaming The Wastes."; }; ["SUMMARY"] = { ["EN"] = "Complete the 5 Slayer Deeds in The Wastes"; }; ["TITLE"] = { ["EN"] = "Vanquisher of The Wastes"; }; };</v>
      </c>
      <c r="T12">
        <f t="shared" si="7"/>
        <v>11</v>
      </c>
      <c r="U12" t="str">
        <f t="shared" si="8"/>
        <v xml:space="preserve"> [11] = {</v>
      </c>
      <c r="V12" t="str">
        <f t="shared" si="9"/>
        <v xml:space="preserve">["ID"] = 1879342495; </v>
      </c>
      <c r="W12" t="str">
        <f t="shared" si="10"/>
        <v xml:space="preserve">["ID"] = 1879342495; </v>
      </c>
      <c r="X12" t="str">
        <f t="shared" si="11"/>
        <v/>
      </c>
      <c r="Y12" s="1" t="str">
        <f t="shared" si="12"/>
        <v xml:space="preserve">["SAVE_INDEX"] = 11; </v>
      </c>
      <c r="Z12">
        <f>VLOOKUP(E12,Type!A$2:B$16,2,FALSE)</f>
        <v>4</v>
      </c>
      <c r="AA12" t="str">
        <f t="shared" si="13"/>
        <v xml:space="preserve">["TYPE"] = 4; </v>
      </c>
      <c r="AB12" t="str">
        <f t="shared" si="14"/>
        <v>0</v>
      </c>
      <c r="AC12" t="str">
        <f t="shared" si="15"/>
        <v xml:space="preserve">["VXP"] =    0; </v>
      </c>
      <c r="AD12" t="str">
        <f t="shared" si="16"/>
        <v>0</v>
      </c>
      <c r="AE12" t="str">
        <f t="shared" si="17"/>
        <v xml:space="preserve">["LP"] = 0; </v>
      </c>
      <c r="AF12" t="str">
        <f t="shared" si="18"/>
        <v>900</v>
      </c>
      <c r="AG12" t="str">
        <f t="shared" si="19"/>
        <v xml:space="preserve">["REP"] =  900; </v>
      </c>
      <c r="AH12">
        <f>IF(LEN(J12)&gt;0,VLOOKUP(J12,Faction!A$2:B$77,2,FALSE),1)</f>
        <v>55</v>
      </c>
      <c r="AI12" t="str">
        <f t="shared" si="20"/>
        <v xml:space="preserve">["FACTION"] = 55; </v>
      </c>
      <c r="AJ12" t="str">
        <f t="shared" si="21"/>
        <v xml:space="preserve">["TIER"] = 1; </v>
      </c>
      <c r="AK12" t="str">
        <f t="shared" si="22"/>
        <v xml:space="preserve">["MIN_LVL"] = "100"; </v>
      </c>
      <c r="AL12" t="str">
        <f t="shared" si="23"/>
        <v/>
      </c>
      <c r="AM12" t="str">
        <f t="shared" si="24"/>
        <v xml:space="preserve">["NAME"] = { ["EN"] = "Slayer of The Wastes"; }; </v>
      </c>
      <c r="AN12" t="str">
        <f t="shared" si="25"/>
        <v xml:space="preserve">["LORE"] = { ["EN"] = "There are many villainous foes roaming The Wastes."; }; </v>
      </c>
      <c r="AO12" t="str">
        <f t="shared" si="26"/>
        <v xml:space="preserve">["SUMMARY"] = { ["EN"] = "Complete the 5 Slayer Deeds in The Wastes"; }; </v>
      </c>
      <c r="AP12" t="str">
        <f t="shared" si="27"/>
        <v xml:space="preserve">["TITLE"] = { ["EN"] = "Vanquisher of The Wastes"; }; </v>
      </c>
      <c r="AQ12" t="str">
        <f t="shared" si="28"/>
        <v>};</v>
      </c>
    </row>
    <row r="13" spans="1:43" x14ac:dyDescent="0.25">
      <c r="A13">
        <v>1879342478</v>
      </c>
      <c r="B13">
        <v>16</v>
      </c>
      <c r="C13">
        <v>12</v>
      </c>
      <c r="D13" t="s">
        <v>582</v>
      </c>
      <c r="E13" t="s">
        <v>30</v>
      </c>
      <c r="F13">
        <v>2000</v>
      </c>
      <c r="H13">
        <v>5</v>
      </c>
      <c r="I13">
        <v>900</v>
      </c>
      <c r="J13" t="s">
        <v>58</v>
      </c>
      <c r="K13" t="s">
        <v>583</v>
      </c>
      <c r="L13" t="s">
        <v>730</v>
      </c>
      <c r="M13">
        <v>2</v>
      </c>
      <c r="N13">
        <v>100</v>
      </c>
      <c r="R13" t="str">
        <f t="shared" si="5"/>
        <v xml:space="preserve"> [12] = {["ID"] = 1879342478; }; -- Foe-slayer of Ondoher's Folly (Advanced)</v>
      </c>
      <c r="S13" s="1" t="str">
        <f t="shared" si="6"/>
        <v xml:space="preserve"> [12] = {["ID"] = 1879342478; ["SAVE_INDEX"] = 12; ["TYPE"] = 4; ["VXP"] = 2000; ["LP"] = 5; ["REP"] =  900; ["FACTION"] = 55; ["TIER"] = 2; ["MIN_LVL"] = "100"; ["NAME"] = { ["EN"] = "Foe-slayer of Ondoher's Folly (Advanced)"; }; ["LORE"] = { ["EN"] = "Defeat many foes in Ondoher's Folly."; }; ["SUMMARY"] = { ["EN"] = "Defeat 100 enemies in Ondoher's Folly"; }; };</v>
      </c>
      <c r="T13">
        <f t="shared" si="7"/>
        <v>12</v>
      </c>
      <c r="U13" t="str">
        <f t="shared" si="8"/>
        <v xml:space="preserve"> [12] = {</v>
      </c>
      <c r="V13" t="str">
        <f t="shared" si="9"/>
        <v xml:space="preserve">["ID"] = 1879342478; </v>
      </c>
      <c r="W13" t="str">
        <f t="shared" si="10"/>
        <v xml:space="preserve">["ID"] = 1879342478; </v>
      </c>
      <c r="X13" t="str">
        <f t="shared" si="11"/>
        <v/>
      </c>
      <c r="Y13" s="1" t="str">
        <f t="shared" si="12"/>
        <v xml:space="preserve">["SAVE_INDEX"] = 12; </v>
      </c>
      <c r="Z13">
        <f>VLOOKUP(E13,Type!A$2:B$16,2,FALSE)</f>
        <v>4</v>
      </c>
      <c r="AA13" t="str">
        <f t="shared" si="13"/>
        <v xml:space="preserve">["TYPE"] = 4; </v>
      </c>
      <c r="AB13" t="str">
        <f t="shared" si="14"/>
        <v>2000</v>
      </c>
      <c r="AC13" t="str">
        <f t="shared" si="15"/>
        <v xml:space="preserve">["VXP"] = 2000; </v>
      </c>
      <c r="AD13" t="str">
        <f t="shared" si="16"/>
        <v>5</v>
      </c>
      <c r="AE13" t="str">
        <f t="shared" si="17"/>
        <v xml:space="preserve">["LP"] = 5; </v>
      </c>
      <c r="AF13" t="str">
        <f t="shared" si="18"/>
        <v>900</v>
      </c>
      <c r="AG13" t="str">
        <f t="shared" si="19"/>
        <v xml:space="preserve">["REP"] =  900; </v>
      </c>
      <c r="AH13">
        <f>IF(LEN(J13)&gt;0,VLOOKUP(J13,Faction!A$2:B$77,2,FALSE),1)</f>
        <v>55</v>
      </c>
      <c r="AI13" t="str">
        <f t="shared" si="20"/>
        <v xml:space="preserve">["FACTION"] = 55; </v>
      </c>
      <c r="AJ13" t="str">
        <f t="shared" si="21"/>
        <v xml:space="preserve">["TIER"] = 2; </v>
      </c>
      <c r="AK13" t="str">
        <f t="shared" si="22"/>
        <v xml:space="preserve">["MIN_LVL"] = "100"; </v>
      </c>
      <c r="AL13" t="str">
        <f t="shared" si="23"/>
        <v/>
      </c>
      <c r="AM13" t="str">
        <f t="shared" si="24"/>
        <v xml:space="preserve">["NAME"] = { ["EN"] = "Foe-slayer of Ondoher's Folly (Advanced)"; }; </v>
      </c>
      <c r="AN13" t="str">
        <f t="shared" si="25"/>
        <v xml:space="preserve">["LORE"] = { ["EN"] = "Defeat many foes in Ondoher's Folly."; }; </v>
      </c>
      <c r="AO13" t="str">
        <f t="shared" si="26"/>
        <v xml:space="preserve">["SUMMARY"] = { ["EN"] = "Defeat 100 enemies in Ondoher's Folly"; }; </v>
      </c>
      <c r="AP13" t="str">
        <f t="shared" si="27"/>
        <v/>
      </c>
      <c r="AQ13" t="str">
        <f t="shared" si="28"/>
        <v>};</v>
      </c>
    </row>
    <row r="14" spans="1:43" x14ac:dyDescent="0.25">
      <c r="A14">
        <v>1879342492</v>
      </c>
      <c r="B14">
        <v>15</v>
      </c>
      <c r="C14">
        <v>13</v>
      </c>
      <c r="D14" t="s">
        <v>580</v>
      </c>
      <c r="E14" t="s">
        <v>30</v>
      </c>
      <c r="H14">
        <v>5</v>
      </c>
      <c r="I14">
        <v>700</v>
      </c>
      <c r="J14" t="s">
        <v>58</v>
      </c>
      <c r="K14" t="s">
        <v>581</v>
      </c>
      <c r="L14" t="s">
        <v>730</v>
      </c>
      <c r="M14">
        <v>3</v>
      </c>
      <c r="N14">
        <v>100</v>
      </c>
      <c r="R14" t="str">
        <f t="shared" si="5"/>
        <v xml:space="preserve"> [13] = {["ID"] = 1879342492; }; -- Foe-slayer of Ondoher's Folly</v>
      </c>
      <c r="S14" s="1" t="str">
        <f t="shared" si="6"/>
        <v xml:space="preserve"> [13] = {["ID"] = 1879342492; ["SAVE_INDEX"] = 13; ["TYPE"] = 4; ["VXP"] =    0; ["LP"] = 5; ["REP"] =  700; ["FACTION"] = 55; ["TIER"] = 3; ["MIN_LVL"] = "100"; ["NAME"] = { ["EN"] = "Foe-slayer of Ondoher's Folly"; }; ["LORE"] = { ["EN"] = "Defeat many foes in Ondoher's Folly."; }; ["SUMMARY"] = { ["EN"] = "Defeat 50 enemies in Ondoher's Folly"; }; };</v>
      </c>
      <c r="T14">
        <f t="shared" si="7"/>
        <v>13</v>
      </c>
      <c r="U14" t="str">
        <f t="shared" si="8"/>
        <v xml:space="preserve"> [13] = {</v>
      </c>
      <c r="V14" t="str">
        <f t="shared" si="9"/>
        <v xml:space="preserve">["ID"] = 1879342492; </v>
      </c>
      <c r="W14" t="str">
        <f t="shared" si="10"/>
        <v xml:space="preserve">["ID"] = 1879342492; </v>
      </c>
      <c r="X14" t="str">
        <f t="shared" si="11"/>
        <v/>
      </c>
      <c r="Y14" s="1" t="str">
        <f t="shared" si="12"/>
        <v xml:space="preserve">["SAVE_INDEX"] = 13; </v>
      </c>
      <c r="Z14">
        <f>VLOOKUP(E14,Type!A$2:B$16,2,FALSE)</f>
        <v>4</v>
      </c>
      <c r="AA14" t="str">
        <f t="shared" si="13"/>
        <v xml:space="preserve">["TYPE"] = 4; </v>
      </c>
      <c r="AB14" t="str">
        <f t="shared" si="14"/>
        <v>0</v>
      </c>
      <c r="AC14" t="str">
        <f t="shared" si="15"/>
        <v xml:space="preserve">["VXP"] =    0; </v>
      </c>
      <c r="AD14" t="str">
        <f t="shared" si="16"/>
        <v>5</v>
      </c>
      <c r="AE14" t="str">
        <f t="shared" si="17"/>
        <v xml:space="preserve">["LP"] = 5; </v>
      </c>
      <c r="AF14" t="str">
        <f t="shared" si="18"/>
        <v>700</v>
      </c>
      <c r="AG14" t="str">
        <f t="shared" si="19"/>
        <v xml:space="preserve">["REP"] =  700; </v>
      </c>
      <c r="AH14">
        <f>IF(LEN(J14)&gt;0,VLOOKUP(J14,Faction!A$2:B$77,2,FALSE),1)</f>
        <v>55</v>
      </c>
      <c r="AI14" t="str">
        <f t="shared" si="20"/>
        <v xml:space="preserve">["FACTION"] = 55; </v>
      </c>
      <c r="AJ14" t="str">
        <f t="shared" si="21"/>
        <v xml:space="preserve">["TIER"] = 3; </v>
      </c>
      <c r="AK14" t="str">
        <f t="shared" si="22"/>
        <v xml:space="preserve">["MIN_LVL"] = "100"; </v>
      </c>
      <c r="AL14" t="str">
        <f t="shared" si="23"/>
        <v/>
      </c>
      <c r="AM14" t="str">
        <f t="shared" si="24"/>
        <v xml:space="preserve">["NAME"] = { ["EN"] = "Foe-slayer of Ondoher's Folly"; }; </v>
      </c>
      <c r="AN14" t="str">
        <f t="shared" si="25"/>
        <v xml:space="preserve">["LORE"] = { ["EN"] = "Defeat many foes in Ondoher's Folly."; }; </v>
      </c>
      <c r="AO14" t="str">
        <f t="shared" si="26"/>
        <v xml:space="preserve">["SUMMARY"] = { ["EN"] = "Defeat 50 enemies in Ondoher's Folly"; }; </v>
      </c>
      <c r="AP14" t="str">
        <f t="shared" si="27"/>
        <v/>
      </c>
      <c r="AQ14" t="str">
        <f t="shared" si="28"/>
        <v>};</v>
      </c>
    </row>
    <row r="15" spans="1:43" x14ac:dyDescent="0.25">
      <c r="A15">
        <v>1879342497</v>
      </c>
      <c r="B15">
        <v>18</v>
      </c>
      <c r="C15">
        <v>14</v>
      </c>
      <c r="D15" t="s">
        <v>586</v>
      </c>
      <c r="E15" t="s">
        <v>30</v>
      </c>
      <c r="F15">
        <v>2000</v>
      </c>
      <c r="H15">
        <v>5</v>
      </c>
      <c r="I15">
        <v>900</v>
      </c>
      <c r="J15" t="s">
        <v>58</v>
      </c>
      <c r="K15" t="s">
        <v>587</v>
      </c>
      <c r="L15" t="s">
        <v>731</v>
      </c>
      <c r="M15">
        <v>2</v>
      </c>
      <c r="N15">
        <v>100</v>
      </c>
      <c r="R15" t="str">
        <f t="shared" si="5"/>
        <v xml:space="preserve"> [14] = {["ID"] = 1879342497; }; -- Foe-slayer of Dûm Boha (Advanced)</v>
      </c>
      <c r="S15" s="1" t="str">
        <f t="shared" si="6"/>
        <v xml:space="preserve"> [14] = {["ID"] = 1879342497; ["SAVE_INDEX"] = 14; ["TYPE"] = 4; ["VXP"] = 2000; ["LP"] = 5; ["REP"] =  900; ["FACTION"] = 55; ["TIER"] = 2; ["MIN_LVL"] = "100"; ["NAME"] = { ["EN"] = "Foe-slayer of Dûm Boha (Advanced)"; }; ["LORE"] = { ["EN"] = "Defeat many foes in Dûm Boha."; }; ["SUMMARY"] = { ["EN"] = "Defeat 160 enemies in Dûm Boha"; }; };</v>
      </c>
      <c r="T15">
        <f t="shared" si="7"/>
        <v>14</v>
      </c>
      <c r="U15" t="str">
        <f t="shared" si="8"/>
        <v xml:space="preserve"> [14] = {</v>
      </c>
      <c r="V15" t="str">
        <f t="shared" si="9"/>
        <v xml:space="preserve">["ID"] = 1879342497; </v>
      </c>
      <c r="W15" t="str">
        <f t="shared" si="10"/>
        <v xml:space="preserve">["ID"] = 1879342497; </v>
      </c>
      <c r="X15" t="str">
        <f t="shared" si="11"/>
        <v/>
      </c>
      <c r="Y15" s="1" t="str">
        <f t="shared" si="12"/>
        <v xml:space="preserve">["SAVE_INDEX"] = 14; </v>
      </c>
      <c r="Z15">
        <f>VLOOKUP(E15,Type!A$2:B$16,2,FALSE)</f>
        <v>4</v>
      </c>
      <c r="AA15" t="str">
        <f t="shared" si="13"/>
        <v xml:space="preserve">["TYPE"] = 4; </v>
      </c>
      <c r="AB15" t="str">
        <f t="shared" si="14"/>
        <v>2000</v>
      </c>
      <c r="AC15" t="str">
        <f t="shared" si="15"/>
        <v xml:space="preserve">["VXP"] = 2000; </v>
      </c>
      <c r="AD15" t="str">
        <f t="shared" si="16"/>
        <v>5</v>
      </c>
      <c r="AE15" t="str">
        <f t="shared" si="17"/>
        <v xml:space="preserve">["LP"] = 5; </v>
      </c>
      <c r="AF15" t="str">
        <f t="shared" si="18"/>
        <v>900</v>
      </c>
      <c r="AG15" t="str">
        <f t="shared" si="19"/>
        <v xml:space="preserve">["REP"] =  900; </v>
      </c>
      <c r="AH15">
        <f>IF(LEN(J15)&gt;0,VLOOKUP(J15,Faction!A$2:B$77,2,FALSE),1)</f>
        <v>55</v>
      </c>
      <c r="AI15" t="str">
        <f t="shared" si="20"/>
        <v xml:space="preserve">["FACTION"] = 55; </v>
      </c>
      <c r="AJ15" t="str">
        <f t="shared" si="21"/>
        <v xml:space="preserve">["TIER"] = 2; </v>
      </c>
      <c r="AK15" t="str">
        <f t="shared" si="22"/>
        <v xml:space="preserve">["MIN_LVL"] = "100"; </v>
      </c>
      <c r="AL15" t="str">
        <f t="shared" si="23"/>
        <v/>
      </c>
      <c r="AM15" t="str">
        <f t="shared" si="24"/>
        <v xml:space="preserve">["NAME"] = { ["EN"] = "Foe-slayer of Dûm Boha (Advanced)"; }; </v>
      </c>
      <c r="AN15" t="str">
        <f t="shared" si="25"/>
        <v xml:space="preserve">["LORE"] = { ["EN"] = "Defeat many foes in Dûm Boha."; }; </v>
      </c>
      <c r="AO15" t="str">
        <f t="shared" si="26"/>
        <v xml:space="preserve">["SUMMARY"] = { ["EN"] = "Defeat 160 enemies in Dûm Boha"; }; </v>
      </c>
      <c r="AP15" t="str">
        <f t="shared" si="27"/>
        <v/>
      </c>
      <c r="AQ15" t="str">
        <f t="shared" si="28"/>
        <v>};</v>
      </c>
    </row>
    <row r="16" spans="1:43" x14ac:dyDescent="0.25">
      <c r="A16">
        <v>1879342481</v>
      </c>
      <c r="B16">
        <v>17</v>
      </c>
      <c r="C16">
        <v>15</v>
      </c>
      <c r="D16" t="s">
        <v>584</v>
      </c>
      <c r="E16" t="s">
        <v>30</v>
      </c>
      <c r="H16">
        <v>5</v>
      </c>
      <c r="I16">
        <v>700</v>
      </c>
      <c r="J16" t="s">
        <v>58</v>
      </c>
      <c r="K16" t="s">
        <v>585</v>
      </c>
      <c r="L16" t="s">
        <v>731</v>
      </c>
      <c r="M16">
        <v>3</v>
      </c>
      <c r="N16">
        <v>100</v>
      </c>
      <c r="R16" t="str">
        <f t="shared" si="5"/>
        <v xml:space="preserve"> [15] = {["ID"] = 1879342481; }; -- Foe-slayer of Dûm Boha</v>
      </c>
      <c r="S16" s="1" t="str">
        <f t="shared" si="6"/>
        <v xml:space="preserve"> [15] = {["ID"] = 1879342481; ["SAVE_INDEX"] = 15; ["TYPE"] = 4; ["VXP"] =    0; ["LP"] = 5; ["REP"] =  700; ["FACTION"] = 55; ["TIER"] = 3; ["MIN_LVL"] = "100"; ["NAME"] = { ["EN"] = "Foe-slayer of Dûm Boha"; }; ["LORE"] = { ["EN"] = "Defeat many foes in Dûm Boha."; }; ["SUMMARY"] = { ["EN"] = "Defeat 80 enemies in Dûm Boha"; }; };</v>
      </c>
      <c r="T16">
        <f t="shared" si="7"/>
        <v>15</v>
      </c>
      <c r="U16" t="str">
        <f t="shared" si="8"/>
        <v xml:space="preserve"> [15] = {</v>
      </c>
      <c r="V16" t="str">
        <f t="shared" si="9"/>
        <v xml:space="preserve">["ID"] = 1879342481; </v>
      </c>
      <c r="W16" t="str">
        <f t="shared" si="10"/>
        <v xml:space="preserve">["ID"] = 1879342481; </v>
      </c>
      <c r="X16" t="str">
        <f t="shared" si="11"/>
        <v/>
      </c>
      <c r="Y16" s="1" t="str">
        <f t="shared" si="12"/>
        <v xml:space="preserve">["SAVE_INDEX"] = 15; </v>
      </c>
      <c r="Z16">
        <f>VLOOKUP(E16,Type!A$2:B$16,2,FALSE)</f>
        <v>4</v>
      </c>
      <c r="AA16" t="str">
        <f t="shared" si="13"/>
        <v xml:space="preserve">["TYPE"] = 4; </v>
      </c>
      <c r="AB16" t="str">
        <f t="shared" si="14"/>
        <v>0</v>
      </c>
      <c r="AC16" t="str">
        <f t="shared" si="15"/>
        <v xml:space="preserve">["VXP"] =    0; </v>
      </c>
      <c r="AD16" t="str">
        <f t="shared" si="16"/>
        <v>5</v>
      </c>
      <c r="AE16" t="str">
        <f t="shared" si="17"/>
        <v xml:space="preserve">["LP"] = 5; </v>
      </c>
      <c r="AF16" t="str">
        <f t="shared" si="18"/>
        <v>700</v>
      </c>
      <c r="AG16" t="str">
        <f t="shared" si="19"/>
        <v xml:space="preserve">["REP"] =  700; </v>
      </c>
      <c r="AH16">
        <f>IF(LEN(J16)&gt;0,VLOOKUP(J16,Faction!A$2:B$77,2,FALSE),1)</f>
        <v>55</v>
      </c>
      <c r="AI16" t="str">
        <f t="shared" si="20"/>
        <v xml:space="preserve">["FACTION"] = 55; </v>
      </c>
      <c r="AJ16" t="str">
        <f t="shared" si="21"/>
        <v xml:space="preserve">["TIER"] = 3; </v>
      </c>
      <c r="AK16" t="str">
        <f t="shared" si="22"/>
        <v xml:space="preserve">["MIN_LVL"] = "100"; </v>
      </c>
      <c r="AL16" t="str">
        <f t="shared" si="23"/>
        <v/>
      </c>
      <c r="AM16" t="str">
        <f t="shared" si="24"/>
        <v xml:space="preserve">["NAME"] = { ["EN"] = "Foe-slayer of Dûm Boha"; }; </v>
      </c>
      <c r="AN16" t="str">
        <f t="shared" si="25"/>
        <v xml:space="preserve">["LORE"] = { ["EN"] = "Defeat many foes in Dûm Boha."; }; </v>
      </c>
      <c r="AO16" t="str">
        <f t="shared" si="26"/>
        <v xml:space="preserve">["SUMMARY"] = { ["EN"] = "Defeat 80 enemies in Dûm Boha"; }; </v>
      </c>
      <c r="AP16" t="str">
        <f t="shared" si="27"/>
        <v/>
      </c>
      <c r="AQ16" t="str">
        <f t="shared" si="28"/>
        <v>};</v>
      </c>
    </row>
    <row r="17" spans="1:43" x14ac:dyDescent="0.25">
      <c r="A17">
        <v>1879342487</v>
      </c>
      <c r="B17">
        <v>20</v>
      </c>
      <c r="C17">
        <v>16</v>
      </c>
      <c r="D17" t="s">
        <v>590</v>
      </c>
      <c r="E17" t="s">
        <v>30</v>
      </c>
      <c r="F17">
        <v>2000</v>
      </c>
      <c r="H17">
        <v>5</v>
      </c>
      <c r="I17">
        <v>900</v>
      </c>
      <c r="J17" t="s">
        <v>58</v>
      </c>
      <c r="K17" t="s">
        <v>591</v>
      </c>
      <c r="L17" t="s">
        <v>732</v>
      </c>
      <c r="M17">
        <v>2</v>
      </c>
      <c r="N17">
        <v>100</v>
      </c>
      <c r="R17" t="str">
        <f t="shared" si="5"/>
        <v xml:space="preserve"> [16] = {["ID"] = 1879342487; }; -- Foe-slayer of Skoironk (Advanced)</v>
      </c>
      <c r="S17" s="1" t="str">
        <f t="shared" si="6"/>
        <v xml:space="preserve"> [16] = {["ID"] = 1879342487; ["SAVE_INDEX"] = 16; ["TYPE"] = 4; ["VXP"] = 2000; ["LP"] = 5; ["REP"] =  900; ["FACTION"] = 55; ["TIER"] = 2; ["MIN_LVL"] = "100"; ["NAME"] = { ["EN"] = "Foe-slayer of Skoironk (Advanced)"; }; ["LORE"] = { ["EN"] = "Defeat many foes in Skoironk."; }; ["SUMMARY"] = { ["EN"] = "Defeat 160 enemies in Skoironk"; }; };</v>
      </c>
      <c r="T17">
        <f t="shared" si="7"/>
        <v>16</v>
      </c>
      <c r="U17" t="str">
        <f t="shared" si="8"/>
        <v xml:space="preserve"> [16] = {</v>
      </c>
      <c r="V17" t="str">
        <f t="shared" si="9"/>
        <v xml:space="preserve">["ID"] = 1879342487; </v>
      </c>
      <c r="W17" t="str">
        <f t="shared" si="10"/>
        <v xml:space="preserve">["ID"] = 1879342487; </v>
      </c>
      <c r="X17" t="str">
        <f t="shared" si="11"/>
        <v/>
      </c>
      <c r="Y17" s="1" t="str">
        <f t="shared" si="12"/>
        <v xml:space="preserve">["SAVE_INDEX"] = 16; </v>
      </c>
      <c r="Z17">
        <f>VLOOKUP(E17,Type!A$2:B$16,2,FALSE)</f>
        <v>4</v>
      </c>
      <c r="AA17" t="str">
        <f t="shared" si="13"/>
        <v xml:space="preserve">["TYPE"] = 4; </v>
      </c>
      <c r="AB17" t="str">
        <f t="shared" si="14"/>
        <v>2000</v>
      </c>
      <c r="AC17" t="str">
        <f t="shared" si="15"/>
        <v xml:space="preserve">["VXP"] = 2000; </v>
      </c>
      <c r="AD17" t="str">
        <f t="shared" si="16"/>
        <v>5</v>
      </c>
      <c r="AE17" t="str">
        <f t="shared" si="17"/>
        <v xml:space="preserve">["LP"] = 5; </v>
      </c>
      <c r="AF17" t="str">
        <f t="shared" si="18"/>
        <v>900</v>
      </c>
      <c r="AG17" t="str">
        <f t="shared" si="19"/>
        <v xml:space="preserve">["REP"] =  900; </v>
      </c>
      <c r="AH17">
        <f>IF(LEN(J17)&gt;0,VLOOKUP(J17,Faction!A$2:B$77,2,FALSE),1)</f>
        <v>55</v>
      </c>
      <c r="AI17" t="str">
        <f t="shared" si="20"/>
        <v xml:space="preserve">["FACTION"] = 55; </v>
      </c>
      <c r="AJ17" t="str">
        <f t="shared" si="21"/>
        <v xml:space="preserve">["TIER"] = 2; </v>
      </c>
      <c r="AK17" t="str">
        <f t="shared" si="22"/>
        <v xml:space="preserve">["MIN_LVL"] = "100"; </v>
      </c>
      <c r="AL17" t="str">
        <f t="shared" si="23"/>
        <v/>
      </c>
      <c r="AM17" t="str">
        <f t="shared" si="24"/>
        <v xml:space="preserve">["NAME"] = { ["EN"] = "Foe-slayer of Skoironk (Advanced)"; }; </v>
      </c>
      <c r="AN17" t="str">
        <f t="shared" si="25"/>
        <v xml:space="preserve">["LORE"] = { ["EN"] = "Defeat many foes in Skoironk."; }; </v>
      </c>
      <c r="AO17" t="str">
        <f t="shared" si="26"/>
        <v xml:space="preserve">["SUMMARY"] = { ["EN"] = "Defeat 160 enemies in Skoironk"; }; </v>
      </c>
      <c r="AP17" t="str">
        <f t="shared" si="27"/>
        <v/>
      </c>
      <c r="AQ17" t="str">
        <f t="shared" si="28"/>
        <v>};</v>
      </c>
    </row>
    <row r="18" spans="1:43" x14ac:dyDescent="0.25">
      <c r="A18">
        <v>1879342490</v>
      </c>
      <c r="B18">
        <v>19</v>
      </c>
      <c r="C18">
        <v>17</v>
      </c>
      <c r="D18" t="s">
        <v>588</v>
      </c>
      <c r="E18" t="s">
        <v>30</v>
      </c>
      <c r="H18">
        <v>5</v>
      </c>
      <c r="I18">
        <v>700</v>
      </c>
      <c r="J18" t="s">
        <v>58</v>
      </c>
      <c r="K18" t="s">
        <v>589</v>
      </c>
      <c r="L18" t="s">
        <v>732</v>
      </c>
      <c r="M18">
        <v>3</v>
      </c>
      <c r="N18">
        <v>100</v>
      </c>
      <c r="R18" t="str">
        <f t="shared" si="5"/>
        <v xml:space="preserve"> [17] = {["ID"] = 1879342490; }; -- Foe-slayer of Skoironk</v>
      </c>
      <c r="S18" s="1" t="str">
        <f t="shared" si="6"/>
        <v xml:space="preserve"> [17] = {["ID"] = 1879342490; ["SAVE_INDEX"] = 17; ["TYPE"] = 4; ["VXP"] =    0; ["LP"] = 5; ["REP"] =  700; ["FACTION"] = 55; ["TIER"] = 3; ["MIN_LVL"] = "100"; ["NAME"] = { ["EN"] = "Foe-slayer of Skoironk"; }; ["LORE"] = { ["EN"] = "Defeat many foes in Skoironk."; }; ["SUMMARY"] = { ["EN"] = "Defeat 80 enemies in Skoironk"; }; };</v>
      </c>
      <c r="T18">
        <f t="shared" si="7"/>
        <v>17</v>
      </c>
      <c r="U18" t="str">
        <f t="shared" si="8"/>
        <v xml:space="preserve"> [17] = {</v>
      </c>
      <c r="V18" t="str">
        <f t="shared" si="9"/>
        <v xml:space="preserve">["ID"] = 1879342490; </v>
      </c>
      <c r="W18" t="str">
        <f t="shared" si="10"/>
        <v xml:space="preserve">["ID"] = 1879342490; </v>
      </c>
      <c r="X18" t="str">
        <f t="shared" si="11"/>
        <v/>
      </c>
      <c r="Y18" s="1" t="str">
        <f t="shared" si="12"/>
        <v xml:space="preserve">["SAVE_INDEX"] = 17; </v>
      </c>
      <c r="Z18">
        <f>VLOOKUP(E18,Type!A$2:B$16,2,FALSE)</f>
        <v>4</v>
      </c>
      <c r="AA18" t="str">
        <f t="shared" si="13"/>
        <v xml:space="preserve">["TYPE"] = 4; </v>
      </c>
      <c r="AB18" t="str">
        <f t="shared" si="14"/>
        <v>0</v>
      </c>
      <c r="AC18" t="str">
        <f t="shared" si="15"/>
        <v xml:space="preserve">["VXP"] =    0; </v>
      </c>
      <c r="AD18" t="str">
        <f t="shared" si="16"/>
        <v>5</v>
      </c>
      <c r="AE18" t="str">
        <f t="shared" si="17"/>
        <v xml:space="preserve">["LP"] = 5; </v>
      </c>
      <c r="AF18" t="str">
        <f t="shared" si="18"/>
        <v>700</v>
      </c>
      <c r="AG18" t="str">
        <f t="shared" si="19"/>
        <v xml:space="preserve">["REP"] =  700; </v>
      </c>
      <c r="AH18">
        <f>IF(LEN(J18)&gt;0,VLOOKUP(J18,Faction!A$2:B$77,2,FALSE),1)</f>
        <v>55</v>
      </c>
      <c r="AI18" t="str">
        <f t="shared" si="20"/>
        <v xml:space="preserve">["FACTION"] = 55; </v>
      </c>
      <c r="AJ18" t="str">
        <f t="shared" si="21"/>
        <v xml:space="preserve">["TIER"] = 3; </v>
      </c>
      <c r="AK18" t="str">
        <f t="shared" si="22"/>
        <v xml:space="preserve">["MIN_LVL"] = "100"; </v>
      </c>
      <c r="AL18" t="str">
        <f t="shared" si="23"/>
        <v/>
      </c>
      <c r="AM18" t="str">
        <f t="shared" si="24"/>
        <v xml:space="preserve">["NAME"] = { ["EN"] = "Foe-slayer of Skoironk"; }; </v>
      </c>
      <c r="AN18" t="str">
        <f t="shared" si="25"/>
        <v xml:space="preserve">["LORE"] = { ["EN"] = "Defeat many foes in Skoironk."; }; </v>
      </c>
      <c r="AO18" t="str">
        <f t="shared" si="26"/>
        <v xml:space="preserve">["SUMMARY"] = { ["EN"] = "Defeat 80 enemies in Skoironk"; }; </v>
      </c>
      <c r="AP18" t="str">
        <f t="shared" si="27"/>
        <v/>
      </c>
      <c r="AQ18" t="str">
        <f t="shared" si="28"/>
        <v>};</v>
      </c>
    </row>
    <row r="19" spans="1:43" x14ac:dyDescent="0.25">
      <c r="A19">
        <v>1879342485</v>
      </c>
      <c r="B19">
        <v>22</v>
      </c>
      <c r="C19">
        <v>18</v>
      </c>
      <c r="D19" t="s">
        <v>594</v>
      </c>
      <c r="E19" t="s">
        <v>30</v>
      </c>
      <c r="F19">
        <v>2000</v>
      </c>
      <c r="H19">
        <v>5</v>
      </c>
      <c r="I19">
        <v>900</v>
      </c>
      <c r="J19" t="s">
        <v>58</v>
      </c>
      <c r="K19" t="s">
        <v>595</v>
      </c>
      <c r="L19" t="s">
        <v>733</v>
      </c>
      <c r="M19">
        <v>2</v>
      </c>
      <c r="N19">
        <v>100</v>
      </c>
      <c r="R19" t="str">
        <f t="shared" si="5"/>
        <v xml:space="preserve"> [18] = {["ID"] = 1879342485; }; -- Foe-slayer of Fushaum Gund (Advanced)</v>
      </c>
      <c r="S19" s="1" t="str">
        <f t="shared" si="6"/>
        <v xml:space="preserve"> [18] = {["ID"] = 1879342485; ["SAVE_INDEX"] = 18; ["TYPE"] = 4; ["VXP"] = 2000; ["LP"] = 5; ["REP"] =  900; ["FACTION"] = 55; ["TIER"] = 2; ["MIN_LVL"] = "100"; ["NAME"] = { ["EN"] = "Foe-slayer of Fushaum Gund (Advanced)"; }; ["LORE"] = { ["EN"] = "Defeat many foes in Fushaum Gund."; }; ["SUMMARY"] = { ["EN"] = "Defeat 100 enemies in Fushaum Gund"; }; };</v>
      </c>
      <c r="T19">
        <f t="shared" si="7"/>
        <v>18</v>
      </c>
      <c r="U19" t="str">
        <f t="shared" si="8"/>
        <v xml:space="preserve"> [18] = {</v>
      </c>
      <c r="V19" t="str">
        <f t="shared" si="9"/>
        <v xml:space="preserve">["ID"] = 1879342485; </v>
      </c>
      <c r="W19" t="str">
        <f t="shared" si="10"/>
        <v xml:space="preserve">["ID"] = 1879342485; </v>
      </c>
      <c r="X19" t="str">
        <f t="shared" si="11"/>
        <v/>
      </c>
      <c r="Y19" s="1" t="str">
        <f t="shared" si="12"/>
        <v xml:space="preserve">["SAVE_INDEX"] = 18; </v>
      </c>
      <c r="Z19">
        <f>VLOOKUP(E19,Type!A$2:B$16,2,FALSE)</f>
        <v>4</v>
      </c>
      <c r="AA19" t="str">
        <f t="shared" si="13"/>
        <v xml:space="preserve">["TYPE"] = 4; </v>
      </c>
      <c r="AB19" t="str">
        <f t="shared" si="14"/>
        <v>2000</v>
      </c>
      <c r="AC19" t="str">
        <f t="shared" si="15"/>
        <v xml:space="preserve">["VXP"] = 2000; </v>
      </c>
      <c r="AD19" t="str">
        <f t="shared" si="16"/>
        <v>5</v>
      </c>
      <c r="AE19" t="str">
        <f t="shared" si="17"/>
        <v xml:space="preserve">["LP"] = 5; </v>
      </c>
      <c r="AF19" t="str">
        <f t="shared" si="18"/>
        <v>900</v>
      </c>
      <c r="AG19" t="str">
        <f t="shared" si="19"/>
        <v xml:space="preserve">["REP"] =  900; </v>
      </c>
      <c r="AH19">
        <f>IF(LEN(J19)&gt;0,VLOOKUP(J19,Faction!A$2:B$77,2,FALSE),1)</f>
        <v>55</v>
      </c>
      <c r="AI19" t="str">
        <f t="shared" si="20"/>
        <v xml:space="preserve">["FACTION"] = 55; </v>
      </c>
      <c r="AJ19" t="str">
        <f t="shared" si="21"/>
        <v xml:space="preserve">["TIER"] = 2; </v>
      </c>
      <c r="AK19" t="str">
        <f t="shared" si="22"/>
        <v xml:space="preserve">["MIN_LVL"] = "100"; </v>
      </c>
      <c r="AL19" t="str">
        <f t="shared" si="23"/>
        <v/>
      </c>
      <c r="AM19" t="str">
        <f t="shared" si="24"/>
        <v xml:space="preserve">["NAME"] = { ["EN"] = "Foe-slayer of Fushaum Gund (Advanced)"; }; </v>
      </c>
      <c r="AN19" t="str">
        <f t="shared" si="25"/>
        <v xml:space="preserve">["LORE"] = { ["EN"] = "Defeat many foes in Fushaum Gund."; }; </v>
      </c>
      <c r="AO19" t="str">
        <f t="shared" si="26"/>
        <v xml:space="preserve">["SUMMARY"] = { ["EN"] = "Defeat 100 enemies in Fushaum Gund"; }; </v>
      </c>
      <c r="AP19" t="str">
        <f t="shared" si="27"/>
        <v/>
      </c>
      <c r="AQ19" t="str">
        <f t="shared" si="28"/>
        <v>};</v>
      </c>
    </row>
    <row r="20" spans="1:43" x14ac:dyDescent="0.25">
      <c r="A20">
        <v>1879342480</v>
      </c>
      <c r="B20">
        <v>21</v>
      </c>
      <c r="C20">
        <v>19</v>
      </c>
      <c r="D20" t="s">
        <v>592</v>
      </c>
      <c r="E20" t="s">
        <v>30</v>
      </c>
      <c r="H20">
        <v>5</v>
      </c>
      <c r="I20">
        <v>700</v>
      </c>
      <c r="J20" t="s">
        <v>58</v>
      </c>
      <c r="K20" t="s">
        <v>593</v>
      </c>
      <c r="L20" t="s">
        <v>733</v>
      </c>
      <c r="M20">
        <v>3</v>
      </c>
      <c r="N20">
        <v>100</v>
      </c>
      <c r="R20" t="str">
        <f t="shared" si="5"/>
        <v xml:space="preserve"> [19] = {["ID"] = 1879342480; }; -- Foe-slayer of Fushaum Gund</v>
      </c>
      <c r="S20" s="1" t="str">
        <f t="shared" si="6"/>
        <v xml:space="preserve"> [19] = {["ID"] = 1879342480; ["SAVE_INDEX"] = 19; ["TYPE"] = 4; ["VXP"] =    0; ["LP"] = 5; ["REP"] =  700; ["FACTION"] = 55; ["TIER"] = 3; ["MIN_LVL"] = "100"; ["NAME"] = { ["EN"] = "Foe-slayer of Fushaum Gund"; }; ["LORE"] = { ["EN"] = "Defeat many foes in Fushaum Gund."; }; ["SUMMARY"] = { ["EN"] = "Defeat 50 enemies in Fushaum Gund"; }; };</v>
      </c>
      <c r="T20">
        <f t="shared" si="7"/>
        <v>19</v>
      </c>
      <c r="U20" t="str">
        <f t="shared" si="8"/>
        <v xml:space="preserve"> [19] = {</v>
      </c>
      <c r="V20" t="str">
        <f t="shared" si="9"/>
        <v xml:space="preserve">["ID"] = 1879342480; </v>
      </c>
      <c r="W20" t="str">
        <f t="shared" si="10"/>
        <v xml:space="preserve">["ID"] = 1879342480; </v>
      </c>
      <c r="X20" t="str">
        <f t="shared" si="11"/>
        <v/>
      </c>
      <c r="Y20" s="1" t="str">
        <f t="shared" si="12"/>
        <v xml:space="preserve">["SAVE_INDEX"] = 19; </v>
      </c>
      <c r="Z20">
        <f>VLOOKUP(E20,Type!A$2:B$16,2,FALSE)</f>
        <v>4</v>
      </c>
      <c r="AA20" t="str">
        <f t="shared" si="13"/>
        <v xml:space="preserve">["TYPE"] = 4; </v>
      </c>
      <c r="AB20" t="str">
        <f t="shared" si="14"/>
        <v>0</v>
      </c>
      <c r="AC20" t="str">
        <f t="shared" si="15"/>
        <v xml:space="preserve">["VXP"] =    0; </v>
      </c>
      <c r="AD20" t="str">
        <f t="shared" si="16"/>
        <v>5</v>
      </c>
      <c r="AE20" t="str">
        <f t="shared" si="17"/>
        <v xml:space="preserve">["LP"] = 5; </v>
      </c>
      <c r="AF20" t="str">
        <f t="shared" si="18"/>
        <v>700</v>
      </c>
      <c r="AG20" t="str">
        <f t="shared" si="19"/>
        <v xml:space="preserve">["REP"] =  700; </v>
      </c>
      <c r="AH20">
        <f>IF(LEN(J20)&gt;0,VLOOKUP(J20,Faction!A$2:B$77,2,FALSE),1)</f>
        <v>55</v>
      </c>
      <c r="AI20" t="str">
        <f t="shared" si="20"/>
        <v xml:space="preserve">["FACTION"] = 55; </v>
      </c>
      <c r="AJ20" t="str">
        <f t="shared" si="21"/>
        <v xml:space="preserve">["TIER"] = 3; </v>
      </c>
      <c r="AK20" t="str">
        <f t="shared" si="22"/>
        <v xml:space="preserve">["MIN_LVL"] = "100"; </v>
      </c>
      <c r="AL20" t="str">
        <f t="shared" si="23"/>
        <v/>
      </c>
      <c r="AM20" t="str">
        <f t="shared" si="24"/>
        <v xml:space="preserve">["NAME"] = { ["EN"] = "Foe-slayer of Fushaum Gund"; }; </v>
      </c>
      <c r="AN20" t="str">
        <f t="shared" si="25"/>
        <v xml:space="preserve">["LORE"] = { ["EN"] = "Defeat many foes in Fushaum Gund."; }; </v>
      </c>
      <c r="AO20" t="str">
        <f t="shared" si="26"/>
        <v xml:space="preserve">["SUMMARY"] = { ["EN"] = "Defeat 50 enemies in Fushaum Gund"; }; </v>
      </c>
      <c r="AP20" t="str">
        <f t="shared" si="27"/>
        <v/>
      </c>
      <c r="AQ20" t="str">
        <f t="shared" si="28"/>
        <v>};</v>
      </c>
    </row>
    <row r="21" spans="1:43" x14ac:dyDescent="0.25">
      <c r="A21">
        <v>1879342482</v>
      </c>
      <c r="B21">
        <v>24</v>
      </c>
      <c r="C21">
        <v>20</v>
      </c>
      <c r="D21" s="4" t="s">
        <v>744</v>
      </c>
      <c r="E21" t="s">
        <v>30</v>
      </c>
      <c r="F21">
        <v>2000</v>
      </c>
      <c r="H21">
        <v>5</v>
      </c>
      <c r="I21">
        <v>900</v>
      </c>
      <c r="J21" t="s">
        <v>58</v>
      </c>
      <c r="K21" t="s">
        <v>597</v>
      </c>
      <c r="L21" t="s">
        <v>746</v>
      </c>
      <c r="M21">
        <v>2</v>
      </c>
      <c r="N21">
        <v>100</v>
      </c>
      <c r="R21" t="str">
        <f t="shared" si="5"/>
        <v xml:space="preserve"> [20] = {["ID"] = 1879342482; }; -- Foe-slayer of the Towers of the Teeth (Advanced)</v>
      </c>
      <c r="S21" s="1" t="str">
        <f t="shared" si="6"/>
        <v xml:space="preserve"> [20] = {["ID"] = 1879342482; ["SAVE_INDEX"] = 20; ["TYPE"] = 4; ["VXP"] = 2000; ["LP"] = 5; ["REP"] =  900; ["FACTION"] = 55; ["TIER"] = 2; ["MIN_LVL"] = "100"; ["NAME"] = { ["EN"] = "Foe-slayer of the Towers of the Teeth (Advanced)"; }; ["LORE"] = { ["EN"] = "Defeat many foes in the Towers of the Teeth."; }; ["SUMMARY"] = { ["EN"] = "Defeat 200 enemies in the Towers of the Teeth"; }; };</v>
      </c>
      <c r="T21">
        <f t="shared" si="7"/>
        <v>20</v>
      </c>
      <c r="U21" t="str">
        <f t="shared" si="8"/>
        <v xml:space="preserve"> [20] = {</v>
      </c>
      <c r="V21" t="str">
        <f t="shared" si="9"/>
        <v xml:space="preserve">["ID"] = 1879342482; </v>
      </c>
      <c r="W21" t="str">
        <f t="shared" si="10"/>
        <v xml:space="preserve">["ID"] = 1879342482; </v>
      </c>
      <c r="X21" t="str">
        <f t="shared" si="11"/>
        <v/>
      </c>
      <c r="Y21" s="1" t="str">
        <f t="shared" si="12"/>
        <v xml:space="preserve">["SAVE_INDEX"] = 20; </v>
      </c>
      <c r="Z21">
        <f>VLOOKUP(E21,Type!A$2:B$16,2,FALSE)</f>
        <v>4</v>
      </c>
      <c r="AA21" t="str">
        <f t="shared" si="13"/>
        <v xml:space="preserve">["TYPE"] = 4; </v>
      </c>
      <c r="AB21" t="str">
        <f t="shared" si="14"/>
        <v>2000</v>
      </c>
      <c r="AC21" t="str">
        <f t="shared" si="15"/>
        <v xml:space="preserve">["VXP"] = 2000; </v>
      </c>
      <c r="AD21" t="str">
        <f t="shared" si="16"/>
        <v>5</v>
      </c>
      <c r="AE21" t="str">
        <f t="shared" si="17"/>
        <v xml:space="preserve">["LP"] = 5; </v>
      </c>
      <c r="AF21" t="str">
        <f t="shared" si="18"/>
        <v>900</v>
      </c>
      <c r="AG21" t="str">
        <f t="shared" si="19"/>
        <v xml:space="preserve">["REP"] =  900; </v>
      </c>
      <c r="AH21">
        <f>IF(LEN(J21)&gt;0,VLOOKUP(J21,Faction!A$2:B$77,2,FALSE),1)</f>
        <v>55</v>
      </c>
      <c r="AI21" t="str">
        <f t="shared" si="20"/>
        <v xml:space="preserve">["FACTION"] = 55; </v>
      </c>
      <c r="AJ21" t="str">
        <f t="shared" si="21"/>
        <v xml:space="preserve">["TIER"] = 2; </v>
      </c>
      <c r="AK21" t="str">
        <f t="shared" si="22"/>
        <v xml:space="preserve">["MIN_LVL"] = "100"; </v>
      </c>
      <c r="AL21" t="str">
        <f t="shared" si="23"/>
        <v/>
      </c>
      <c r="AM21" t="str">
        <f t="shared" si="24"/>
        <v xml:space="preserve">["NAME"] = { ["EN"] = "Foe-slayer of the Towers of the Teeth (Advanced)"; }; </v>
      </c>
      <c r="AN21" t="str">
        <f t="shared" si="25"/>
        <v xml:space="preserve">["LORE"] = { ["EN"] = "Defeat many foes in the Towers of the Teeth."; }; </v>
      </c>
      <c r="AO21" t="str">
        <f t="shared" si="26"/>
        <v xml:space="preserve">["SUMMARY"] = { ["EN"] = "Defeat 200 enemies in the Towers of the Teeth"; }; </v>
      </c>
      <c r="AP21" t="str">
        <f t="shared" si="27"/>
        <v/>
      </c>
      <c r="AQ21" t="str">
        <f t="shared" si="28"/>
        <v>};</v>
      </c>
    </row>
    <row r="22" spans="1:43" x14ac:dyDescent="0.25">
      <c r="A22">
        <v>1879342491</v>
      </c>
      <c r="B22">
        <v>23</v>
      </c>
      <c r="C22">
        <v>21</v>
      </c>
      <c r="D22" t="s">
        <v>745</v>
      </c>
      <c r="E22" t="s">
        <v>30</v>
      </c>
      <c r="H22">
        <v>5</v>
      </c>
      <c r="I22">
        <v>700</v>
      </c>
      <c r="J22" t="s">
        <v>58</v>
      </c>
      <c r="K22" t="s">
        <v>596</v>
      </c>
      <c r="L22" t="s">
        <v>746</v>
      </c>
      <c r="M22">
        <v>3</v>
      </c>
      <c r="N22">
        <v>100</v>
      </c>
      <c r="R22" t="str">
        <f t="shared" si="5"/>
        <v xml:space="preserve"> [21] = {["ID"] = 1879342491; }; -- Foe-slayer of the Towers of the Teeth</v>
      </c>
      <c r="S22" s="1" t="str">
        <f t="shared" si="6"/>
        <v xml:space="preserve"> [21] = {["ID"] = 1879342491; ["SAVE_INDEX"] = 21; ["TYPE"] = 4; ["VXP"] =    0; ["LP"] = 5; ["REP"] =  700; ["FACTION"] = 55; ["TIER"] = 3; ["MIN_LVL"] = "100"; ["NAME"] = { ["EN"] = "Foe-slayer of the Towers of the Teeth"; }; ["LORE"] = { ["EN"] = "Defeat many foes in the Towers of the Teeth."; }; ["SUMMARY"] = { ["EN"] = "Defeat 100 enemies in the Towers of the Teeth"; }; };</v>
      </c>
      <c r="T22">
        <f t="shared" si="7"/>
        <v>21</v>
      </c>
      <c r="U22" t="str">
        <f t="shared" si="8"/>
        <v xml:space="preserve"> [21] = {</v>
      </c>
      <c r="V22" t="str">
        <f t="shared" si="9"/>
        <v xml:space="preserve">["ID"] = 1879342491; </v>
      </c>
      <c r="W22" t="str">
        <f t="shared" si="10"/>
        <v xml:space="preserve">["ID"] = 1879342491; </v>
      </c>
      <c r="X22" t="str">
        <f t="shared" si="11"/>
        <v/>
      </c>
      <c r="Y22" s="1" t="str">
        <f t="shared" si="12"/>
        <v xml:space="preserve">["SAVE_INDEX"] = 21; </v>
      </c>
      <c r="Z22">
        <f>VLOOKUP(E22,Type!A$2:B$16,2,FALSE)</f>
        <v>4</v>
      </c>
      <c r="AA22" t="str">
        <f t="shared" si="13"/>
        <v xml:space="preserve">["TYPE"] = 4; </v>
      </c>
      <c r="AB22" t="str">
        <f t="shared" si="14"/>
        <v>0</v>
      </c>
      <c r="AC22" t="str">
        <f t="shared" si="15"/>
        <v xml:space="preserve">["VXP"] =    0; </v>
      </c>
      <c r="AD22" t="str">
        <f t="shared" si="16"/>
        <v>5</v>
      </c>
      <c r="AE22" t="str">
        <f t="shared" si="17"/>
        <v xml:space="preserve">["LP"] = 5; </v>
      </c>
      <c r="AF22" t="str">
        <f t="shared" si="18"/>
        <v>700</v>
      </c>
      <c r="AG22" t="str">
        <f t="shared" si="19"/>
        <v xml:space="preserve">["REP"] =  700; </v>
      </c>
      <c r="AH22">
        <f>IF(LEN(J22)&gt;0,VLOOKUP(J22,Faction!A$2:B$77,2,FALSE),1)</f>
        <v>55</v>
      </c>
      <c r="AI22" t="str">
        <f t="shared" si="20"/>
        <v xml:space="preserve">["FACTION"] = 55; </v>
      </c>
      <c r="AJ22" t="str">
        <f t="shared" si="21"/>
        <v xml:space="preserve">["TIER"] = 3; </v>
      </c>
      <c r="AK22" t="str">
        <f t="shared" si="22"/>
        <v xml:space="preserve">["MIN_LVL"] = "100"; </v>
      </c>
      <c r="AL22" t="str">
        <f t="shared" si="23"/>
        <v/>
      </c>
      <c r="AM22" t="str">
        <f t="shared" si="24"/>
        <v xml:space="preserve">["NAME"] = { ["EN"] = "Foe-slayer of the Towers of the Teeth"; }; </v>
      </c>
      <c r="AN22" t="str">
        <f t="shared" si="25"/>
        <v xml:space="preserve">["LORE"] = { ["EN"] = "Defeat many foes in the Towers of the Teeth."; }; </v>
      </c>
      <c r="AO22" t="str">
        <f t="shared" si="26"/>
        <v xml:space="preserve">["SUMMARY"] = { ["EN"] = "Defeat 100 enemies in the Towers of the Teeth"; }; </v>
      </c>
      <c r="AP22" t="str">
        <f t="shared" si="27"/>
        <v/>
      </c>
      <c r="AQ22" t="str">
        <f t="shared" si="28"/>
        <v>};</v>
      </c>
    </row>
    <row r="23" spans="1:43" x14ac:dyDescent="0.25">
      <c r="A23">
        <v>1879342448</v>
      </c>
      <c r="B23">
        <v>27</v>
      </c>
      <c r="C23">
        <v>22</v>
      </c>
      <c r="D23" t="s">
        <v>602</v>
      </c>
      <c r="E23" t="s">
        <v>30</v>
      </c>
      <c r="G23" t="s">
        <v>787</v>
      </c>
      <c r="I23">
        <v>900</v>
      </c>
      <c r="J23" t="s">
        <v>58</v>
      </c>
      <c r="K23" t="s">
        <v>603</v>
      </c>
      <c r="L23" t="s">
        <v>734</v>
      </c>
      <c r="M23">
        <v>1</v>
      </c>
      <c r="N23">
        <v>100</v>
      </c>
      <c r="R23" t="str">
        <f t="shared" si="5"/>
        <v xml:space="preserve"> [22] = {["ID"] = 1879342448; }; -- Enemies Beneath the Hills</v>
      </c>
      <c r="S23" s="1" t="str">
        <f t="shared" si="6"/>
        <v xml:space="preserve"> [22] = {["ID"] = 1879342448; ["SAVE_INDEX"] = 22; ["TYPE"] = 4; ["VXP"] =    0; ["LP"] = 0; ["REP"] =  900; ["FACTION"] = 55; ["TIER"] = 1; ["MIN_LVL"] = "100"; ["NAME"] = { ["EN"] = "Enemies Beneath the Hills"; }; ["LORE"] = { ["EN"] = "There are many villainous foes in the resource instances beneath the Slag-hills."; }; ["SUMMARY"] = { ["EN"] = "Complete the 3 Slayer deeds in the resource instances of Skoironk and the Towers of the Teeth"; }; ["TITLE"] = { ["EN"] = "Vanquisher of The Depths"; }; };</v>
      </c>
      <c r="T23">
        <f t="shared" si="7"/>
        <v>22</v>
      </c>
      <c r="U23" t="str">
        <f t="shared" si="8"/>
        <v xml:space="preserve"> [22] = {</v>
      </c>
      <c r="V23" t="str">
        <f t="shared" si="9"/>
        <v xml:space="preserve">["ID"] = 1879342448; </v>
      </c>
      <c r="W23" t="str">
        <f t="shared" si="10"/>
        <v xml:space="preserve">["ID"] = 1879342448; </v>
      </c>
      <c r="X23" t="str">
        <f t="shared" si="11"/>
        <v/>
      </c>
      <c r="Y23" s="1" t="str">
        <f t="shared" si="12"/>
        <v xml:space="preserve">["SAVE_INDEX"] = 22; </v>
      </c>
      <c r="Z23">
        <f>VLOOKUP(E23,Type!A$2:B$16,2,FALSE)</f>
        <v>4</v>
      </c>
      <c r="AA23" t="str">
        <f t="shared" si="13"/>
        <v xml:space="preserve">["TYPE"] = 4; </v>
      </c>
      <c r="AB23" t="str">
        <f t="shared" si="14"/>
        <v>0</v>
      </c>
      <c r="AC23" t="str">
        <f t="shared" si="15"/>
        <v xml:space="preserve">["VXP"] =    0; </v>
      </c>
      <c r="AD23" t="str">
        <f t="shared" si="16"/>
        <v>0</v>
      </c>
      <c r="AE23" t="str">
        <f t="shared" si="17"/>
        <v xml:space="preserve">["LP"] = 0; </v>
      </c>
      <c r="AF23" t="str">
        <f t="shared" si="18"/>
        <v>900</v>
      </c>
      <c r="AG23" t="str">
        <f t="shared" si="19"/>
        <v xml:space="preserve">["REP"] =  900; </v>
      </c>
      <c r="AH23">
        <f>IF(LEN(J23)&gt;0,VLOOKUP(J23,Faction!A$2:B$77,2,FALSE),1)</f>
        <v>55</v>
      </c>
      <c r="AI23" t="str">
        <f t="shared" si="20"/>
        <v xml:space="preserve">["FACTION"] = 55; </v>
      </c>
      <c r="AJ23" t="str">
        <f t="shared" si="21"/>
        <v xml:space="preserve">["TIER"] = 1; </v>
      </c>
      <c r="AK23" t="str">
        <f t="shared" si="22"/>
        <v xml:space="preserve">["MIN_LVL"] = "100"; </v>
      </c>
      <c r="AL23" t="str">
        <f t="shared" si="23"/>
        <v/>
      </c>
      <c r="AM23" t="str">
        <f t="shared" si="24"/>
        <v xml:space="preserve">["NAME"] = { ["EN"] = "Enemies Beneath the Hills"; }; </v>
      </c>
      <c r="AN23" t="str">
        <f t="shared" si="25"/>
        <v xml:space="preserve">["LORE"] = { ["EN"] = "There are many villainous foes in the resource instances beneath the Slag-hills."; }; </v>
      </c>
      <c r="AO23" t="str">
        <f t="shared" si="26"/>
        <v xml:space="preserve">["SUMMARY"] = { ["EN"] = "Complete the 3 Slayer deeds in the resource instances of Skoironk and the Towers of the Teeth"; }; </v>
      </c>
      <c r="AP23" t="str">
        <f t="shared" si="27"/>
        <v xml:space="preserve">["TITLE"] = { ["EN"] = "Vanquisher of The Depths"; }; </v>
      </c>
      <c r="AQ23" t="str">
        <f t="shared" si="28"/>
        <v>};</v>
      </c>
    </row>
    <row r="24" spans="1:43" x14ac:dyDescent="0.25">
      <c r="A24">
        <v>1879342454</v>
      </c>
      <c r="B24">
        <v>30</v>
      </c>
      <c r="C24">
        <v>23</v>
      </c>
      <c r="D24" t="s">
        <v>609</v>
      </c>
      <c r="E24" t="s">
        <v>30</v>
      </c>
      <c r="F24">
        <v>2000</v>
      </c>
      <c r="H24">
        <v>5</v>
      </c>
      <c r="I24">
        <v>900</v>
      </c>
      <c r="J24" t="s">
        <v>58</v>
      </c>
      <c r="K24" t="s">
        <v>610</v>
      </c>
      <c r="L24" t="s">
        <v>735</v>
      </c>
      <c r="M24">
        <v>2</v>
      </c>
      <c r="N24">
        <v>100</v>
      </c>
      <c r="R24" t="str">
        <f t="shared" si="5"/>
        <v xml:space="preserve"> [23] = {["ID"] = 1879342454; }; -- Leaders Beneath the Hills (Advanced)</v>
      </c>
      <c r="S24" s="1" t="str">
        <f t="shared" si="6"/>
        <v xml:space="preserve"> [23] = {["ID"] = 1879342454; ["SAVE_INDEX"] = 23; ["TYPE"] = 4; ["VXP"] = 2000; ["LP"] = 5; ["REP"] =  900; ["FACTION"] = 55; ["TIER"] = 2; ["MIN_LVL"] = "100"; ["NAME"] = { ["EN"] = "Leaders Beneath the Hills (Advanced)"; }; ["LORE"] = { ["EN"] = "Defeat many leaders in the resource instances beneath the Slag-hills."; }; ["SUMMARY"] = { ["EN"] = "Defeat 24 leaders in the resource instances of Skoironk and the Towers of the Teeth"; }; };</v>
      </c>
      <c r="T24">
        <f t="shared" si="7"/>
        <v>23</v>
      </c>
      <c r="U24" t="str">
        <f t="shared" si="8"/>
        <v xml:space="preserve"> [23] = {</v>
      </c>
      <c r="V24" t="str">
        <f t="shared" si="9"/>
        <v xml:space="preserve">["ID"] = 1879342454; </v>
      </c>
      <c r="W24" t="str">
        <f t="shared" si="10"/>
        <v xml:space="preserve">["ID"] = 1879342454; </v>
      </c>
      <c r="X24" t="str">
        <f t="shared" si="11"/>
        <v/>
      </c>
      <c r="Y24" s="1" t="str">
        <f t="shared" si="12"/>
        <v xml:space="preserve">["SAVE_INDEX"] = 23; </v>
      </c>
      <c r="Z24">
        <f>VLOOKUP(E24,Type!A$2:B$16,2,FALSE)</f>
        <v>4</v>
      </c>
      <c r="AA24" t="str">
        <f t="shared" si="13"/>
        <v xml:space="preserve">["TYPE"] = 4; </v>
      </c>
      <c r="AB24" t="str">
        <f t="shared" si="14"/>
        <v>2000</v>
      </c>
      <c r="AC24" t="str">
        <f t="shared" si="15"/>
        <v xml:space="preserve">["VXP"] = 2000; </v>
      </c>
      <c r="AD24" t="str">
        <f t="shared" si="16"/>
        <v>5</v>
      </c>
      <c r="AE24" t="str">
        <f t="shared" si="17"/>
        <v xml:space="preserve">["LP"] = 5; </v>
      </c>
      <c r="AF24" t="str">
        <f t="shared" si="18"/>
        <v>900</v>
      </c>
      <c r="AG24" t="str">
        <f t="shared" si="19"/>
        <v xml:space="preserve">["REP"] =  900; </v>
      </c>
      <c r="AH24">
        <f>IF(LEN(J24)&gt;0,VLOOKUP(J24,Faction!A$2:B$77,2,FALSE),1)</f>
        <v>55</v>
      </c>
      <c r="AI24" t="str">
        <f t="shared" si="20"/>
        <v xml:space="preserve">["FACTION"] = 55; </v>
      </c>
      <c r="AJ24" t="str">
        <f t="shared" si="21"/>
        <v xml:space="preserve">["TIER"] = 2; </v>
      </c>
      <c r="AK24" t="str">
        <f t="shared" si="22"/>
        <v xml:space="preserve">["MIN_LVL"] = "100"; </v>
      </c>
      <c r="AL24" t="str">
        <f t="shared" si="23"/>
        <v/>
      </c>
      <c r="AM24" t="str">
        <f t="shared" si="24"/>
        <v xml:space="preserve">["NAME"] = { ["EN"] = "Leaders Beneath the Hills (Advanced)"; }; </v>
      </c>
      <c r="AN24" t="str">
        <f t="shared" si="25"/>
        <v xml:space="preserve">["LORE"] = { ["EN"] = "Defeat many leaders in the resource instances beneath the Slag-hills."; }; </v>
      </c>
      <c r="AO24" t="str">
        <f t="shared" si="26"/>
        <v xml:space="preserve">["SUMMARY"] = { ["EN"] = "Defeat 24 leaders in the resource instances of Skoironk and the Towers of the Teeth"; }; </v>
      </c>
      <c r="AP24" t="str">
        <f t="shared" si="27"/>
        <v/>
      </c>
      <c r="AQ24" t="str">
        <f t="shared" si="28"/>
        <v>};</v>
      </c>
    </row>
    <row r="25" spans="1:43" x14ac:dyDescent="0.25">
      <c r="A25">
        <v>1879342453</v>
      </c>
      <c r="B25">
        <v>29</v>
      </c>
      <c r="C25">
        <v>24</v>
      </c>
      <c r="D25" t="s">
        <v>607</v>
      </c>
      <c r="E25" t="s">
        <v>30</v>
      </c>
      <c r="H25">
        <v>5</v>
      </c>
      <c r="I25">
        <v>700</v>
      </c>
      <c r="J25" t="s">
        <v>58</v>
      </c>
      <c r="K25" t="s">
        <v>608</v>
      </c>
      <c r="L25" t="s">
        <v>735</v>
      </c>
      <c r="M25">
        <v>3</v>
      </c>
      <c r="N25">
        <v>100</v>
      </c>
      <c r="R25" t="str">
        <f t="shared" si="5"/>
        <v xml:space="preserve"> [24] = {["ID"] = 1879342453; }; -- Leaders Beneath the Hills</v>
      </c>
      <c r="S25" s="1" t="str">
        <f t="shared" si="6"/>
        <v xml:space="preserve"> [24] = {["ID"] = 1879342453; ["SAVE_INDEX"] = 24; ["TYPE"] = 4; ["VXP"] =    0; ["LP"] = 5; ["REP"] =  700; ["FACTION"] = 55; ["TIER"] = 3; ["MIN_LVL"] = "100"; ["NAME"] = { ["EN"] = "Leaders Beneath the Hills"; }; ["LORE"] = { ["EN"] = "Defeat many leaders in the resource instances beneath the Slag-hills."; }; ["SUMMARY"] = { ["EN"] = "Defeat 12 leaders in the resource instances of Skoironk and the Towers of the Teeth"; }; };</v>
      </c>
      <c r="T25">
        <f t="shared" si="7"/>
        <v>24</v>
      </c>
      <c r="U25" t="str">
        <f t="shared" si="8"/>
        <v xml:space="preserve"> [24] = {</v>
      </c>
      <c r="V25" t="str">
        <f t="shared" si="9"/>
        <v xml:space="preserve">["ID"] = 1879342453; </v>
      </c>
      <c r="W25" t="str">
        <f t="shared" si="10"/>
        <v xml:space="preserve">["ID"] = 1879342453; </v>
      </c>
      <c r="X25" t="str">
        <f t="shared" si="11"/>
        <v/>
      </c>
      <c r="Y25" s="1" t="str">
        <f t="shared" si="12"/>
        <v xml:space="preserve">["SAVE_INDEX"] = 24; </v>
      </c>
      <c r="Z25">
        <f>VLOOKUP(E25,Type!A$2:B$16,2,FALSE)</f>
        <v>4</v>
      </c>
      <c r="AA25" t="str">
        <f t="shared" si="13"/>
        <v xml:space="preserve">["TYPE"] = 4; </v>
      </c>
      <c r="AB25" t="str">
        <f t="shared" si="14"/>
        <v>0</v>
      </c>
      <c r="AC25" t="str">
        <f t="shared" si="15"/>
        <v xml:space="preserve">["VXP"] =    0; </v>
      </c>
      <c r="AD25" t="str">
        <f t="shared" si="16"/>
        <v>5</v>
      </c>
      <c r="AE25" t="str">
        <f t="shared" si="17"/>
        <v xml:space="preserve">["LP"] = 5; </v>
      </c>
      <c r="AF25" t="str">
        <f t="shared" si="18"/>
        <v>700</v>
      </c>
      <c r="AG25" t="str">
        <f t="shared" si="19"/>
        <v xml:space="preserve">["REP"] =  700; </v>
      </c>
      <c r="AH25">
        <f>IF(LEN(J25)&gt;0,VLOOKUP(J25,Faction!A$2:B$77,2,FALSE),1)</f>
        <v>55</v>
      </c>
      <c r="AI25" t="str">
        <f t="shared" si="20"/>
        <v xml:space="preserve">["FACTION"] = 55; </v>
      </c>
      <c r="AJ25" t="str">
        <f t="shared" si="21"/>
        <v xml:space="preserve">["TIER"] = 3; </v>
      </c>
      <c r="AK25" t="str">
        <f t="shared" si="22"/>
        <v xml:space="preserve">["MIN_LVL"] = "100"; </v>
      </c>
      <c r="AL25" t="str">
        <f t="shared" si="23"/>
        <v/>
      </c>
      <c r="AM25" t="str">
        <f t="shared" si="24"/>
        <v xml:space="preserve">["NAME"] = { ["EN"] = "Leaders Beneath the Hills"; }; </v>
      </c>
      <c r="AN25" t="str">
        <f t="shared" si="25"/>
        <v xml:space="preserve">["LORE"] = { ["EN"] = "Defeat many leaders in the resource instances beneath the Slag-hills."; }; </v>
      </c>
      <c r="AO25" t="str">
        <f t="shared" si="26"/>
        <v xml:space="preserve">["SUMMARY"] = { ["EN"] = "Defeat 12 leaders in the resource instances of Skoironk and the Towers of the Teeth"; }; </v>
      </c>
      <c r="AP25" t="str">
        <f t="shared" si="27"/>
        <v/>
      </c>
      <c r="AQ25" t="str">
        <f t="shared" si="28"/>
        <v>};</v>
      </c>
    </row>
    <row r="26" spans="1:43" x14ac:dyDescent="0.25">
      <c r="A26">
        <v>1879342447</v>
      </c>
      <c r="B26">
        <v>32</v>
      </c>
      <c r="C26">
        <v>25</v>
      </c>
      <c r="D26" t="s">
        <v>613</v>
      </c>
      <c r="E26" t="s">
        <v>30</v>
      </c>
      <c r="F26">
        <v>2000</v>
      </c>
      <c r="H26">
        <v>5</v>
      </c>
      <c r="I26">
        <v>900</v>
      </c>
      <c r="J26" t="s">
        <v>58</v>
      </c>
      <c r="K26" t="s">
        <v>614</v>
      </c>
      <c r="L26" t="s">
        <v>736</v>
      </c>
      <c r="M26">
        <v>2</v>
      </c>
      <c r="N26">
        <v>100</v>
      </c>
      <c r="R26" t="str">
        <f t="shared" si="5"/>
        <v xml:space="preserve"> [25] = {["ID"] = 1879342447; }; -- Skoironk: Enemies Beneath (Advanced)</v>
      </c>
      <c r="S26" s="1" t="str">
        <f t="shared" si="6"/>
        <v xml:space="preserve"> [25] = {["ID"] = 1879342447; ["SAVE_INDEX"] = 25; ["TYPE"] = 4; ["VXP"] = 2000; ["LP"] = 5; ["REP"] =  900; ["FACTION"] = 55; ["TIER"] = 2; ["MIN_LVL"] = "100"; ["NAME"] = { ["EN"] = "Skoironk: Enemies Beneath (Advanced)"; }; ["LORE"] = { ["EN"] = "Defeat many foes in the resource instances of Skoironk."; }; ["SUMMARY"] = { ["EN"] = "Defeat 240 enemies in the resource instance of Skoironk"; }; };</v>
      </c>
      <c r="T26">
        <f t="shared" si="7"/>
        <v>25</v>
      </c>
      <c r="U26" t="str">
        <f t="shared" si="8"/>
        <v xml:space="preserve"> [25] = {</v>
      </c>
      <c r="V26" t="str">
        <f t="shared" si="9"/>
        <v xml:space="preserve">["ID"] = 1879342447; </v>
      </c>
      <c r="W26" t="str">
        <f t="shared" si="10"/>
        <v xml:space="preserve">["ID"] = 1879342447; </v>
      </c>
      <c r="X26" t="str">
        <f t="shared" si="11"/>
        <v/>
      </c>
      <c r="Y26" s="1" t="str">
        <f t="shared" si="12"/>
        <v xml:space="preserve">["SAVE_INDEX"] = 25; </v>
      </c>
      <c r="Z26">
        <f>VLOOKUP(E26,Type!A$2:B$16,2,FALSE)</f>
        <v>4</v>
      </c>
      <c r="AA26" t="str">
        <f t="shared" si="13"/>
        <v xml:space="preserve">["TYPE"] = 4; </v>
      </c>
      <c r="AB26" t="str">
        <f t="shared" si="14"/>
        <v>2000</v>
      </c>
      <c r="AC26" t="str">
        <f t="shared" si="15"/>
        <v xml:space="preserve">["VXP"] = 2000; </v>
      </c>
      <c r="AD26" t="str">
        <f t="shared" si="16"/>
        <v>5</v>
      </c>
      <c r="AE26" t="str">
        <f t="shared" si="17"/>
        <v xml:space="preserve">["LP"] = 5; </v>
      </c>
      <c r="AF26" t="str">
        <f t="shared" si="18"/>
        <v>900</v>
      </c>
      <c r="AG26" t="str">
        <f t="shared" si="19"/>
        <v xml:space="preserve">["REP"] =  900; </v>
      </c>
      <c r="AH26">
        <f>IF(LEN(J26)&gt;0,VLOOKUP(J26,Faction!A$2:B$77,2,FALSE),1)</f>
        <v>55</v>
      </c>
      <c r="AI26" t="str">
        <f t="shared" si="20"/>
        <v xml:space="preserve">["FACTION"] = 55; </v>
      </c>
      <c r="AJ26" t="str">
        <f t="shared" si="21"/>
        <v xml:space="preserve">["TIER"] = 2; </v>
      </c>
      <c r="AK26" t="str">
        <f t="shared" si="22"/>
        <v xml:space="preserve">["MIN_LVL"] = "100"; </v>
      </c>
      <c r="AL26" t="str">
        <f t="shared" si="23"/>
        <v/>
      </c>
      <c r="AM26" t="str">
        <f t="shared" si="24"/>
        <v xml:space="preserve">["NAME"] = { ["EN"] = "Skoironk: Enemies Beneath (Advanced)"; }; </v>
      </c>
      <c r="AN26" t="str">
        <f t="shared" si="25"/>
        <v xml:space="preserve">["LORE"] = { ["EN"] = "Defeat many foes in the resource instances of Skoironk."; }; </v>
      </c>
      <c r="AO26" t="str">
        <f t="shared" si="26"/>
        <v xml:space="preserve">["SUMMARY"] = { ["EN"] = "Defeat 240 enemies in the resource instance of Skoironk"; }; </v>
      </c>
      <c r="AP26" t="str">
        <f t="shared" si="27"/>
        <v/>
      </c>
      <c r="AQ26" t="str">
        <f t="shared" si="28"/>
        <v>};</v>
      </c>
    </row>
    <row r="27" spans="1:43" x14ac:dyDescent="0.25">
      <c r="A27">
        <v>1879342451</v>
      </c>
      <c r="B27">
        <v>31</v>
      </c>
      <c r="C27">
        <v>26</v>
      </c>
      <c r="D27" t="s">
        <v>611</v>
      </c>
      <c r="E27" t="s">
        <v>30</v>
      </c>
      <c r="H27">
        <v>5</v>
      </c>
      <c r="I27">
        <v>700</v>
      </c>
      <c r="J27" t="s">
        <v>58</v>
      </c>
      <c r="K27" t="s">
        <v>612</v>
      </c>
      <c r="L27" t="s">
        <v>736</v>
      </c>
      <c r="M27">
        <v>3</v>
      </c>
      <c r="N27">
        <v>100</v>
      </c>
      <c r="R27" t="str">
        <f t="shared" si="5"/>
        <v xml:space="preserve"> [26] = {["ID"] = 1879342451; }; -- Skoironk: Enemies Beneath</v>
      </c>
      <c r="S27" s="1" t="str">
        <f t="shared" si="6"/>
        <v xml:space="preserve"> [26] = {["ID"] = 1879342451; ["SAVE_INDEX"] = 26; ["TYPE"] = 4; ["VXP"] =    0; ["LP"] = 5; ["REP"] =  700; ["FACTION"] = 55; ["TIER"] = 3; ["MIN_LVL"] = "100"; ["NAME"] = { ["EN"] = "Skoironk: Enemies Beneath"; }; ["LORE"] = { ["EN"] = "Defeat many foes in the resource instances of Skoironk."; }; ["SUMMARY"] = { ["EN"] = "Defeat 120 enemies in the resource instance of Skoironk"; }; };</v>
      </c>
      <c r="T27">
        <f t="shared" si="7"/>
        <v>26</v>
      </c>
      <c r="U27" t="str">
        <f t="shared" si="8"/>
        <v xml:space="preserve"> [26] = {</v>
      </c>
      <c r="V27" t="str">
        <f t="shared" si="9"/>
        <v xml:space="preserve">["ID"] = 1879342451; </v>
      </c>
      <c r="W27" t="str">
        <f t="shared" si="10"/>
        <v xml:space="preserve">["ID"] = 1879342451; </v>
      </c>
      <c r="X27" t="str">
        <f t="shared" si="11"/>
        <v/>
      </c>
      <c r="Y27" s="1" t="str">
        <f t="shared" si="12"/>
        <v xml:space="preserve">["SAVE_INDEX"] = 26; </v>
      </c>
      <c r="Z27">
        <f>VLOOKUP(E27,Type!A$2:B$16,2,FALSE)</f>
        <v>4</v>
      </c>
      <c r="AA27" t="str">
        <f t="shared" si="13"/>
        <v xml:space="preserve">["TYPE"] = 4; </v>
      </c>
      <c r="AB27" t="str">
        <f t="shared" si="14"/>
        <v>0</v>
      </c>
      <c r="AC27" t="str">
        <f t="shared" si="15"/>
        <v xml:space="preserve">["VXP"] =    0; </v>
      </c>
      <c r="AD27" t="str">
        <f t="shared" si="16"/>
        <v>5</v>
      </c>
      <c r="AE27" t="str">
        <f t="shared" si="17"/>
        <v xml:space="preserve">["LP"] = 5; </v>
      </c>
      <c r="AF27" t="str">
        <f t="shared" si="18"/>
        <v>700</v>
      </c>
      <c r="AG27" t="str">
        <f t="shared" si="19"/>
        <v xml:space="preserve">["REP"] =  700; </v>
      </c>
      <c r="AH27">
        <f>IF(LEN(J27)&gt;0,VLOOKUP(J27,Faction!A$2:B$77,2,FALSE),1)</f>
        <v>55</v>
      </c>
      <c r="AI27" t="str">
        <f t="shared" si="20"/>
        <v xml:space="preserve">["FACTION"] = 55; </v>
      </c>
      <c r="AJ27" t="str">
        <f t="shared" si="21"/>
        <v xml:space="preserve">["TIER"] = 3; </v>
      </c>
      <c r="AK27" t="str">
        <f t="shared" si="22"/>
        <v xml:space="preserve">["MIN_LVL"] = "100"; </v>
      </c>
      <c r="AL27" t="str">
        <f t="shared" si="23"/>
        <v/>
      </c>
      <c r="AM27" t="str">
        <f t="shared" si="24"/>
        <v xml:space="preserve">["NAME"] = { ["EN"] = "Skoironk: Enemies Beneath"; }; </v>
      </c>
      <c r="AN27" t="str">
        <f t="shared" si="25"/>
        <v xml:space="preserve">["LORE"] = { ["EN"] = "Defeat many foes in the resource instances of Skoironk."; }; </v>
      </c>
      <c r="AO27" t="str">
        <f t="shared" si="26"/>
        <v xml:space="preserve">["SUMMARY"] = { ["EN"] = "Defeat 120 enemies in the resource instance of Skoironk"; }; </v>
      </c>
      <c r="AP27" t="str">
        <f t="shared" si="27"/>
        <v/>
      </c>
      <c r="AQ27" t="str">
        <f t="shared" si="28"/>
        <v>};</v>
      </c>
    </row>
    <row r="28" spans="1:43" x14ac:dyDescent="0.25">
      <c r="A28">
        <v>1879342452</v>
      </c>
      <c r="B28">
        <v>34</v>
      </c>
      <c r="C28">
        <v>27</v>
      </c>
      <c r="D28" t="s">
        <v>617</v>
      </c>
      <c r="E28" t="s">
        <v>30</v>
      </c>
      <c r="F28">
        <v>2000</v>
      </c>
      <c r="H28">
        <v>5</v>
      </c>
      <c r="I28">
        <v>900</v>
      </c>
      <c r="J28" t="s">
        <v>58</v>
      </c>
      <c r="K28" t="s">
        <v>618</v>
      </c>
      <c r="L28" t="s">
        <v>737</v>
      </c>
      <c r="M28">
        <v>2</v>
      </c>
      <c r="N28">
        <v>100</v>
      </c>
      <c r="R28" t="str">
        <f t="shared" si="5"/>
        <v xml:space="preserve"> [27] = {["ID"] = 1879342452; }; -- Towers of the Teeth: Enemies Beneath (Advanced)</v>
      </c>
      <c r="S28" s="1" t="str">
        <f t="shared" si="6"/>
        <v xml:space="preserve"> [27] = {["ID"] = 1879342452; ["SAVE_INDEX"] = 27; ["TYPE"] = 4; ["VXP"] = 2000; ["LP"] = 5; ["REP"] =  900; ["FACTION"] = 55; ["TIER"] = 2; ["MIN_LVL"] = "100"; ["NAME"] = { ["EN"] = "Towers of the Teeth: Enemies Beneath (Advanced)"; }; ["LORE"] = { ["EN"] = "Defeat many foes in the resource instances of the Towers of the Teeth."; }; ["SUMMARY"] = { ["EN"] = "Defeat 240 enemies in the resource instance of the Towers of the Teeth"; }; };</v>
      </c>
      <c r="T28">
        <f t="shared" si="7"/>
        <v>27</v>
      </c>
      <c r="U28" t="str">
        <f t="shared" si="8"/>
        <v xml:space="preserve"> [27] = {</v>
      </c>
      <c r="V28" t="str">
        <f t="shared" si="9"/>
        <v xml:space="preserve">["ID"] = 1879342452; </v>
      </c>
      <c r="W28" t="str">
        <f t="shared" si="10"/>
        <v xml:space="preserve">["ID"] = 1879342452; </v>
      </c>
      <c r="X28" t="str">
        <f t="shared" si="11"/>
        <v/>
      </c>
      <c r="Y28" s="1" t="str">
        <f t="shared" si="12"/>
        <v xml:space="preserve">["SAVE_INDEX"] = 27; </v>
      </c>
      <c r="Z28">
        <f>VLOOKUP(E28,Type!A$2:B$16,2,FALSE)</f>
        <v>4</v>
      </c>
      <c r="AA28" t="str">
        <f t="shared" si="13"/>
        <v xml:space="preserve">["TYPE"] = 4; </v>
      </c>
      <c r="AB28" t="str">
        <f t="shared" si="14"/>
        <v>2000</v>
      </c>
      <c r="AC28" t="str">
        <f t="shared" si="15"/>
        <v xml:space="preserve">["VXP"] = 2000; </v>
      </c>
      <c r="AD28" t="str">
        <f t="shared" si="16"/>
        <v>5</v>
      </c>
      <c r="AE28" t="str">
        <f t="shared" si="17"/>
        <v xml:space="preserve">["LP"] = 5; </v>
      </c>
      <c r="AF28" t="str">
        <f t="shared" si="18"/>
        <v>900</v>
      </c>
      <c r="AG28" t="str">
        <f t="shared" si="19"/>
        <v xml:space="preserve">["REP"] =  900; </v>
      </c>
      <c r="AH28">
        <f>IF(LEN(J28)&gt;0,VLOOKUP(J28,Faction!A$2:B$77,2,FALSE),1)</f>
        <v>55</v>
      </c>
      <c r="AI28" t="str">
        <f t="shared" si="20"/>
        <v xml:space="preserve">["FACTION"] = 55; </v>
      </c>
      <c r="AJ28" t="str">
        <f t="shared" si="21"/>
        <v xml:space="preserve">["TIER"] = 2; </v>
      </c>
      <c r="AK28" t="str">
        <f t="shared" si="22"/>
        <v xml:space="preserve">["MIN_LVL"] = "100"; </v>
      </c>
      <c r="AL28" t="str">
        <f t="shared" si="23"/>
        <v/>
      </c>
      <c r="AM28" t="str">
        <f t="shared" si="24"/>
        <v xml:space="preserve">["NAME"] = { ["EN"] = "Towers of the Teeth: Enemies Beneath (Advanced)"; }; </v>
      </c>
      <c r="AN28" t="str">
        <f t="shared" si="25"/>
        <v xml:space="preserve">["LORE"] = { ["EN"] = "Defeat many foes in the resource instances of the Towers of the Teeth."; }; </v>
      </c>
      <c r="AO28" t="str">
        <f t="shared" si="26"/>
        <v xml:space="preserve">["SUMMARY"] = { ["EN"] = "Defeat 240 enemies in the resource instance of the Towers of the Teeth"; }; </v>
      </c>
      <c r="AP28" t="str">
        <f t="shared" si="27"/>
        <v/>
      </c>
      <c r="AQ28" t="str">
        <f t="shared" si="28"/>
        <v>};</v>
      </c>
    </row>
    <row r="29" spans="1:43" x14ac:dyDescent="0.25">
      <c r="A29">
        <v>1879342455</v>
      </c>
      <c r="B29">
        <v>33</v>
      </c>
      <c r="C29">
        <v>28</v>
      </c>
      <c r="D29" t="s">
        <v>615</v>
      </c>
      <c r="E29" t="s">
        <v>30</v>
      </c>
      <c r="H29">
        <v>5</v>
      </c>
      <c r="I29">
        <v>700</v>
      </c>
      <c r="J29" t="s">
        <v>58</v>
      </c>
      <c r="K29" t="s">
        <v>616</v>
      </c>
      <c r="L29" t="s">
        <v>737</v>
      </c>
      <c r="M29">
        <v>3</v>
      </c>
      <c r="N29">
        <v>100</v>
      </c>
      <c r="R29" t="str">
        <f t="shared" si="5"/>
        <v xml:space="preserve"> [28] = {["ID"] = 1879342455; }; -- Towers of the Teeth: Enemies Beneath</v>
      </c>
      <c r="S29" s="1" t="str">
        <f t="shared" si="6"/>
        <v xml:space="preserve"> [28] = {["ID"] = 1879342455; ["SAVE_INDEX"] = 28; ["TYPE"] = 4; ["VXP"] =    0; ["LP"] = 5; ["REP"] =  700; ["FACTION"] = 55; ["TIER"] = 3; ["MIN_LVL"] = "100"; ["NAME"] = { ["EN"] = "Towers of the Teeth: Enemies Beneath"; }; ["LORE"] = { ["EN"] = "Defeat many foes in the resource instances of the Towers of the Teeth."; }; ["SUMMARY"] = { ["EN"] = "Defeat 120 enemies in the resource instance of the Towers of the Teeth"; }; };</v>
      </c>
      <c r="T29">
        <f t="shared" si="7"/>
        <v>28</v>
      </c>
      <c r="U29" t="str">
        <f t="shared" si="8"/>
        <v xml:space="preserve"> [28] = {</v>
      </c>
      <c r="V29" t="str">
        <f t="shared" si="9"/>
        <v xml:space="preserve">["ID"] = 1879342455; </v>
      </c>
      <c r="W29" t="str">
        <f t="shared" si="10"/>
        <v xml:space="preserve">["ID"] = 1879342455; </v>
      </c>
      <c r="X29" t="str">
        <f t="shared" si="11"/>
        <v/>
      </c>
      <c r="Y29" s="1" t="str">
        <f t="shared" si="12"/>
        <v xml:space="preserve">["SAVE_INDEX"] = 28; </v>
      </c>
      <c r="Z29">
        <f>VLOOKUP(E29,Type!A$2:B$16,2,FALSE)</f>
        <v>4</v>
      </c>
      <c r="AA29" t="str">
        <f t="shared" si="13"/>
        <v xml:space="preserve">["TYPE"] = 4; </v>
      </c>
      <c r="AB29" t="str">
        <f t="shared" si="14"/>
        <v>0</v>
      </c>
      <c r="AC29" t="str">
        <f t="shared" si="15"/>
        <v xml:space="preserve">["VXP"] =    0; </v>
      </c>
      <c r="AD29" t="str">
        <f t="shared" si="16"/>
        <v>5</v>
      </c>
      <c r="AE29" t="str">
        <f t="shared" si="17"/>
        <v xml:space="preserve">["LP"] = 5; </v>
      </c>
      <c r="AF29" t="str">
        <f t="shared" si="18"/>
        <v>700</v>
      </c>
      <c r="AG29" t="str">
        <f t="shared" si="19"/>
        <v xml:space="preserve">["REP"] =  700; </v>
      </c>
      <c r="AH29">
        <f>IF(LEN(J29)&gt;0,VLOOKUP(J29,Faction!A$2:B$77,2,FALSE),1)</f>
        <v>55</v>
      </c>
      <c r="AI29" t="str">
        <f t="shared" si="20"/>
        <v xml:space="preserve">["FACTION"] = 55; </v>
      </c>
      <c r="AJ29" t="str">
        <f t="shared" si="21"/>
        <v xml:space="preserve">["TIER"] = 3; </v>
      </c>
      <c r="AK29" t="str">
        <f t="shared" si="22"/>
        <v xml:space="preserve">["MIN_LVL"] = "100"; </v>
      </c>
      <c r="AL29" t="str">
        <f t="shared" si="23"/>
        <v/>
      </c>
      <c r="AM29" t="str">
        <f t="shared" si="24"/>
        <v xml:space="preserve">["NAME"] = { ["EN"] = "Towers of the Teeth: Enemies Beneath"; }; </v>
      </c>
      <c r="AN29" t="str">
        <f t="shared" si="25"/>
        <v xml:space="preserve">["LORE"] = { ["EN"] = "Defeat many foes in the resource instances of the Towers of the Teeth."; }; </v>
      </c>
      <c r="AO29" t="str">
        <f t="shared" si="26"/>
        <v xml:space="preserve">["SUMMARY"] = { ["EN"] = "Defeat 120 enemies in the resource instance of the Towers of the Teeth"; }; </v>
      </c>
      <c r="AP29" t="str">
        <f t="shared" si="27"/>
        <v/>
      </c>
      <c r="AQ29" t="str">
        <f t="shared" si="28"/>
        <v>};</v>
      </c>
    </row>
    <row r="30" spans="1:43" x14ac:dyDescent="0.25">
      <c r="A30">
        <v>1879342446</v>
      </c>
      <c r="B30">
        <v>5</v>
      </c>
      <c r="C30">
        <v>29</v>
      </c>
      <c r="D30" t="s">
        <v>629</v>
      </c>
      <c r="E30" t="s">
        <v>30</v>
      </c>
      <c r="G30" t="s">
        <v>772</v>
      </c>
      <c r="I30">
        <v>900</v>
      </c>
      <c r="J30" t="s">
        <v>58</v>
      </c>
      <c r="K30" t="s">
        <v>555</v>
      </c>
      <c r="L30" t="s">
        <v>738</v>
      </c>
      <c r="M30">
        <v>0</v>
      </c>
      <c r="N30">
        <v>100</v>
      </c>
      <c r="R30" t="str">
        <f t="shared" si="5"/>
        <v xml:space="preserve"> [29] = {["ID"] = 1879342446; }; -- Threats of The Wastes</v>
      </c>
      <c r="S30" s="1" t="str">
        <f t="shared" si="6"/>
        <v xml:space="preserve"> [29] = {["ID"] = 1879342446; ["SAVE_INDEX"] = 29; ["TYPE"] = 4; ["VXP"] =    0; ["LP"] = 0; ["REP"] =  900; ["FACTION"] = 55; ["TIER"] = 0; ["MIN_LVL"] = "100"; ["NAME"] = { ["EN"] = "Threats of The Wastes"; }; ["LORE"] = { ["EN"] = "There are many villainous foes in The Wastes."; }; ["SUMMARY"] = { ["EN"] = "Complete Foe-Slayer of Lang Rhuven (Advanced), Roving Threats:The Wastes' Roving Enemies, and Beneath the Hills deeds"; }; ["TITLE"] = { ["EN"] = "Hero / Heroine of The Host of the West"; }; };</v>
      </c>
      <c r="T30">
        <f t="shared" si="7"/>
        <v>29</v>
      </c>
      <c r="U30" t="str">
        <f t="shared" si="8"/>
        <v xml:space="preserve"> [29] = {</v>
      </c>
      <c r="V30" t="str">
        <f t="shared" si="9"/>
        <v xml:space="preserve">["ID"] = 1879342446; </v>
      </c>
      <c r="W30" t="str">
        <f t="shared" si="10"/>
        <v xml:space="preserve">["ID"] = 1879342446; </v>
      </c>
      <c r="X30" t="str">
        <f t="shared" si="11"/>
        <v/>
      </c>
      <c r="Y30" s="1" t="str">
        <f t="shared" si="12"/>
        <v xml:space="preserve">["SAVE_INDEX"] = 29; </v>
      </c>
      <c r="Z30">
        <f>VLOOKUP(E30,Type!A$2:B$16,2,FALSE)</f>
        <v>4</v>
      </c>
      <c r="AA30" t="str">
        <f t="shared" si="13"/>
        <v xml:space="preserve">["TYPE"] = 4; </v>
      </c>
      <c r="AB30" t="str">
        <f t="shared" si="14"/>
        <v>0</v>
      </c>
      <c r="AC30" t="str">
        <f t="shared" si="15"/>
        <v xml:space="preserve">["VXP"] =    0; </v>
      </c>
      <c r="AD30" t="str">
        <f t="shared" si="16"/>
        <v>0</v>
      </c>
      <c r="AE30" t="str">
        <f t="shared" si="17"/>
        <v xml:space="preserve">["LP"] = 0; </v>
      </c>
      <c r="AF30" t="str">
        <f t="shared" si="18"/>
        <v>900</v>
      </c>
      <c r="AG30" t="str">
        <f t="shared" si="19"/>
        <v xml:space="preserve">["REP"] =  900; </v>
      </c>
      <c r="AH30">
        <f>IF(LEN(J30)&gt;0,VLOOKUP(J30,Faction!A$2:B$77,2,FALSE),1)</f>
        <v>55</v>
      </c>
      <c r="AI30" t="str">
        <f t="shared" si="20"/>
        <v xml:space="preserve">["FACTION"] = 55; </v>
      </c>
      <c r="AJ30" t="str">
        <f t="shared" si="21"/>
        <v xml:space="preserve">["TIER"] = 0; </v>
      </c>
      <c r="AK30" t="str">
        <f t="shared" si="22"/>
        <v xml:space="preserve">["MIN_LVL"] = "100"; </v>
      </c>
      <c r="AL30" t="str">
        <f t="shared" si="23"/>
        <v/>
      </c>
      <c r="AM30" t="str">
        <f t="shared" si="24"/>
        <v xml:space="preserve">["NAME"] = { ["EN"] = "Threats of The Wastes"; }; </v>
      </c>
      <c r="AN30" t="str">
        <f t="shared" si="25"/>
        <v xml:space="preserve">["LORE"] = { ["EN"] = "There are many villainous foes in The Wastes."; }; </v>
      </c>
      <c r="AO30" t="str">
        <f t="shared" si="26"/>
        <v xml:space="preserve">["SUMMARY"] = { ["EN"] = "Complete Foe-Slayer of Lang Rhuven (Advanced), Roving Threats:The Wastes' Roving Enemies, and Beneath the Hills deeds"; }; </v>
      </c>
      <c r="AP30" t="str">
        <f t="shared" si="27"/>
        <v xml:space="preserve">["TITLE"] = { ["EN"] = "Hero / Heroine of The Host of the West"; }; </v>
      </c>
      <c r="AQ30" t="str">
        <f t="shared" si="28"/>
        <v>};</v>
      </c>
    </row>
    <row r="31" spans="1:43" x14ac:dyDescent="0.25">
      <c r="A31">
        <v>1879342450</v>
      </c>
      <c r="B31">
        <v>26</v>
      </c>
      <c r="C31">
        <v>30</v>
      </c>
      <c r="D31" t="s">
        <v>600</v>
      </c>
      <c r="E31" t="s">
        <v>30</v>
      </c>
      <c r="F31">
        <v>2000</v>
      </c>
      <c r="H31">
        <v>5</v>
      </c>
      <c r="I31">
        <v>900</v>
      </c>
      <c r="J31" t="s">
        <v>58</v>
      </c>
      <c r="K31" t="s">
        <v>601</v>
      </c>
      <c r="L31" t="s">
        <v>739</v>
      </c>
      <c r="M31">
        <v>1</v>
      </c>
      <c r="N31">
        <v>100</v>
      </c>
      <c r="R31" t="str">
        <f t="shared" si="5"/>
        <v xml:space="preserve"> [30] = {["ID"] = 1879342450; }; -- Foe-slayer of Lang Rhuven (Advanced)</v>
      </c>
      <c r="S31" s="1" t="str">
        <f t="shared" si="6"/>
        <v xml:space="preserve"> [30] = {["ID"] = 1879342450; ["SAVE_INDEX"] = 30; ["TYPE"] = 4; ["VXP"] = 2000; ["LP"] = 5; ["REP"] =  900; ["FACTION"] = 55; ["TIER"] = 1; ["MIN_LVL"] = "100"; ["NAME"] = { ["EN"] = "Foe-slayer of Lang Rhuven (Advanced)"; }; ["LORE"] = { ["EN"] = "Defeat many foes in Lang Rhuven."; }; ["SUMMARY"] = { ["EN"] = "Defeat 400 enemies in Lang Rhuven"; }; };</v>
      </c>
      <c r="T31">
        <f t="shared" si="7"/>
        <v>30</v>
      </c>
      <c r="U31" t="str">
        <f t="shared" si="8"/>
        <v xml:space="preserve"> [30] = {</v>
      </c>
      <c r="V31" t="str">
        <f t="shared" si="9"/>
        <v xml:space="preserve">["ID"] = 1879342450; </v>
      </c>
      <c r="W31" t="str">
        <f t="shared" si="10"/>
        <v xml:space="preserve">["ID"] = 1879342450; </v>
      </c>
      <c r="X31" t="str">
        <f t="shared" si="11"/>
        <v/>
      </c>
      <c r="Y31" s="1" t="str">
        <f t="shared" si="12"/>
        <v xml:space="preserve">["SAVE_INDEX"] = 30; </v>
      </c>
      <c r="Z31">
        <f>VLOOKUP(E31,Type!A$2:B$16,2,FALSE)</f>
        <v>4</v>
      </c>
      <c r="AA31" t="str">
        <f t="shared" si="13"/>
        <v xml:space="preserve">["TYPE"] = 4; </v>
      </c>
      <c r="AB31" t="str">
        <f t="shared" si="14"/>
        <v>2000</v>
      </c>
      <c r="AC31" t="str">
        <f t="shared" si="15"/>
        <v xml:space="preserve">["VXP"] = 2000; </v>
      </c>
      <c r="AD31" t="str">
        <f t="shared" si="16"/>
        <v>5</v>
      </c>
      <c r="AE31" t="str">
        <f t="shared" si="17"/>
        <v xml:space="preserve">["LP"] = 5; </v>
      </c>
      <c r="AF31" t="str">
        <f t="shared" si="18"/>
        <v>900</v>
      </c>
      <c r="AG31" t="str">
        <f t="shared" si="19"/>
        <v xml:space="preserve">["REP"] =  900; </v>
      </c>
      <c r="AH31">
        <f>IF(LEN(J31)&gt;0,VLOOKUP(J31,Faction!A$2:B$77,2,FALSE),1)</f>
        <v>55</v>
      </c>
      <c r="AI31" t="str">
        <f t="shared" si="20"/>
        <v xml:space="preserve">["FACTION"] = 55; </v>
      </c>
      <c r="AJ31" t="str">
        <f t="shared" si="21"/>
        <v xml:space="preserve">["TIER"] = 1; </v>
      </c>
      <c r="AK31" t="str">
        <f t="shared" si="22"/>
        <v xml:space="preserve">["MIN_LVL"] = "100"; </v>
      </c>
      <c r="AL31" t="str">
        <f t="shared" si="23"/>
        <v/>
      </c>
      <c r="AM31" t="str">
        <f t="shared" si="24"/>
        <v xml:space="preserve">["NAME"] = { ["EN"] = "Foe-slayer of Lang Rhuven (Advanced)"; }; </v>
      </c>
      <c r="AN31" t="str">
        <f t="shared" si="25"/>
        <v xml:space="preserve">["LORE"] = { ["EN"] = "Defeat many foes in Lang Rhuven."; }; </v>
      </c>
      <c r="AO31" t="str">
        <f t="shared" si="26"/>
        <v xml:space="preserve">["SUMMARY"] = { ["EN"] = "Defeat 400 enemies in Lang Rhuven"; }; </v>
      </c>
      <c r="AP31" t="str">
        <f t="shared" si="27"/>
        <v/>
      </c>
      <c r="AQ31" t="str">
        <f t="shared" si="28"/>
        <v>};</v>
      </c>
    </row>
    <row r="32" spans="1:43" x14ac:dyDescent="0.25">
      <c r="A32">
        <v>1879342449</v>
      </c>
      <c r="B32">
        <v>25</v>
      </c>
      <c r="C32">
        <v>31</v>
      </c>
      <c r="D32" t="s">
        <v>598</v>
      </c>
      <c r="E32" t="s">
        <v>30</v>
      </c>
      <c r="H32">
        <v>5</v>
      </c>
      <c r="I32">
        <v>700</v>
      </c>
      <c r="J32" t="s">
        <v>58</v>
      </c>
      <c r="K32" t="s">
        <v>599</v>
      </c>
      <c r="L32" t="s">
        <v>739</v>
      </c>
      <c r="M32">
        <v>2</v>
      </c>
      <c r="N32">
        <v>100</v>
      </c>
      <c r="R32" t="str">
        <f t="shared" si="5"/>
        <v xml:space="preserve"> [31] = {["ID"] = 1879342449; }; -- Foe-slayer of Lang Rhuven</v>
      </c>
      <c r="S32" s="1" t="str">
        <f t="shared" si="6"/>
        <v xml:space="preserve"> [31] = {["ID"] = 1879342449; ["SAVE_INDEX"] = 31; ["TYPE"] = 4; ["VXP"] =    0; ["LP"] = 5; ["REP"] =  700; ["FACTION"] = 55; ["TIER"] = 2; ["MIN_LVL"] = "100"; ["NAME"] = { ["EN"] = "Foe-slayer of Lang Rhuven"; }; ["LORE"] = { ["EN"] = "Defeat many foes in Lang Rhuven."; }; ["SUMMARY"] = { ["EN"] = "Defeat 200 enemies in Lang Rhuven"; }; };</v>
      </c>
      <c r="T32">
        <f t="shared" si="7"/>
        <v>31</v>
      </c>
      <c r="U32" t="str">
        <f t="shared" si="8"/>
        <v xml:space="preserve"> [31] = {</v>
      </c>
      <c r="V32" t="str">
        <f t="shared" si="9"/>
        <v xml:space="preserve">["ID"] = 1879342449; </v>
      </c>
      <c r="W32" t="str">
        <f t="shared" si="10"/>
        <v xml:space="preserve">["ID"] = 1879342449; </v>
      </c>
      <c r="X32" t="str">
        <f t="shared" si="11"/>
        <v/>
      </c>
      <c r="Y32" s="1" t="str">
        <f t="shared" si="12"/>
        <v xml:space="preserve">["SAVE_INDEX"] = 31; </v>
      </c>
      <c r="Z32">
        <f>VLOOKUP(E32,Type!A$2:B$16,2,FALSE)</f>
        <v>4</v>
      </c>
      <c r="AA32" t="str">
        <f t="shared" si="13"/>
        <v xml:space="preserve">["TYPE"] = 4; </v>
      </c>
      <c r="AB32" t="str">
        <f t="shared" si="14"/>
        <v>0</v>
      </c>
      <c r="AC32" t="str">
        <f t="shared" si="15"/>
        <v xml:space="preserve">["VXP"] =    0; </v>
      </c>
      <c r="AD32" t="str">
        <f t="shared" si="16"/>
        <v>5</v>
      </c>
      <c r="AE32" t="str">
        <f t="shared" si="17"/>
        <v xml:space="preserve">["LP"] = 5; </v>
      </c>
      <c r="AF32" t="str">
        <f t="shared" si="18"/>
        <v>700</v>
      </c>
      <c r="AG32" t="str">
        <f t="shared" si="19"/>
        <v xml:space="preserve">["REP"] =  700; </v>
      </c>
      <c r="AH32">
        <f>IF(LEN(J32)&gt;0,VLOOKUP(J32,Faction!A$2:B$77,2,FALSE),1)</f>
        <v>55</v>
      </c>
      <c r="AI32" t="str">
        <f t="shared" si="20"/>
        <v xml:space="preserve">["FACTION"] = 55; </v>
      </c>
      <c r="AJ32" t="str">
        <f t="shared" si="21"/>
        <v xml:space="preserve">["TIER"] = 2; </v>
      </c>
      <c r="AK32" t="str">
        <f t="shared" si="22"/>
        <v xml:space="preserve">["MIN_LVL"] = "100"; </v>
      </c>
      <c r="AL32" t="str">
        <f t="shared" si="23"/>
        <v/>
      </c>
      <c r="AM32" t="str">
        <f t="shared" si="24"/>
        <v xml:space="preserve">["NAME"] = { ["EN"] = "Foe-slayer of Lang Rhuven"; }; </v>
      </c>
      <c r="AN32" t="str">
        <f t="shared" si="25"/>
        <v xml:space="preserve">["LORE"] = { ["EN"] = "Defeat many foes in Lang Rhuven."; }; </v>
      </c>
      <c r="AO32" t="str">
        <f t="shared" si="26"/>
        <v xml:space="preserve">["SUMMARY"] = { ["EN"] = "Defeat 200 enemies in Lang Rhuven"; }; </v>
      </c>
      <c r="AP32" t="str">
        <f t="shared" si="27"/>
        <v/>
      </c>
      <c r="AQ32" t="str">
        <f t="shared" si="28"/>
        <v>};</v>
      </c>
    </row>
    <row r="33" spans="1:43" x14ac:dyDescent="0.25">
      <c r="A33">
        <v>1879342456</v>
      </c>
      <c r="B33">
        <v>13</v>
      </c>
      <c r="C33">
        <v>32</v>
      </c>
      <c r="D33" t="s">
        <v>574</v>
      </c>
      <c r="E33" t="s">
        <v>25</v>
      </c>
      <c r="F33">
        <v>2000</v>
      </c>
      <c r="G33" t="s">
        <v>575</v>
      </c>
      <c r="H33">
        <v>5</v>
      </c>
      <c r="I33">
        <v>900</v>
      </c>
      <c r="J33" t="s">
        <v>58</v>
      </c>
      <c r="K33" t="s">
        <v>576</v>
      </c>
      <c r="L33" t="s">
        <v>622</v>
      </c>
      <c r="M33">
        <v>1</v>
      </c>
      <c r="N33">
        <v>100</v>
      </c>
      <c r="R33" t="str">
        <f t="shared" si="5"/>
        <v xml:space="preserve"> [32] = {["ID"] = 1879342456; }; -- Roving Threats: The Wastes' Roving Enemies</v>
      </c>
      <c r="S33" s="1" t="str">
        <f t="shared" si="6"/>
        <v xml:space="preserve"> [32] = {["ID"] = 1879342456; ["SAVE_INDEX"] = 32; ["TYPE"] = 6; ["VXP"] = 2000; ["LP"] = 5; ["REP"] =  900; ["FACTION"] = 55; ["TIER"] = 1; ["MIN_LVL"] = "100"; ["NAME"] = { ["EN"] = "Roving Threats: The Wastes' Roving Enemies"; }; ["LORE"] = { ["EN"] = "Strong enemies still roam in The Wastes."; }; ["SUMMARY"] = { ["EN"] = "Defeat the 5 Roving Threats in the Wastes"; }; ["TITLE"] = { ["EN"] = "Roving Defender of The Wastes"; }; };</v>
      </c>
      <c r="T33">
        <f t="shared" si="7"/>
        <v>32</v>
      </c>
      <c r="U33" t="str">
        <f t="shared" si="8"/>
        <v xml:space="preserve"> [32] = {</v>
      </c>
      <c r="V33" t="str">
        <f t="shared" si="9"/>
        <v xml:space="preserve">["ID"] = 1879342456; </v>
      </c>
      <c r="W33" t="str">
        <f t="shared" si="10"/>
        <v xml:space="preserve">["ID"] = 1879342456; </v>
      </c>
      <c r="X33" t="str">
        <f t="shared" si="11"/>
        <v/>
      </c>
      <c r="Y33" s="1" t="str">
        <f t="shared" si="12"/>
        <v xml:space="preserve">["SAVE_INDEX"] = 32; </v>
      </c>
      <c r="Z33">
        <f>VLOOKUP(E33,Type!A$2:B$16,2,FALSE)</f>
        <v>6</v>
      </c>
      <c r="AA33" t="str">
        <f t="shared" si="13"/>
        <v xml:space="preserve">["TYPE"] = 6; </v>
      </c>
      <c r="AB33" t="str">
        <f t="shared" si="14"/>
        <v>2000</v>
      </c>
      <c r="AC33" t="str">
        <f t="shared" si="15"/>
        <v xml:space="preserve">["VXP"] = 2000; </v>
      </c>
      <c r="AD33" t="str">
        <f t="shared" si="16"/>
        <v>5</v>
      </c>
      <c r="AE33" t="str">
        <f t="shared" si="17"/>
        <v xml:space="preserve">["LP"] = 5; </v>
      </c>
      <c r="AF33" t="str">
        <f t="shared" si="18"/>
        <v>900</v>
      </c>
      <c r="AG33" t="str">
        <f t="shared" si="19"/>
        <v xml:space="preserve">["REP"] =  900; </v>
      </c>
      <c r="AH33">
        <f>IF(LEN(J33)&gt;0,VLOOKUP(J33,Faction!A$2:B$77,2,FALSE),1)</f>
        <v>55</v>
      </c>
      <c r="AI33" t="str">
        <f t="shared" si="20"/>
        <v xml:space="preserve">["FACTION"] = 55; </v>
      </c>
      <c r="AJ33" t="str">
        <f t="shared" si="21"/>
        <v xml:space="preserve">["TIER"] = 1; </v>
      </c>
      <c r="AK33" t="str">
        <f t="shared" si="22"/>
        <v xml:space="preserve">["MIN_LVL"] = "100"; </v>
      </c>
      <c r="AL33" t="str">
        <f t="shared" si="23"/>
        <v/>
      </c>
      <c r="AM33" t="str">
        <f t="shared" si="24"/>
        <v xml:space="preserve">["NAME"] = { ["EN"] = "Roving Threats: The Wastes' Roving Enemies"; }; </v>
      </c>
      <c r="AN33" t="str">
        <f t="shared" si="25"/>
        <v xml:space="preserve">["LORE"] = { ["EN"] = "Strong enemies still roam in The Wastes."; }; </v>
      </c>
      <c r="AO33" t="str">
        <f t="shared" si="26"/>
        <v xml:space="preserve">["SUMMARY"] = { ["EN"] = "Defeat the 5 Roving Threats in the Wastes"; }; </v>
      </c>
      <c r="AP33" t="str">
        <f t="shared" si="27"/>
        <v xml:space="preserve">["TITLE"] = { ["EN"] = "Roving Defender of The Wastes"; }; </v>
      </c>
      <c r="AQ33" t="str">
        <f t="shared" si="28"/>
        <v>};</v>
      </c>
    </row>
    <row r="34" spans="1:43" x14ac:dyDescent="0.25">
      <c r="A34">
        <v>1879342445</v>
      </c>
      <c r="B34">
        <v>28</v>
      </c>
      <c r="C34">
        <v>33</v>
      </c>
      <c r="D34" t="s">
        <v>604</v>
      </c>
      <c r="E34" t="s">
        <v>25</v>
      </c>
      <c r="F34">
        <v>2000</v>
      </c>
      <c r="G34" t="s">
        <v>605</v>
      </c>
      <c r="H34">
        <v>5</v>
      </c>
      <c r="I34">
        <v>700</v>
      </c>
      <c r="J34" t="s">
        <v>58</v>
      </c>
      <c r="K34" t="s">
        <v>606</v>
      </c>
      <c r="L34" t="s">
        <v>740</v>
      </c>
      <c r="M34">
        <v>1</v>
      </c>
      <c r="N34">
        <v>100</v>
      </c>
      <c r="R34" t="str">
        <f t="shared" si="5"/>
        <v xml:space="preserve"> [33] = {["ID"] = 1879342445; }; -- Beneath the Hills</v>
      </c>
      <c r="S34" s="1" t="str">
        <f t="shared" si="6"/>
        <v xml:space="preserve"> [33] = {["ID"] = 1879342445; ["SAVE_INDEX"] = 33; ["TYPE"] = 6; ["VXP"] = 2000; ["LP"] = 5; ["REP"] =  700; ["FACTION"] = 55; ["TIER"] = 1; ["MIN_LVL"] = "100"; ["NAME"] = { ["EN"] = "Beneath the Hills"; }; ["LORE"] = { ["EN"] = "There is much to do beneath the Slag-hills."; }; ["SUMMARY"] = { ["EN"] = "Complete all fellowship quests in the resource instances of Skoironk and the Towers of the Teeth (0/6)"; }; ["TITLE"] = { ["EN"] = "Battle-tested"; }; };</v>
      </c>
      <c r="T34">
        <f t="shared" si="7"/>
        <v>33</v>
      </c>
      <c r="U34" t="str">
        <f t="shared" si="8"/>
        <v xml:space="preserve"> [33] = {</v>
      </c>
      <c r="V34" t="str">
        <f t="shared" si="9"/>
        <v xml:space="preserve">["ID"] = 1879342445; </v>
      </c>
      <c r="W34" t="str">
        <f t="shared" si="10"/>
        <v xml:space="preserve">["ID"] = 1879342445; </v>
      </c>
      <c r="X34" t="str">
        <f t="shared" si="11"/>
        <v/>
      </c>
      <c r="Y34" s="1" t="str">
        <f t="shared" si="12"/>
        <v xml:space="preserve">["SAVE_INDEX"] = 33; </v>
      </c>
      <c r="Z34">
        <f>VLOOKUP(E34,Type!A$2:B$16,2,FALSE)</f>
        <v>6</v>
      </c>
      <c r="AA34" t="str">
        <f t="shared" si="13"/>
        <v xml:space="preserve">["TYPE"] = 6; </v>
      </c>
      <c r="AB34" t="str">
        <f t="shared" si="14"/>
        <v>2000</v>
      </c>
      <c r="AC34" t="str">
        <f t="shared" si="15"/>
        <v xml:space="preserve">["VXP"] = 2000; </v>
      </c>
      <c r="AD34" t="str">
        <f t="shared" si="16"/>
        <v>5</v>
      </c>
      <c r="AE34" t="str">
        <f t="shared" si="17"/>
        <v xml:space="preserve">["LP"] = 5; </v>
      </c>
      <c r="AF34" t="str">
        <f t="shared" si="18"/>
        <v>700</v>
      </c>
      <c r="AG34" t="str">
        <f t="shared" si="19"/>
        <v xml:space="preserve">["REP"] =  700; </v>
      </c>
      <c r="AH34">
        <f>IF(LEN(J34)&gt;0,VLOOKUP(J34,Faction!A$2:B$77,2,FALSE),1)</f>
        <v>55</v>
      </c>
      <c r="AI34" t="str">
        <f t="shared" si="20"/>
        <v xml:space="preserve">["FACTION"] = 55; </v>
      </c>
      <c r="AJ34" t="str">
        <f t="shared" si="21"/>
        <v xml:space="preserve">["TIER"] = 1; </v>
      </c>
      <c r="AK34" t="str">
        <f t="shared" si="22"/>
        <v xml:space="preserve">["MIN_LVL"] = "100"; </v>
      </c>
      <c r="AL34" t="str">
        <f t="shared" si="23"/>
        <v/>
      </c>
      <c r="AM34" t="str">
        <f t="shared" si="24"/>
        <v xml:space="preserve">["NAME"] = { ["EN"] = "Beneath the Hills"; }; </v>
      </c>
      <c r="AN34" t="str">
        <f t="shared" si="25"/>
        <v xml:space="preserve">["LORE"] = { ["EN"] = "There is much to do beneath the Slag-hills."; }; </v>
      </c>
      <c r="AO34" t="str">
        <f t="shared" si="26"/>
        <v xml:space="preserve">["SUMMARY"] = { ["EN"] = "Complete all fellowship quests in the resource instances of Skoironk and the Towers of the Teeth (0/6)"; }; </v>
      </c>
      <c r="AP34" t="str">
        <f t="shared" si="27"/>
        <v xml:space="preserve">["TITLE"] = { ["EN"] = "Battle-tested"; }; </v>
      </c>
      <c r="AQ34" t="str">
        <f t="shared" si="28"/>
        <v>};</v>
      </c>
    </row>
    <row r="35" spans="1:43" x14ac:dyDescent="0.25">
      <c r="A35">
        <v>1879341961</v>
      </c>
      <c r="B35">
        <v>14</v>
      </c>
      <c r="C35">
        <v>34</v>
      </c>
      <c r="D35" t="s">
        <v>577</v>
      </c>
      <c r="E35" t="s">
        <v>29</v>
      </c>
      <c r="G35" t="s">
        <v>578</v>
      </c>
      <c r="K35" t="s">
        <v>579</v>
      </c>
      <c r="L35" t="s">
        <v>741</v>
      </c>
      <c r="M35">
        <v>0</v>
      </c>
      <c r="N35">
        <v>100</v>
      </c>
      <c r="R35" t="str">
        <f t="shared" si="5"/>
        <v xml:space="preserve"> [34] = {["ID"] = 1879341961; }; -- The Road to Mordor</v>
      </c>
      <c r="S35" s="1" t="str">
        <f t="shared" si="6"/>
        <v xml:space="preserve"> [34] = {["ID"] = 1879341961; ["SAVE_INDEX"] = 34; ["TYPE"] = 7; ["VXP"] =    0; ["LP"] = 0; ["REP"] =    0; ["FACTION"] =  1; ["TIER"] = 0; ["MIN_LVL"] = "100"; ["NAME"] = { ["EN"] = "The Road to Mordor"; }; ["LORE"] = { ["EN"] = "There is much to do in assisting the Host of the West on their journey to the Black Gate."; }; ["SUMMARY"] = { ["EN"] = "Achieve top standing with all four Host of the West factions"; }; ["TITLE"] = { ["EN"] = "Battle-ready"; }; };</v>
      </c>
      <c r="T35">
        <f t="shared" si="7"/>
        <v>34</v>
      </c>
      <c r="U35" t="str">
        <f t="shared" si="8"/>
        <v xml:space="preserve"> [34] = {</v>
      </c>
      <c r="V35" t="str">
        <f t="shared" si="9"/>
        <v xml:space="preserve">["ID"] = 1879341961; </v>
      </c>
      <c r="W35" t="str">
        <f t="shared" si="10"/>
        <v xml:space="preserve">["ID"] = 1879341961; </v>
      </c>
      <c r="X35" t="str">
        <f t="shared" si="11"/>
        <v/>
      </c>
      <c r="Y35" s="1" t="str">
        <f t="shared" si="12"/>
        <v xml:space="preserve">["SAVE_INDEX"] = 34; </v>
      </c>
      <c r="Z35">
        <f>VLOOKUP(E35,Type!A$2:B$16,2,FALSE)</f>
        <v>7</v>
      </c>
      <c r="AA35" t="str">
        <f t="shared" si="13"/>
        <v xml:space="preserve">["TYPE"] = 7; </v>
      </c>
      <c r="AB35" t="str">
        <f t="shared" si="14"/>
        <v>0</v>
      </c>
      <c r="AC35" t="str">
        <f t="shared" si="15"/>
        <v xml:space="preserve">["VXP"] =    0; </v>
      </c>
      <c r="AD35" t="str">
        <f t="shared" si="16"/>
        <v>0</v>
      </c>
      <c r="AE35" t="str">
        <f t="shared" si="17"/>
        <v xml:space="preserve">["LP"] = 0; </v>
      </c>
      <c r="AF35" t="str">
        <f t="shared" si="18"/>
        <v>0</v>
      </c>
      <c r="AG35" t="str">
        <f t="shared" si="19"/>
        <v xml:space="preserve">["REP"] =    0; </v>
      </c>
      <c r="AH35">
        <f>IF(LEN(J35)&gt;0,VLOOKUP(J35,Faction!A$2:B$77,2,FALSE),1)</f>
        <v>1</v>
      </c>
      <c r="AI35" t="str">
        <f t="shared" si="20"/>
        <v xml:space="preserve">["FACTION"] =  1; </v>
      </c>
      <c r="AJ35" t="str">
        <f t="shared" si="21"/>
        <v xml:space="preserve">["TIER"] = 0; </v>
      </c>
      <c r="AK35" t="str">
        <f t="shared" si="22"/>
        <v xml:space="preserve">["MIN_LVL"] = "100"; </v>
      </c>
      <c r="AL35" t="str">
        <f t="shared" si="23"/>
        <v/>
      </c>
      <c r="AM35" t="str">
        <f t="shared" si="24"/>
        <v xml:space="preserve">["NAME"] = { ["EN"] = "The Road to Mordor"; }; </v>
      </c>
      <c r="AN35" t="str">
        <f t="shared" si="25"/>
        <v xml:space="preserve">["LORE"] = { ["EN"] = "There is much to do in assisting the Host of the West on their journey to the Black Gate."; }; </v>
      </c>
      <c r="AO35" t="str">
        <f t="shared" si="26"/>
        <v xml:space="preserve">["SUMMARY"] = { ["EN"] = "Achieve top standing with all four Host of the West factions"; }; </v>
      </c>
      <c r="AP35" t="str">
        <f t="shared" si="27"/>
        <v xml:space="preserve">["TITLE"] = { ["EN"] = "Battle-ready"; }; </v>
      </c>
      <c r="AQ35" t="str">
        <f t="shared" si="28"/>
        <v>};</v>
      </c>
    </row>
    <row r="36" spans="1:43" x14ac:dyDescent="0.25">
      <c r="S36" s="1" t="e">
        <f t="shared" si="6"/>
        <v>#N/A</v>
      </c>
      <c r="T36">
        <f t="shared" si="7"/>
        <v>35</v>
      </c>
      <c r="U36" t="str">
        <f t="shared" si="8"/>
        <v xml:space="preserve"> [35] = {</v>
      </c>
      <c r="V36" t="str">
        <f t="shared" si="9"/>
        <v xml:space="preserve">                     </v>
      </c>
      <c r="W36" t="str">
        <f t="shared" si="10"/>
        <v/>
      </c>
      <c r="X36" t="str">
        <f t="shared" si="11"/>
        <v/>
      </c>
      <c r="Y36" s="1" t="str">
        <f t="shared" si="12"/>
        <v xml:space="preserve">                     </v>
      </c>
      <c r="Z36" t="e">
        <f>VLOOKUP(E36,Type!A$2:B$16,2,FALSE)</f>
        <v>#N/A</v>
      </c>
      <c r="AA36" t="e">
        <f t="shared" si="13"/>
        <v>#N/A</v>
      </c>
      <c r="AB36" t="str">
        <f t="shared" si="14"/>
        <v>0</v>
      </c>
      <c r="AC36" t="str">
        <f t="shared" si="15"/>
        <v xml:space="preserve">["VXP"] =    0; </v>
      </c>
      <c r="AD36" t="str">
        <f t="shared" si="16"/>
        <v>0</v>
      </c>
      <c r="AE36" t="str">
        <f t="shared" si="17"/>
        <v xml:space="preserve">["LP"] = 0; </v>
      </c>
      <c r="AF36" t="str">
        <f t="shared" si="18"/>
        <v>0</v>
      </c>
      <c r="AG36" t="str">
        <f t="shared" si="19"/>
        <v xml:space="preserve">["REP"] =    0; </v>
      </c>
      <c r="AH36">
        <f>IF(LEN(J36)&gt;0,VLOOKUP(J36,Faction!A$2:B$77,2,FALSE),1)</f>
        <v>1</v>
      </c>
      <c r="AI36" t="str">
        <f t="shared" si="20"/>
        <v xml:space="preserve">["FACTION"] =  1; </v>
      </c>
      <c r="AJ36" t="str">
        <f t="shared" si="21"/>
        <v xml:space="preserve">["TIER"] = 0; </v>
      </c>
      <c r="AK36" t="str">
        <f t="shared" si="22"/>
        <v/>
      </c>
      <c r="AL36" t="str">
        <f t="shared" si="23"/>
        <v/>
      </c>
      <c r="AM36" t="str">
        <f t="shared" si="24"/>
        <v xml:space="preserve">["NAME"] = { ["EN"] = ""; }; </v>
      </c>
      <c r="AN36" t="str">
        <f t="shared" si="25"/>
        <v xml:space="preserve">["LORE"] = { ["EN"] = ""; }; </v>
      </c>
      <c r="AO36" t="str">
        <f t="shared" si="26"/>
        <v xml:space="preserve">["SUMMARY"] = { ["EN"] = ""; }; </v>
      </c>
      <c r="AP36" t="str">
        <f t="shared" si="27"/>
        <v/>
      </c>
      <c r="AQ36" t="str">
        <f t="shared" si="28"/>
        <v>};</v>
      </c>
    </row>
    <row r="37" spans="1:43" x14ac:dyDescent="0.25">
      <c r="S37" s="1" t="e">
        <f t="shared" si="6"/>
        <v>#N/A</v>
      </c>
      <c r="T37">
        <f t="shared" si="7"/>
        <v>36</v>
      </c>
      <c r="U37" t="str">
        <f t="shared" si="8"/>
        <v xml:space="preserve"> [36] = {</v>
      </c>
      <c r="V37" t="str">
        <f t="shared" si="9"/>
        <v xml:space="preserve">                     </v>
      </c>
      <c r="W37" t="str">
        <f t="shared" si="10"/>
        <v/>
      </c>
      <c r="X37" t="str">
        <f t="shared" si="11"/>
        <v/>
      </c>
      <c r="Y37" s="1" t="str">
        <f t="shared" si="12"/>
        <v xml:space="preserve">                     </v>
      </c>
      <c r="Z37" t="e">
        <f>VLOOKUP(E37,Type!A$2:B$16,2,FALSE)</f>
        <v>#N/A</v>
      </c>
      <c r="AA37" t="e">
        <f t="shared" si="13"/>
        <v>#N/A</v>
      </c>
      <c r="AB37" t="str">
        <f t="shared" si="14"/>
        <v>0</v>
      </c>
      <c r="AC37" t="str">
        <f t="shared" si="15"/>
        <v xml:space="preserve">["VXP"] =    0; </v>
      </c>
      <c r="AD37" t="str">
        <f t="shared" si="16"/>
        <v>0</v>
      </c>
      <c r="AE37" t="str">
        <f t="shared" si="17"/>
        <v xml:space="preserve">["LP"] = 0; </v>
      </c>
      <c r="AF37" t="str">
        <f t="shared" si="18"/>
        <v>0</v>
      </c>
      <c r="AG37" t="str">
        <f t="shared" si="19"/>
        <v xml:space="preserve">["REP"] =    0; </v>
      </c>
      <c r="AH37">
        <f>IF(LEN(J37)&gt;0,VLOOKUP(J37,Faction!A$2:B$77,2,FALSE),1)</f>
        <v>1</v>
      </c>
      <c r="AI37" t="str">
        <f t="shared" si="20"/>
        <v xml:space="preserve">["FACTION"] =  1; </v>
      </c>
      <c r="AJ37" t="str">
        <f t="shared" si="21"/>
        <v xml:space="preserve">["TIER"] = 0; </v>
      </c>
      <c r="AK37" t="str">
        <f t="shared" si="22"/>
        <v/>
      </c>
      <c r="AL37" t="str">
        <f t="shared" si="23"/>
        <v/>
      </c>
      <c r="AM37" t="str">
        <f t="shared" si="24"/>
        <v xml:space="preserve">["NAME"] = { ["EN"] = ""; }; </v>
      </c>
      <c r="AN37" t="str">
        <f t="shared" si="25"/>
        <v xml:space="preserve">["LORE"] = { ["EN"] = ""; }; </v>
      </c>
      <c r="AO37" t="str">
        <f t="shared" si="26"/>
        <v xml:space="preserve">["SUMMARY"] = { ["EN"] = ""; }; </v>
      </c>
      <c r="AP37" t="str">
        <f t="shared" si="27"/>
        <v/>
      </c>
      <c r="AQ37" t="str">
        <f t="shared" si="28"/>
        <v>};</v>
      </c>
    </row>
  </sheetData>
  <conditionalFormatting sqref="B1:B1048576">
    <cfRule type="duplicateValues" dxfId="6" priority="3"/>
  </conditionalFormatting>
  <conditionalFormatting sqref="C1">
    <cfRule type="duplicateValues" dxfId="5" priority="4"/>
  </conditionalFormatting>
  <conditionalFormatting sqref="C1:C1048576">
    <cfRule type="duplicateValues" dxfId="4" priority="2"/>
  </conditionalFormatting>
  <conditionalFormatting sqref="P2:P37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D865-339B-47AC-870D-B3766F04DA25}">
  <dimension ref="A1:L33"/>
  <sheetViews>
    <sheetView workbookViewId="0">
      <selection activeCell="C2" activeCellId="2" sqref="A2:A33 B2:B33 C2:C33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748</v>
      </c>
      <c r="B1" t="s">
        <v>274</v>
      </c>
      <c r="C1" t="s">
        <v>8</v>
      </c>
      <c r="D1" t="s">
        <v>788</v>
      </c>
      <c r="F1" t="s">
        <v>790</v>
      </c>
      <c r="G1" t="s">
        <v>791</v>
      </c>
      <c r="H1" t="s">
        <v>12</v>
      </c>
      <c r="I1" t="s">
        <v>789</v>
      </c>
      <c r="J1" t="s">
        <v>788</v>
      </c>
      <c r="K1" t="s">
        <v>818</v>
      </c>
      <c r="L1" t="s">
        <v>19</v>
      </c>
    </row>
    <row r="2" spans="1:12" x14ac:dyDescent="0.25">
      <c r="A2">
        <v>1879469740</v>
      </c>
      <c r="B2" s="5" t="s">
        <v>868</v>
      </c>
      <c r="C2">
        <v>0</v>
      </c>
      <c r="F2" t="str">
        <f>CONCATENATE(H2,I2,J2,L2," -- ",B2)</f>
        <v xml:space="preserve"> [1] = {["ID"] = 1879469740; }; -- Deeds of Eastern King's Gondor</v>
      </c>
      <c r="G2">
        <f t="shared" ref="G2:G33" si="0"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1879469740;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 t="shared" ref="L2:L33" si="1">CONCATENATE("};")</f>
        <v>};</v>
      </c>
    </row>
    <row r="3" spans="1:12" x14ac:dyDescent="0.25">
      <c r="A3">
        <v>1879464730</v>
      </c>
      <c r="B3" s="5" t="s">
        <v>870</v>
      </c>
      <c r="C3">
        <v>1</v>
      </c>
      <c r="F3" t="str">
        <f t="shared" ref="F3:F33" si="2">CONCATENATE(H3,I3,J3,L3," -- ",B3)</f>
        <v xml:space="preserve"> [2] = {["ID"] = 1879464730; }; -- Explorer of Eastern King's Gondor</v>
      </c>
      <c r="G3">
        <f t="shared" si="0"/>
        <v>2</v>
      </c>
      <c r="H3" t="str">
        <f t="shared" ref="H3:H33" si="3">CONCATENATE(REPT(" ",2-LEN(G3)),"[",G3,"] = {")</f>
        <v xml:space="preserve"> [2] = {</v>
      </c>
      <c r="I3" t="str">
        <f t="shared" ref="I3:I33" si="4">IF(LEN(A3)&gt;0,CONCATENATE("[""ID""] = ",A3,"; "),"")</f>
        <v xml:space="preserve">["ID"] = 1879464730; </v>
      </c>
      <c r="J3" t="str">
        <f t="shared" ref="J3:J33" si="5">IF(LEN(D3)&gt;0,CONCATENATE("[""CAT_ID""] = ",D3,"; "),"")</f>
        <v/>
      </c>
      <c r="K3" t="str">
        <f t="shared" ref="K3:K33" si="6">CONCATENATE("[""TIER""] = ",TEXT(C3,"0"),"; ")</f>
        <v xml:space="preserve">["TIER"] = 1; </v>
      </c>
      <c r="L3" t="str">
        <f t="shared" si="1"/>
        <v>};</v>
      </c>
    </row>
    <row r="4" spans="1:12" x14ac:dyDescent="0.25">
      <c r="A4">
        <v>1879464436</v>
      </c>
      <c r="B4" s="5" t="s">
        <v>809</v>
      </c>
      <c r="C4">
        <v>2</v>
      </c>
      <c r="F4" t="str">
        <f t="shared" si="2"/>
        <v xml:space="preserve"> [3] = {["ID"] = 1879464436; }; -- Stragglers and New Threats in Lossarnach</v>
      </c>
      <c r="G4">
        <f t="shared" si="0"/>
        <v>3</v>
      </c>
      <c r="H4" t="str">
        <f t="shared" si="3"/>
        <v xml:space="preserve"> [3] = {</v>
      </c>
      <c r="I4" t="str">
        <f t="shared" si="4"/>
        <v xml:space="preserve">["ID"] = 1879464436; </v>
      </c>
      <c r="J4" t="str">
        <f t="shared" si="5"/>
        <v/>
      </c>
      <c r="K4" t="str">
        <f t="shared" si="6"/>
        <v xml:space="preserve">["TIER"] = 2; </v>
      </c>
      <c r="L4" t="str">
        <f t="shared" si="1"/>
        <v>};</v>
      </c>
    </row>
    <row r="5" spans="1:12" x14ac:dyDescent="0.25">
      <c r="A5">
        <v>1879464437</v>
      </c>
      <c r="B5" s="5" t="s">
        <v>810</v>
      </c>
      <c r="C5">
        <v>2</v>
      </c>
      <c r="F5" t="str">
        <f t="shared" si="2"/>
        <v xml:space="preserve"> [4] = {["ID"] = 1879464437; }; -- Reclaiming Lossarnach</v>
      </c>
      <c r="G5">
        <f t="shared" si="0"/>
        <v>4</v>
      </c>
      <c r="H5" t="str">
        <f t="shared" si="3"/>
        <v xml:space="preserve"> [4] = {</v>
      </c>
      <c r="I5" t="str">
        <f t="shared" si="4"/>
        <v xml:space="preserve">["ID"] = 1879464437; </v>
      </c>
      <c r="J5" t="str">
        <f t="shared" si="5"/>
        <v/>
      </c>
      <c r="K5" t="str">
        <f t="shared" si="6"/>
        <v xml:space="preserve">["TIER"] = 2; </v>
      </c>
      <c r="L5" t="str">
        <f t="shared" si="1"/>
        <v>};</v>
      </c>
    </row>
    <row r="6" spans="1:12" x14ac:dyDescent="0.25">
      <c r="A6">
        <v>1879464471</v>
      </c>
      <c r="B6" s="5" t="s">
        <v>811</v>
      </c>
      <c r="C6">
        <v>2</v>
      </c>
      <c r="F6" t="str">
        <f t="shared" si="2"/>
        <v xml:space="preserve"> [5] = {["ID"] = 1879464471; }; -- Stragglers and New Threats in Upper Lebennin</v>
      </c>
      <c r="G6">
        <f t="shared" si="0"/>
        <v>5</v>
      </c>
      <c r="H6" t="str">
        <f t="shared" si="3"/>
        <v xml:space="preserve"> [5] = {</v>
      </c>
      <c r="I6" t="str">
        <f t="shared" si="4"/>
        <v xml:space="preserve">["ID"] = 1879464471; </v>
      </c>
      <c r="J6" t="str">
        <f t="shared" si="5"/>
        <v/>
      </c>
      <c r="K6" t="str">
        <f t="shared" si="6"/>
        <v xml:space="preserve">["TIER"] = 2; </v>
      </c>
      <c r="L6" t="str">
        <f t="shared" si="1"/>
        <v>};</v>
      </c>
    </row>
    <row r="7" spans="1:12" x14ac:dyDescent="0.25">
      <c r="A7">
        <v>1879464470</v>
      </c>
      <c r="B7" s="5" t="s">
        <v>812</v>
      </c>
      <c r="C7">
        <v>2</v>
      </c>
      <c r="F7" t="str">
        <f t="shared" si="2"/>
        <v xml:space="preserve"> [6] = {["ID"] = 1879464470; }; -- Reclaiming Upper Lebennin</v>
      </c>
      <c r="G7">
        <f t="shared" si="0"/>
        <v>6</v>
      </c>
      <c r="H7" t="str">
        <f t="shared" si="3"/>
        <v xml:space="preserve"> [6] = {</v>
      </c>
      <c r="I7" t="str">
        <f t="shared" si="4"/>
        <v xml:space="preserve">["ID"] = 1879464470; </v>
      </c>
      <c r="J7" t="str">
        <f t="shared" si="5"/>
        <v/>
      </c>
      <c r="K7" t="str">
        <f t="shared" si="6"/>
        <v xml:space="preserve">["TIER"] = 2; </v>
      </c>
      <c r="L7" t="str">
        <f t="shared" si="1"/>
        <v>};</v>
      </c>
    </row>
    <row r="8" spans="1:12" x14ac:dyDescent="0.25">
      <c r="A8">
        <v>1879464489</v>
      </c>
      <c r="B8" s="5" t="s">
        <v>813</v>
      </c>
      <c r="C8">
        <v>2</v>
      </c>
      <c r="F8" t="str">
        <f t="shared" si="2"/>
        <v xml:space="preserve"> [7] = {["ID"] = 1879464489; }; -- Stragglers and New Threats in Lower Lebennin</v>
      </c>
      <c r="G8">
        <f t="shared" si="0"/>
        <v>7</v>
      </c>
      <c r="H8" t="str">
        <f t="shared" si="3"/>
        <v xml:space="preserve"> [7] = {</v>
      </c>
      <c r="I8" t="str">
        <f t="shared" si="4"/>
        <v xml:space="preserve">["ID"] = 1879464489; </v>
      </c>
      <c r="J8" t="str">
        <f t="shared" si="5"/>
        <v/>
      </c>
      <c r="K8" t="str">
        <f t="shared" si="6"/>
        <v xml:space="preserve">["TIER"] = 2; </v>
      </c>
      <c r="L8" t="str">
        <f t="shared" si="1"/>
        <v>};</v>
      </c>
    </row>
    <row r="9" spans="1:12" x14ac:dyDescent="0.25">
      <c r="A9">
        <v>1879464488</v>
      </c>
      <c r="B9" s="5" t="s">
        <v>814</v>
      </c>
      <c r="C9">
        <v>2</v>
      </c>
      <c r="F9" t="str">
        <f t="shared" si="2"/>
        <v xml:space="preserve"> [8] = {["ID"] = 1879464488; }; -- Reclaiming Lower Lebennin</v>
      </c>
      <c r="G9">
        <f t="shared" si="0"/>
        <v>8</v>
      </c>
      <c r="H9" t="str">
        <f t="shared" si="3"/>
        <v xml:space="preserve"> [8] = {</v>
      </c>
      <c r="I9" t="str">
        <f t="shared" si="4"/>
        <v xml:space="preserve">["ID"] = 1879464488; </v>
      </c>
      <c r="J9" t="str">
        <f t="shared" si="5"/>
        <v/>
      </c>
      <c r="K9" t="str">
        <f t="shared" si="6"/>
        <v xml:space="preserve">["TIER"] = 2; </v>
      </c>
      <c r="L9" t="str">
        <f t="shared" si="1"/>
        <v>};</v>
      </c>
    </row>
    <row r="10" spans="1:12" x14ac:dyDescent="0.25">
      <c r="A10">
        <v>1879464650</v>
      </c>
      <c r="B10" s="5" t="s">
        <v>869</v>
      </c>
      <c r="C10">
        <v>1</v>
      </c>
      <c r="F10" t="str">
        <f t="shared" si="2"/>
        <v xml:space="preserve"> [9] = {["ID"] = 1879464650; }; -- Quests of Eastern King's Gondor</v>
      </c>
      <c r="G10">
        <f t="shared" si="0"/>
        <v>9</v>
      </c>
      <c r="H10" t="str">
        <f t="shared" si="3"/>
        <v xml:space="preserve"> [9] = {</v>
      </c>
      <c r="I10" t="str">
        <f t="shared" si="4"/>
        <v xml:space="preserve">["ID"] = 1879464650; </v>
      </c>
      <c r="J10" t="str">
        <f t="shared" si="5"/>
        <v/>
      </c>
      <c r="K10" t="str">
        <f t="shared" si="6"/>
        <v xml:space="preserve">["TIER"] = 1; </v>
      </c>
      <c r="L10" t="str">
        <f t="shared" si="1"/>
        <v>};</v>
      </c>
    </row>
    <row r="11" spans="1:12" x14ac:dyDescent="0.25">
      <c r="A11">
        <v>1879464653</v>
      </c>
      <c r="B11" s="5" t="s">
        <v>815</v>
      </c>
      <c r="C11">
        <v>2</v>
      </c>
      <c r="F11" t="str">
        <f t="shared" si="2"/>
        <v>[10] = {["ID"] = 1879464653; }; -- Tales of Lossarnach Renewed</v>
      </c>
      <c r="G11">
        <f t="shared" si="0"/>
        <v>10</v>
      </c>
      <c r="H11" t="str">
        <f t="shared" si="3"/>
        <v>[10] = {</v>
      </c>
      <c r="I11" t="str">
        <f t="shared" si="4"/>
        <v xml:space="preserve">["ID"] = 1879464653; </v>
      </c>
      <c r="J11" t="str">
        <f t="shared" si="5"/>
        <v/>
      </c>
      <c r="K11" t="str">
        <f t="shared" si="6"/>
        <v xml:space="preserve">["TIER"] = 2; </v>
      </c>
      <c r="L11" t="str">
        <f t="shared" si="1"/>
        <v>};</v>
      </c>
    </row>
    <row r="12" spans="1:12" x14ac:dyDescent="0.25">
      <c r="A12">
        <v>1879464652</v>
      </c>
      <c r="B12" s="5" t="s">
        <v>816</v>
      </c>
      <c r="C12">
        <v>2</v>
      </c>
      <c r="F12" t="str">
        <f t="shared" si="2"/>
        <v>[11] = {["ID"] = 1879464652; }; -- Tales of Upper Lebennin Renewed</v>
      </c>
      <c r="G12">
        <f t="shared" si="0"/>
        <v>11</v>
      </c>
      <c r="H12" t="str">
        <f t="shared" si="3"/>
        <v>[11] = {</v>
      </c>
      <c r="I12" t="str">
        <f t="shared" si="4"/>
        <v xml:space="preserve">["ID"] = 1879464652; </v>
      </c>
      <c r="J12" t="str">
        <f t="shared" si="5"/>
        <v/>
      </c>
      <c r="K12" t="str">
        <f t="shared" si="6"/>
        <v xml:space="preserve">["TIER"] = 2; </v>
      </c>
      <c r="L12" t="str">
        <f t="shared" si="1"/>
        <v>};</v>
      </c>
    </row>
    <row r="13" spans="1:12" x14ac:dyDescent="0.25">
      <c r="A13">
        <v>1879464651</v>
      </c>
      <c r="B13" s="5" t="s">
        <v>817</v>
      </c>
      <c r="C13">
        <v>2</v>
      </c>
      <c r="F13" t="str">
        <f t="shared" si="2"/>
        <v>[12] = {["ID"] = 1879464651; }; -- Tales of Lower Lebennin Renewed</v>
      </c>
      <c r="G13">
        <f t="shared" si="0"/>
        <v>12</v>
      </c>
      <c r="H13" t="str">
        <f t="shared" si="3"/>
        <v>[12] = {</v>
      </c>
      <c r="I13" t="str">
        <f t="shared" si="4"/>
        <v xml:space="preserve">["ID"] = 1879464651; </v>
      </c>
      <c r="J13" t="str">
        <f t="shared" si="5"/>
        <v/>
      </c>
      <c r="K13" t="str">
        <f t="shared" si="6"/>
        <v xml:space="preserve">["TIER"] = 2; </v>
      </c>
      <c r="L13" t="str">
        <f t="shared" si="1"/>
        <v>};</v>
      </c>
    </row>
    <row r="14" spans="1:12" x14ac:dyDescent="0.25">
      <c r="A14">
        <v>1879465233</v>
      </c>
      <c r="B14" t="s">
        <v>867</v>
      </c>
      <c r="C14">
        <v>1</v>
      </c>
      <c r="F14" t="str">
        <f t="shared" si="2"/>
        <v>[13] = {["ID"] = 1879465233; }; -- Slayer of Eastern King's Gondor</v>
      </c>
      <c r="G14">
        <f t="shared" si="0"/>
        <v>13</v>
      </c>
      <c r="H14" t="str">
        <f t="shared" si="3"/>
        <v>[13] = {</v>
      </c>
      <c r="I14" t="str">
        <f t="shared" si="4"/>
        <v xml:space="preserve">["ID"] = 1879465233; </v>
      </c>
      <c r="J14" t="str">
        <f t="shared" si="5"/>
        <v/>
      </c>
      <c r="K14" t="str">
        <f t="shared" si="6"/>
        <v xml:space="preserve">["TIER"] = 1; </v>
      </c>
      <c r="L14" t="str">
        <f t="shared" si="1"/>
        <v>};</v>
      </c>
    </row>
    <row r="15" spans="1:12" x14ac:dyDescent="0.25">
      <c r="A15">
        <v>1879463302</v>
      </c>
      <c r="B15" s="5" t="s">
        <v>792</v>
      </c>
      <c r="C15">
        <v>2</v>
      </c>
      <c r="F15" t="str">
        <f t="shared" si="2"/>
        <v>[14] = {["ID"] = 1879463302; }; -- Slayer of Lossarnach</v>
      </c>
      <c r="G15">
        <f t="shared" si="0"/>
        <v>14</v>
      </c>
      <c r="H15" t="str">
        <f t="shared" si="3"/>
        <v>[14] = {</v>
      </c>
      <c r="I15" t="str">
        <f t="shared" si="4"/>
        <v xml:space="preserve">["ID"] = 1879463302; </v>
      </c>
      <c r="J15" t="str">
        <f t="shared" si="5"/>
        <v/>
      </c>
      <c r="K15" t="str">
        <f t="shared" si="6"/>
        <v xml:space="preserve">["TIER"] = 2; </v>
      </c>
      <c r="L15" t="str">
        <f t="shared" si="1"/>
        <v>};</v>
      </c>
    </row>
    <row r="16" spans="1:12" x14ac:dyDescent="0.25">
      <c r="A16">
        <v>1879463254</v>
      </c>
      <c r="B16" s="5" t="s">
        <v>871</v>
      </c>
      <c r="C16">
        <v>3</v>
      </c>
      <c r="F16" t="str">
        <f t="shared" si="2"/>
        <v>[15] = {["ID"] = 1879463254; }; -- Bee-stinger of Lossarnach (King's Gondor) (Advanced)</v>
      </c>
      <c r="G16">
        <f t="shared" si="0"/>
        <v>15</v>
      </c>
      <c r="H16" t="str">
        <f t="shared" si="3"/>
        <v>[15] = {</v>
      </c>
      <c r="I16" t="str">
        <f t="shared" si="4"/>
        <v xml:space="preserve">["ID"] = 1879463254; </v>
      </c>
      <c r="J16" t="str">
        <f t="shared" si="5"/>
        <v/>
      </c>
      <c r="K16" t="str">
        <f t="shared" si="6"/>
        <v xml:space="preserve">["TIER"] = 3; </v>
      </c>
      <c r="L16" t="str">
        <f t="shared" si="1"/>
        <v>};</v>
      </c>
    </row>
    <row r="17" spans="1:12" x14ac:dyDescent="0.25">
      <c r="A17">
        <v>1879463252</v>
      </c>
      <c r="B17" s="5" t="s">
        <v>872</v>
      </c>
      <c r="C17">
        <v>4</v>
      </c>
      <c r="F17" t="str">
        <f t="shared" si="2"/>
        <v>[16] = {["ID"] = 1879463252; }; -- Bee-stinger of Lossarnach (King's Gondor)</v>
      </c>
      <c r="G17">
        <f t="shared" si="0"/>
        <v>16</v>
      </c>
      <c r="H17" t="str">
        <f t="shared" si="3"/>
        <v>[16] = {</v>
      </c>
      <c r="I17" t="str">
        <f t="shared" si="4"/>
        <v xml:space="preserve">["ID"] = 1879463252; </v>
      </c>
      <c r="J17" t="str">
        <f t="shared" si="5"/>
        <v/>
      </c>
      <c r="K17" t="str">
        <f t="shared" si="6"/>
        <v xml:space="preserve">["TIER"] = 4; </v>
      </c>
      <c r="L17" t="str">
        <f t="shared" si="1"/>
        <v>};</v>
      </c>
    </row>
    <row r="18" spans="1:12" x14ac:dyDescent="0.25">
      <c r="A18">
        <v>1879463251</v>
      </c>
      <c r="B18" s="5" t="s">
        <v>793</v>
      </c>
      <c r="C18">
        <v>3</v>
      </c>
      <c r="F18" t="str">
        <f t="shared" si="2"/>
        <v>[17] = {["ID"] = 1879463251; }; -- Warg-slayer of Lossarnach (King's Gondor) (Advanced)</v>
      </c>
      <c r="G18">
        <f t="shared" si="0"/>
        <v>17</v>
      </c>
      <c r="H18" t="str">
        <f t="shared" si="3"/>
        <v>[17] = {</v>
      </c>
      <c r="I18" t="str">
        <f t="shared" si="4"/>
        <v xml:space="preserve">["ID"] = 1879463251; </v>
      </c>
      <c r="J18" t="str">
        <f t="shared" si="5"/>
        <v/>
      </c>
      <c r="K18" t="str">
        <f t="shared" si="6"/>
        <v xml:space="preserve">["TIER"] = 3; </v>
      </c>
      <c r="L18" t="str">
        <f t="shared" si="1"/>
        <v>};</v>
      </c>
    </row>
    <row r="19" spans="1:12" x14ac:dyDescent="0.25">
      <c r="A19">
        <v>1879463216</v>
      </c>
      <c r="B19" s="5" t="s">
        <v>794</v>
      </c>
      <c r="C19">
        <v>4</v>
      </c>
      <c r="F19" t="str">
        <f t="shared" si="2"/>
        <v>[18] = {["ID"] = 1879463216; }; -- Warg-slayer of Lossarnach (King's Gondor)</v>
      </c>
      <c r="G19">
        <f t="shared" si="0"/>
        <v>18</v>
      </c>
      <c r="H19" t="str">
        <f t="shared" si="3"/>
        <v>[18] = {</v>
      </c>
      <c r="I19" t="str">
        <f t="shared" si="4"/>
        <v xml:space="preserve">["ID"] = 1879463216; </v>
      </c>
      <c r="J19" t="str">
        <f t="shared" si="5"/>
        <v/>
      </c>
      <c r="K19" t="str">
        <f t="shared" si="6"/>
        <v xml:space="preserve">["TIER"] = 4; </v>
      </c>
      <c r="L19" t="str">
        <f t="shared" si="1"/>
        <v>};</v>
      </c>
    </row>
    <row r="20" spans="1:12" x14ac:dyDescent="0.25">
      <c r="A20">
        <v>1879463255</v>
      </c>
      <c r="B20" s="5" t="s">
        <v>795</v>
      </c>
      <c r="C20">
        <v>3</v>
      </c>
      <c r="F20" t="str">
        <f t="shared" si="2"/>
        <v>[19] = {["ID"] = 1879463255; }; -- Worm-slayer of Lossarnach (King's Gondor) (Advanced)</v>
      </c>
      <c r="G20">
        <f t="shared" si="0"/>
        <v>19</v>
      </c>
      <c r="H20" t="str">
        <f t="shared" si="3"/>
        <v>[19] = {</v>
      </c>
      <c r="I20" t="str">
        <f t="shared" si="4"/>
        <v xml:space="preserve">["ID"] = 1879463255; </v>
      </c>
      <c r="J20" t="str">
        <f t="shared" si="5"/>
        <v/>
      </c>
      <c r="K20" t="str">
        <f t="shared" si="6"/>
        <v xml:space="preserve">["TIER"] = 3; </v>
      </c>
      <c r="L20" t="str">
        <f t="shared" si="1"/>
        <v>};</v>
      </c>
    </row>
    <row r="21" spans="1:12" x14ac:dyDescent="0.25">
      <c r="A21">
        <v>1879463256</v>
      </c>
      <c r="B21" s="5" t="s">
        <v>796</v>
      </c>
      <c r="C21">
        <v>4</v>
      </c>
      <c r="F21" t="str">
        <f t="shared" si="2"/>
        <v>[20] = {["ID"] = 1879463256; }; -- Worm-slayer of Lossarnach (King's Gondor)</v>
      </c>
      <c r="G21">
        <f t="shared" si="0"/>
        <v>20</v>
      </c>
      <c r="H21" t="str">
        <f t="shared" si="3"/>
        <v>[20] = {</v>
      </c>
      <c r="I21" t="str">
        <f t="shared" si="4"/>
        <v xml:space="preserve">["ID"] = 1879463256; </v>
      </c>
      <c r="J21" t="str">
        <f t="shared" si="5"/>
        <v/>
      </c>
      <c r="K21" t="str">
        <f t="shared" si="6"/>
        <v xml:space="preserve">["TIER"] = 4; </v>
      </c>
      <c r="L21" t="str">
        <f t="shared" si="1"/>
        <v>};</v>
      </c>
    </row>
    <row r="22" spans="1:12" x14ac:dyDescent="0.25">
      <c r="A22">
        <v>1879463309</v>
      </c>
      <c r="B22" s="5" t="s">
        <v>797</v>
      </c>
      <c r="C22">
        <v>2</v>
      </c>
      <c r="F22" t="str">
        <f t="shared" si="2"/>
        <v>[21] = {["ID"] = 1879463309; }; -- Slayer of Upper Lebennin</v>
      </c>
      <c r="G22">
        <f t="shared" si="0"/>
        <v>21</v>
      </c>
      <c r="H22" t="str">
        <f t="shared" si="3"/>
        <v>[21] = {</v>
      </c>
      <c r="I22" t="str">
        <f t="shared" si="4"/>
        <v xml:space="preserve">["ID"] = 1879463309; </v>
      </c>
      <c r="J22" t="str">
        <f t="shared" si="5"/>
        <v/>
      </c>
      <c r="K22" t="str">
        <f t="shared" si="6"/>
        <v xml:space="preserve">["TIER"] = 2; </v>
      </c>
      <c r="L22" t="str">
        <f t="shared" si="1"/>
        <v>};</v>
      </c>
    </row>
    <row r="23" spans="1:12" x14ac:dyDescent="0.25">
      <c r="A23">
        <v>1879463261</v>
      </c>
      <c r="B23" s="5" t="s">
        <v>798</v>
      </c>
      <c r="C23">
        <v>3</v>
      </c>
      <c r="F23" t="str">
        <f t="shared" si="2"/>
        <v>[22] = {["ID"] = 1879463261; }; -- Boar-slayer of Upper Lebennin (King's Gondor) (Advanced)</v>
      </c>
      <c r="G23">
        <f t="shared" si="0"/>
        <v>22</v>
      </c>
      <c r="H23" t="str">
        <f t="shared" si="3"/>
        <v>[22] = {</v>
      </c>
      <c r="I23" t="str">
        <f t="shared" si="4"/>
        <v xml:space="preserve">["ID"] = 1879463261; </v>
      </c>
      <c r="J23" t="str">
        <f t="shared" si="5"/>
        <v/>
      </c>
      <c r="K23" t="str">
        <f t="shared" si="6"/>
        <v xml:space="preserve">["TIER"] = 3; </v>
      </c>
      <c r="L23" t="str">
        <f t="shared" si="1"/>
        <v>};</v>
      </c>
    </row>
    <row r="24" spans="1:12" x14ac:dyDescent="0.25">
      <c r="A24">
        <v>1879463260</v>
      </c>
      <c r="B24" s="5" t="s">
        <v>799</v>
      </c>
      <c r="C24">
        <v>4</v>
      </c>
      <c r="F24" t="str">
        <f t="shared" si="2"/>
        <v>[23] = {["ID"] = 1879463260; }; -- Boar-slayer of Upper Lebennin (King's Gondor)</v>
      </c>
      <c r="G24">
        <f t="shared" si="0"/>
        <v>23</v>
      </c>
      <c r="H24" t="str">
        <f t="shared" si="3"/>
        <v>[23] = {</v>
      </c>
      <c r="I24" t="str">
        <f t="shared" si="4"/>
        <v xml:space="preserve">["ID"] = 1879463260; </v>
      </c>
      <c r="J24" t="str">
        <f t="shared" si="5"/>
        <v/>
      </c>
      <c r="K24" t="str">
        <f t="shared" si="6"/>
        <v xml:space="preserve">["TIER"] = 4; </v>
      </c>
      <c r="L24" t="str">
        <f t="shared" si="1"/>
        <v>};</v>
      </c>
    </row>
    <row r="25" spans="1:12" x14ac:dyDescent="0.25">
      <c r="A25">
        <v>1879463279</v>
      </c>
      <c r="B25" s="5" t="s">
        <v>800</v>
      </c>
      <c r="C25">
        <v>3</v>
      </c>
      <c r="F25" t="str">
        <f t="shared" si="2"/>
        <v>[24] = {["ID"] = 1879463279; }; -- Craban-slayer of Upper Lebennin (King's Gondor) (Advanced)</v>
      </c>
      <c r="G25">
        <f t="shared" si="0"/>
        <v>24</v>
      </c>
      <c r="H25" t="str">
        <f t="shared" si="3"/>
        <v>[24] = {</v>
      </c>
      <c r="I25" t="str">
        <f t="shared" si="4"/>
        <v xml:space="preserve">["ID"] = 1879463279; </v>
      </c>
      <c r="J25" t="str">
        <f t="shared" si="5"/>
        <v/>
      </c>
      <c r="K25" t="str">
        <f t="shared" si="6"/>
        <v xml:space="preserve">["TIER"] = 3; </v>
      </c>
      <c r="L25" t="str">
        <f t="shared" si="1"/>
        <v>};</v>
      </c>
    </row>
    <row r="26" spans="1:12" x14ac:dyDescent="0.25">
      <c r="A26">
        <v>1879463280</v>
      </c>
      <c r="B26" s="5" t="s">
        <v>801</v>
      </c>
      <c r="C26">
        <v>4</v>
      </c>
      <c r="F26" t="str">
        <f t="shared" si="2"/>
        <v>[25] = {["ID"] = 1879463280; }; -- Craban-slayer of Upper Lebennin (King's Gondor)</v>
      </c>
      <c r="G26">
        <f t="shared" si="0"/>
        <v>25</v>
      </c>
      <c r="H26" t="str">
        <f t="shared" si="3"/>
        <v>[25] = {</v>
      </c>
      <c r="I26" t="str">
        <f t="shared" si="4"/>
        <v xml:space="preserve">["ID"] = 1879463280; </v>
      </c>
      <c r="J26" t="str">
        <f t="shared" si="5"/>
        <v/>
      </c>
      <c r="K26" t="str">
        <f t="shared" si="6"/>
        <v xml:space="preserve">["TIER"] = 4; </v>
      </c>
      <c r="L26" t="str">
        <f t="shared" si="1"/>
        <v>};</v>
      </c>
    </row>
    <row r="27" spans="1:12" x14ac:dyDescent="0.25">
      <c r="A27">
        <v>1879463308</v>
      </c>
      <c r="B27" s="5" t="s">
        <v>802</v>
      </c>
      <c r="C27">
        <v>2</v>
      </c>
      <c r="F27" t="str">
        <f t="shared" si="2"/>
        <v>[26] = {["ID"] = 1879463308; }; -- Slayer of Lower Lebennin</v>
      </c>
      <c r="G27">
        <f t="shared" si="0"/>
        <v>26</v>
      </c>
      <c r="H27" t="str">
        <f t="shared" si="3"/>
        <v>[26] = {</v>
      </c>
      <c r="I27" t="str">
        <f t="shared" si="4"/>
        <v xml:space="preserve">["ID"] = 1879463308; </v>
      </c>
      <c r="J27" t="str">
        <f t="shared" si="5"/>
        <v/>
      </c>
      <c r="K27" t="str">
        <f t="shared" si="6"/>
        <v xml:space="preserve">["TIER"] = 2; </v>
      </c>
      <c r="L27" t="str">
        <f t="shared" si="1"/>
        <v>};</v>
      </c>
    </row>
    <row r="28" spans="1:12" x14ac:dyDescent="0.25">
      <c r="A28">
        <v>1879463288</v>
      </c>
      <c r="B28" s="5" t="s">
        <v>803</v>
      </c>
      <c r="C28">
        <v>3</v>
      </c>
      <c r="F28" t="str">
        <f t="shared" si="2"/>
        <v>[27] = {["ID"] = 1879463288; }; -- Boar-slayer of Lower Lebennin (King's Gondor) (Advanced)</v>
      </c>
      <c r="G28">
        <f t="shared" si="0"/>
        <v>27</v>
      </c>
      <c r="H28" t="str">
        <f t="shared" si="3"/>
        <v>[27] = {</v>
      </c>
      <c r="I28" t="str">
        <f t="shared" si="4"/>
        <v xml:space="preserve">["ID"] = 1879463288; </v>
      </c>
      <c r="J28" t="str">
        <f t="shared" si="5"/>
        <v/>
      </c>
      <c r="K28" t="str">
        <f t="shared" si="6"/>
        <v xml:space="preserve">["TIER"] = 3; </v>
      </c>
      <c r="L28" t="str">
        <f t="shared" si="1"/>
        <v>};</v>
      </c>
    </row>
    <row r="29" spans="1:12" x14ac:dyDescent="0.25">
      <c r="A29">
        <v>1879463289</v>
      </c>
      <c r="B29" s="5" t="s">
        <v>804</v>
      </c>
      <c r="C29">
        <v>4</v>
      </c>
      <c r="F29" t="str">
        <f t="shared" si="2"/>
        <v>[28] = {["ID"] = 1879463289; }; -- Boar-slayer of Lower Lebennin (King's Gondor)</v>
      </c>
      <c r="G29">
        <f t="shared" si="0"/>
        <v>28</v>
      </c>
      <c r="H29" t="str">
        <f t="shared" si="3"/>
        <v>[28] = {</v>
      </c>
      <c r="I29" t="str">
        <f t="shared" si="4"/>
        <v xml:space="preserve">["ID"] = 1879463289; </v>
      </c>
      <c r="J29" t="str">
        <f t="shared" si="5"/>
        <v/>
      </c>
      <c r="K29" t="str">
        <f t="shared" si="6"/>
        <v xml:space="preserve">["TIER"] = 4; </v>
      </c>
      <c r="L29" t="str">
        <f t="shared" si="1"/>
        <v>};</v>
      </c>
    </row>
    <row r="30" spans="1:12" x14ac:dyDescent="0.25">
      <c r="A30">
        <v>1879463284</v>
      </c>
      <c r="B30" s="5" t="s">
        <v>805</v>
      </c>
      <c r="C30">
        <v>3</v>
      </c>
      <c r="F30" t="str">
        <f t="shared" si="2"/>
        <v>[29] = {["ID"] = 1879463284; }; -- Brigand-slayer of Lower Lebennin (King's Gondor) (Advanced)</v>
      </c>
      <c r="G30">
        <f t="shared" si="0"/>
        <v>29</v>
      </c>
      <c r="H30" t="str">
        <f t="shared" si="3"/>
        <v>[29] = {</v>
      </c>
      <c r="I30" t="str">
        <f t="shared" si="4"/>
        <v xml:space="preserve">["ID"] = 1879463284; </v>
      </c>
      <c r="J30" t="str">
        <f t="shared" si="5"/>
        <v/>
      </c>
      <c r="K30" t="str">
        <f t="shared" si="6"/>
        <v xml:space="preserve">["TIER"] = 3; </v>
      </c>
      <c r="L30" t="str">
        <f t="shared" si="1"/>
        <v>};</v>
      </c>
    </row>
    <row r="31" spans="1:12" x14ac:dyDescent="0.25">
      <c r="A31">
        <v>1879463283</v>
      </c>
      <c r="B31" s="5" t="s">
        <v>806</v>
      </c>
      <c r="C31">
        <v>4</v>
      </c>
      <c r="F31" t="str">
        <f t="shared" si="2"/>
        <v>[30] = {["ID"] = 1879463283; }; -- Brigand-slayer of Lower Lebennin (King's Gondor)</v>
      </c>
      <c r="G31">
        <f t="shared" si="0"/>
        <v>30</v>
      </c>
      <c r="H31" t="str">
        <f t="shared" si="3"/>
        <v>[30] = {</v>
      </c>
      <c r="I31" t="str">
        <f t="shared" si="4"/>
        <v xml:space="preserve">["ID"] = 1879463283; </v>
      </c>
      <c r="J31" t="str">
        <f t="shared" si="5"/>
        <v/>
      </c>
      <c r="K31" t="str">
        <f t="shared" si="6"/>
        <v xml:space="preserve">["TIER"] = 4; </v>
      </c>
      <c r="L31" t="str">
        <f t="shared" si="1"/>
        <v>};</v>
      </c>
    </row>
    <row r="32" spans="1:12" x14ac:dyDescent="0.25">
      <c r="A32">
        <v>1879463281</v>
      </c>
      <c r="B32" s="5" t="s">
        <v>807</v>
      </c>
      <c r="C32">
        <v>3</v>
      </c>
      <c r="F32" t="str">
        <f t="shared" si="2"/>
        <v>[31] = {["ID"] = 1879463281; }; -- Dead-slayer of Lower Lebennin (King's Gondor) (Advanced)</v>
      </c>
      <c r="G32">
        <f t="shared" si="0"/>
        <v>31</v>
      </c>
      <c r="H32" t="str">
        <f t="shared" si="3"/>
        <v>[31] = {</v>
      </c>
      <c r="I32" t="str">
        <f t="shared" si="4"/>
        <v xml:space="preserve">["ID"] = 1879463281; </v>
      </c>
      <c r="J32" t="str">
        <f t="shared" si="5"/>
        <v/>
      </c>
      <c r="K32" t="str">
        <f t="shared" si="6"/>
        <v xml:space="preserve">["TIER"] = 3; </v>
      </c>
      <c r="L32" t="str">
        <f t="shared" si="1"/>
        <v>};</v>
      </c>
    </row>
    <row r="33" spans="1:12" x14ac:dyDescent="0.25">
      <c r="A33">
        <v>1879463282</v>
      </c>
      <c r="B33" s="5" t="s">
        <v>808</v>
      </c>
      <c r="C33">
        <v>4</v>
      </c>
      <c r="F33" t="str">
        <f t="shared" si="2"/>
        <v>[32] = {["ID"] = 1879463282; }; -- Dead-slayer of Lower Lebennin (King's Gondor)</v>
      </c>
      <c r="G33">
        <f t="shared" si="0"/>
        <v>32</v>
      </c>
      <c r="H33" t="str">
        <f t="shared" si="3"/>
        <v>[32] = {</v>
      </c>
      <c r="I33" t="str">
        <f t="shared" si="4"/>
        <v xml:space="preserve">["ID"] = 1879463282; </v>
      </c>
      <c r="J33" t="str">
        <f t="shared" si="5"/>
        <v/>
      </c>
      <c r="K33" t="str">
        <f t="shared" si="6"/>
        <v xml:space="preserve">["TIER"] = 4; </v>
      </c>
      <c r="L33" t="str">
        <f t="shared" si="1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25D-CC7C-4CDB-BE71-C4C0DB95E6EE}">
  <dimension ref="A1:L32"/>
  <sheetViews>
    <sheetView workbookViewId="0">
      <selection activeCell="A2" sqref="A2:C28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748</v>
      </c>
      <c r="B1" t="s">
        <v>274</v>
      </c>
      <c r="C1" t="s">
        <v>8</v>
      </c>
      <c r="D1" t="s">
        <v>788</v>
      </c>
      <c r="F1" t="s">
        <v>790</v>
      </c>
      <c r="G1" t="s">
        <v>791</v>
      </c>
      <c r="H1" t="s">
        <v>12</v>
      </c>
      <c r="I1" t="s">
        <v>789</v>
      </c>
      <c r="J1" t="s">
        <v>788</v>
      </c>
      <c r="K1" t="s">
        <v>818</v>
      </c>
      <c r="L1" t="s">
        <v>19</v>
      </c>
    </row>
    <row r="2" spans="1:12" x14ac:dyDescent="0.25">
      <c r="A2">
        <v>1879466487</v>
      </c>
      <c r="B2" t="s">
        <v>819</v>
      </c>
      <c r="C2">
        <v>0</v>
      </c>
      <c r="F2" t="str">
        <f>CONCATENATE(H2,I2,J2,L2," -- ",B2)</f>
        <v xml:space="preserve"> [1] = {["ID"] = 1879466487; }; -- Deeds of Western King's Gondor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1879466487;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1879466483</v>
      </c>
      <c r="B3" t="s">
        <v>820</v>
      </c>
      <c r="C3">
        <v>1</v>
      </c>
      <c r="F3" t="str">
        <f t="shared" ref="F3:F32" si="0">CONCATENATE(H3,I3,J3,L3," -- ",B3)</f>
        <v xml:space="preserve"> [2] = {["ID"] = 1879466483; }; -- Explorer of Western King's Gondor</v>
      </c>
      <c r="G3">
        <f t="shared" ref="G3:G32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1879466483;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1879466406</v>
      </c>
      <c r="B4" t="s">
        <v>821</v>
      </c>
      <c r="C4">
        <v>2</v>
      </c>
      <c r="F4" t="str">
        <f t="shared" si="0"/>
        <v xml:space="preserve"> [3] = {["ID"] = 1879466406; }; -- Explorer of Dor-en-Ernil Renewed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1879466406;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1879466403</v>
      </c>
      <c r="B5" t="s">
        <v>822</v>
      </c>
      <c r="C5">
        <v>2</v>
      </c>
      <c r="F5" t="str">
        <f t="shared" si="0"/>
        <v xml:space="preserve"> [4] = {["ID"] = 1879466403; }; -- Explorer of Ringló Vale Renewed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1879466403;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1879466405</v>
      </c>
      <c r="B6" t="s">
        <v>823</v>
      </c>
      <c r="C6">
        <v>2</v>
      </c>
      <c r="F6" t="str">
        <f t="shared" si="0"/>
        <v xml:space="preserve"> [5] = {["ID"] = 1879466405; }; -- Explorer of Lamedon Renewed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1879466405;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1879466408</v>
      </c>
      <c r="B7" t="s">
        <v>824</v>
      </c>
      <c r="C7">
        <v>2</v>
      </c>
      <c r="F7" t="str">
        <f t="shared" si="0"/>
        <v xml:space="preserve"> [6] = {["ID"] = 1879466408; }; -- Explorer of Belfalas Renewed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1879466408; </v>
      </c>
      <c r="J7" t="str">
        <f t="shared" si="4"/>
        <v/>
      </c>
      <c r="K7" t="str">
        <f t="shared" si="5"/>
        <v xml:space="preserve">["TIER"] = 2; </v>
      </c>
      <c r="L7" t="str">
        <f t="shared" si="6"/>
        <v>};</v>
      </c>
    </row>
    <row r="8" spans="1:12" x14ac:dyDescent="0.25">
      <c r="A8">
        <v>1879466366</v>
      </c>
      <c r="B8" t="s">
        <v>825</v>
      </c>
      <c r="C8">
        <v>2</v>
      </c>
      <c r="F8" t="str">
        <f t="shared" si="0"/>
        <v xml:space="preserve"> [7] = {["ID"] = 1879466366; }; -- Explorer of Blackroot Vale Renewed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1879466366;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1879466471</v>
      </c>
      <c r="B9" t="s">
        <v>826</v>
      </c>
      <c r="C9">
        <v>1</v>
      </c>
      <c r="F9" t="str">
        <f t="shared" si="0"/>
        <v xml:space="preserve"> [8] = {["ID"] = 1879466471; }; -- Quests of Western King's Gondor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1879466471; </v>
      </c>
      <c r="J9" t="str">
        <f t="shared" si="4"/>
        <v/>
      </c>
      <c r="K9" t="str">
        <f t="shared" si="5"/>
        <v xml:space="preserve">["TIER"] = 1; </v>
      </c>
      <c r="L9" t="str">
        <f t="shared" si="6"/>
        <v>};</v>
      </c>
    </row>
    <row r="10" spans="1:12" x14ac:dyDescent="0.25">
      <c r="A10">
        <v>1879466404</v>
      </c>
      <c r="B10" t="s">
        <v>827</v>
      </c>
      <c r="C10">
        <v>2</v>
      </c>
      <c r="F10" t="str">
        <f t="shared" si="0"/>
        <v xml:space="preserve"> [9] = {["ID"] = 1879466404; }; -- Quests of Dor-en-Ernil Renewed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1879466404;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1879466409</v>
      </c>
      <c r="B11" t="s">
        <v>828</v>
      </c>
      <c r="C11">
        <v>2</v>
      </c>
      <c r="F11" t="str">
        <f t="shared" si="0"/>
        <v>[10] = {["ID"] = 1879466409; }; -- Quests of Ringló Vale Renewed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1879466409;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1879466407</v>
      </c>
      <c r="B12" t="s">
        <v>829</v>
      </c>
      <c r="C12">
        <v>2</v>
      </c>
      <c r="F12" t="str">
        <f t="shared" si="0"/>
        <v>[11] = {["ID"] = 1879466407; }; -- Quests of Lamedon Renewed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1879466407;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1879466410</v>
      </c>
      <c r="B13" t="s">
        <v>830</v>
      </c>
      <c r="C13">
        <v>2</v>
      </c>
      <c r="F13" t="str">
        <f t="shared" si="0"/>
        <v>[12] = {["ID"] = 1879466410; }; -- Quests of Belfalas Renewed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1879466410;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1879466351</v>
      </c>
      <c r="B14" t="s">
        <v>831</v>
      </c>
      <c r="C14">
        <v>2</v>
      </c>
      <c r="F14" t="str">
        <f t="shared" si="0"/>
        <v>[13] = {["ID"] = 1879466351; }; -- Quests of Blackroot Vale Renewed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1879466351; </v>
      </c>
      <c r="J14" t="str">
        <f t="shared" si="4"/>
        <v/>
      </c>
      <c r="K14" t="str">
        <f t="shared" si="5"/>
        <v xml:space="preserve">["TIER"] = 2; </v>
      </c>
      <c r="L14" t="str">
        <f t="shared" si="6"/>
        <v>};</v>
      </c>
    </row>
    <row r="15" spans="1:12" x14ac:dyDescent="0.25">
      <c r="A15">
        <v>1879466485</v>
      </c>
      <c r="B15" t="s">
        <v>832</v>
      </c>
      <c r="C15">
        <v>1</v>
      </c>
      <c r="F15" t="str">
        <f t="shared" si="0"/>
        <v>[14] = {["ID"] = 1879466485; }; -- Slayer of Western King's Gondor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1879466485; </v>
      </c>
      <c r="J15" t="str">
        <f t="shared" si="4"/>
        <v/>
      </c>
      <c r="K15" t="str">
        <f t="shared" si="5"/>
        <v xml:space="preserve">["TIER"] = 1; </v>
      </c>
      <c r="L15" t="str">
        <f t="shared" si="6"/>
        <v>};</v>
      </c>
    </row>
    <row r="16" spans="1:12" x14ac:dyDescent="0.25">
      <c r="A16">
        <v>1879466415</v>
      </c>
      <c r="B16" t="s">
        <v>833</v>
      </c>
      <c r="C16">
        <v>2</v>
      </c>
      <c r="F16" t="str">
        <f t="shared" si="0"/>
        <v>[15] = {["ID"] = 1879466415; }; -- Corsair-slayer of Western King's Gondor (Advanced)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1879466415;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1879466412</v>
      </c>
      <c r="B17" t="s">
        <v>834</v>
      </c>
      <c r="C17">
        <v>3</v>
      </c>
      <c r="F17" t="str">
        <f t="shared" si="0"/>
        <v>[16] = {["ID"] = 1879466412; }; -- Corsair-slayer of Western King's Gondor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1879466412; </v>
      </c>
      <c r="J17" t="str">
        <f t="shared" si="4"/>
        <v/>
      </c>
      <c r="K17" t="str">
        <f t="shared" si="5"/>
        <v xml:space="preserve">["TIER"] = 3; </v>
      </c>
      <c r="L17" t="str">
        <f t="shared" si="6"/>
        <v>};</v>
      </c>
    </row>
    <row r="18" spans="1:12" x14ac:dyDescent="0.25">
      <c r="A18">
        <v>1879466369</v>
      </c>
      <c r="B18" t="s">
        <v>835</v>
      </c>
      <c r="C18">
        <v>2</v>
      </c>
      <c r="F18" t="str">
        <f t="shared" si="0"/>
        <v>[17] = {["ID"] = 1879466369; }; -- Dead-slayer of Western King's Gondor (Advanced)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1879466369;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1879466368</v>
      </c>
      <c r="B19" t="s">
        <v>836</v>
      </c>
      <c r="C19">
        <v>3</v>
      </c>
      <c r="F19" t="str">
        <f t="shared" si="0"/>
        <v>[18] = {["ID"] = 1879466368; }; -- Dead-slayer of Western King's Gondor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1879466368; </v>
      </c>
      <c r="J19" t="str">
        <f t="shared" si="4"/>
        <v/>
      </c>
      <c r="K19" t="str">
        <f t="shared" si="5"/>
        <v xml:space="preserve">["TIER"] = 3; </v>
      </c>
      <c r="L19" t="str">
        <f t="shared" si="6"/>
        <v>};</v>
      </c>
    </row>
    <row r="20" spans="1:12" x14ac:dyDescent="0.25">
      <c r="A20">
        <v>1879466419</v>
      </c>
      <c r="B20" t="s">
        <v>837</v>
      </c>
      <c r="C20">
        <v>2</v>
      </c>
      <c r="F20" t="str">
        <f t="shared" si="0"/>
        <v>[19] = {["ID"] = 1879466419; }; -- Insect-slayer of Western King's Gondor (Advanced)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1879466419; </v>
      </c>
      <c r="J20" t="str">
        <f t="shared" si="4"/>
        <v/>
      </c>
      <c r="K20" t="str">
        <f t="shared" si="5"/>
        <v xml:space="preserve">["TIER"] = 2; </v>
      </c>
      <c r="L20" t="str">
        <f t="shared" si="6"/>
        <v>};</v>
      </c>
    </row>
    <row r="21" spans="1:12" x14ac:dyDescent="0.25">
      <c r="A21">
        <v>1879466418</v>
      </c>
      <c r="B21" t="s">
        <v>838</v>
      </c>
      <c r="C21">
        <v>3</v>
      </c>
      <c r="F21" t="str">
        <f t="shared" si="0"/>
        <v>[20] = {["ID"] = 1879466418; }; -- Insect-slayer of Western King's Gondor</v>
      </c>
      <c r="G21">
        <f t="shared" si="1"/>
        <v>20</v>
      </c>
      <c r="H21" t="str">
        <f t="shared" si="2"/>
        <v>[20] = {</v>
      </c>
      <c r="I21" t="str">
        <f t="shared" si="3"/>
        <v xml:space="preserve">["ID"] = 1879466418; </v>
      </c>
      <c r="J21" t="str">
        <f t="shared" si="4"/>
        <v/>
      </c>
      <c r="K21" t="str">
        <f t="shared" si="5"/>
        <v xml:space="preserve">["TIER"] = 3; </v>
      </c>
      <c r="L21" t="str">
        <f t="shared" si="6"/>
        <v>};</v>
      </c>
    </row>
    <row r="22" spans="1:12" x14ac:dyDescent="0.25">
      <c r="A22">
        <v>1879466413</v>
      </c>
      <c r="B22" t="s">
        <v>839</v>
      </c>
      <c r="C22">
        <v>2</v>
      </c>
      <c r="F22" t="str">
        <f t="shared" si="0"/>
        <v>[21] = {["ID"] = 1879466413; }; -- Orc-slayer of Western King's Gondor (Advanced)</v>
      </c>
      <c r="G22">
        <f t="shared" si="1"/>
        <v>21</v>
      </c>
      <c r="H22" t="str">
        <f t="shared" si="2"/>
        <v>[21] = {</v>
      </c>
      <c r="I22" t="str">
        <f t="shared" si="3"/>
        <v xml:space="preserve">["ID"] = 1879466413; </v>
      </c>
      <c r="J22" t="str">
        <f t="shared" si="4"/>
        <v/>
      </c>
      <c r="K22" t="str">
        <f t="shared" si="5"/>
        <v xml:space="preserve">["TIER"] = 2; </v>
      </c>
      <c r="L22" t="str">
        <f t="shared" si="6"/>
        <v>};</v>
      </c>
    </row>
    <row r="23" spans="1:12" x14ac:dyDescent="0.25">
      <c r="A23">
        <v>1879466420</v>
      </c>
      <c r="B23" t="s">
        <v>840</v>
      </c>
      <c r="C23">
        <v>3</v>
      </c>
      <c r="F23" t="str">
        <f t="shared" si="0"/>
        <v>[22] = {["ID"] = 1879466420; }; -- Orc-slayer of Western King's Gondor</v>
      </c>
      <c r="G23">
        <f t="shared" si="1"/>
        <v>22</v>
      </c>
      <c r="H23" t="str">
        <f t="shared" si="2"/>
        <v>[22] = {</v>
      </c>
      <c r="I23" t="str">
        <f t="shared" si="3"/>
        <v xml:space="preserve">["ID"] = 1879466420; </v>
      </c>
      <c r="J23" t="str">
        <f t="shared" si="4"/>
        <v/>
      </c>
      <c r="K23" t="str">
        <f t="shared" si="5"/>
        <v xml:space="preserve">["TIER"] = 3; </v>
      </c>
      <c r="L23" t="str">
        <f t="shared" si="6"/>
        <v>};</v>
      </c>
    </row>
    <row r="24" spans="1:12" x14ac:dyDescent="0.25">
      <c r="A24">
        <v>1879466414</v>
      </c>
      <c r="B24" t="s">
        <v>841</v>
      </c>
      <c r="C24">
        <v>2</v>
      </c>
      <c r="F24" t="str">
        <f t="shared" si="0"/>
        <v>[23] = {["ID"] = 1879466414; }; -- Spider-slayer of Western King's Gondor (Advanced)</v>
      </c>
      <c r="G24">
        <f t="shared" si="1"/>
        <v>23</v>
      </c>
      <c r="H24" t="str">
        <f t="shared" si="2"/>
        <v>[23] = {</v>
      </c>
      <c r="I24" t="str">
        <f t="shared" si="3"/>
        <v xml:space="preserve">["ID"] = 1879466414; </v>
      </c>
      <c r="J24" t="str">
        <f t="shared" si="4"/>
        <v/>
      </c>
      <c r="K24" t="str">
        <f t="shared" si="5"/>
        <v xml:space="preserve">["TIER"] = 2; </v>
      </c>
      <c r="L24" t="str">
        <f t="shared" si="6"/>
        <v>};</v>
      </c>
    </row>
    <row r="25" spans="1:12" x14ac:dyDescent="0.25">
      <c r="A25">
        <v>1879466417</v>
      </c>
      <c r="B25" t="s">
        <v>842</v>
      </c>
      <c r="C25">
        <v>3</v>
      </c>
      <c r="F25" t="str">
        <f t="shared" si="0"/>
        <v>[24] = {["ID"] = 1879466417; }; -- Spider-slayer of Western King's Gondor</v>
      </c>
      <c r="G25">
        <f t="shared" si="1"/>
        <v>24</v>
      </c>
      <c r="H25" t="str">
        <f t="shared" si="2"/>
        <v>[24] = {</v>
      </c>
      <c r="I25" t="str">
        <f t="shared" si="3"/>
        <v xml:space="preserve">["ID"] = 1879466417; </v>
      </c>
      <c r="J25" t="str">
        <f t="shared" si="4"/>
        <v/>
      </c>
      <c r="K25" t="str">
        <f t="shared" si="5"/>
        <v xml:space="preserve">["TIER"] = 3; </v>
      </c>
      <c r="L25" t="str">
        <f t="shared" si="6"/>
        <v>};</v>
      </c>
    </row>
    <row r="26" spans="1:12" x14ac:dyDescent="0.25">
      <c r="A26">
        <v>1879466421</v>
      </c>
      <c r="B26" t="s">
        <v>843</v>
      </c>
      <c r="C26">
        <v>2</v>
      </c>
      <c r="F26" t="str">
        <f t="shared" si="0"/>
        <v>[25] = {["ID"] = 1879466421; }; -- Wolf-slayer of Western King's Gondor (Advanced)</v>
      </c>
      <c r="G26">
        <f t="shared" si="1"/>
        <v>25</v>
      </c>
      <c r="H26" t="str">
        <f t="shared" si="2"/>
        <v>[25] = {</v>
      </c>
      <c r="I26" t="str">
        <f t="shared" si="3"/>
        <v xml:space="preserve">["ID"] = 1879466421; </v>
      </c>
      <c r="J26" t="str">
        <f t="shared" si="4"/>
        <v/>
      </c>
      <c r="K26" t="str">
        <f t="shared" si="5"/>
        <v xml:space="preserve">["TIER"] = 2; </v>
      </c>
      <c r="L26" t="str">
        <f t="shared" si="6"/>
        <v>};</v>
      </c>
    </row>
    <row r="27" spans="1:12" x14ac:dyDescent="0.25">
      <c r="A27">
        <v>1879466416</v>
      </c>
      <c r="B27" t="s">
        <v>844</v>
      </c>
      <c r="C27">
        <v>3</v>
      </c>
      <c r="F27" t="str">
        <f t="shared" si="0"/>
        <v>[26] = {["ID"] = 1879466416; }; -- Wolf-slayer of Western King's Gondor</v>
      </c>
      <c r="G27">
        <f t="shared" si="1"/>
        <v>26</v>
      </c>
      <c r="H27" t="str">
        <f t="shared" si="2"/>
        <v>[26] = {</v>
      </c>
      <c r="I27" t="str">
        <f t="shared" si="3"/>
        <v xml:space="preserve">["ID"] = 1879466416; </v>
      </c>
      <c r="J27" t="str">
        <f t="shared" si="4"/>
        <v/>
      </c>
      <c r="K27" t="str">
        <f t="shared" si="5"/>
        <v xml:space="preserve">["TIER"] = 3; </v>
      </c>
      <c r="L27" t="str">
        <f t="shared" si="6"/>
        <v>};</v>
      </c>
    </row>
    <row r="28" spans="1:12" x14ac:dyDescent="0.25">
      <c r="A28">
        <v>1879469741</v>
      </c>
      <c r="B28" t="s">
        <v>873</v>
      </c>
      <c r="C28">
        <v>0</v>
      </c>
      <c r="F28" t="str">
        <f t="shared" si="0"/>
        <v>[27] = {["ID"] = 1879469741; }; -- Deeds of King's Gondor</v>
      </c>
      <c r="G28">
        <f t="shared" si="1"/>
        <v>27</v>
      </c>
      <c r="H28" t="str">
        <f t="shared" si="2"/>
        <v>[27] = {</v>
      </c>
      <c r="I28" t="str">
        <f t="shared" si="3"/>
        <v xml:space="preserve">["ID"] = 1879469741; </v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F29" t="str">
        <f t="shared" si="0"/>
        <v xml:space="preserve">[28] = {}; -- </v>
      </c>
      <c r="G29">
        <f t="shared" si="1"/>
        <v>28</v>
      </c>
      <c r="H29" t="str">
        <f t="shared" si="2"/>
        <v>[28]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F30" t="str">
        <f t="shared" si="0"/>
        <v xml:space="preserve">[29] = {}; -- </v>
      </c>
      <c r="G30">
        <f t="shared" si="1"/>
        <v>29</v>
      </c>
      <c r="H30" t="str">
        <f t="shared" si="2"/>
        <v>[29]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F31" t="str">
        <f t="shared" si="0"/>
        <v xml:space="preserve">[30] = {}; -- </v>
      </c>
      <c r="G31">
        <f t="shared" si="1"/>
        <v>30</v>
      </c>
      <c r="H31" t="str">
        <f t="shared" si="2"/>
        <v>[30]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F32" t="str">
        <f t="shared" si="0"/>
        <v xml:space="preserve">[31] = {}; -- </v>
      </c>
      <c r="G32">
        <f t="shared" si="1"/>
        <v>31</v>
      </c>
      <c r="H32" t="str">
        <f t="shared" si="2"/>
        <v>[31]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CD1D-D593-40FD-AFF8-52A862543357}">
  <dimension ref="A1:L32"/>
  <sheetViews>
    <sheetView tabSelected="1" workbookViewId="0">
      <selection activeCell="F22" sqref="F22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748</v>
      </c>
      <c r="B1" t="s">
        <v>274</v>
      </c>
      <c r="C1" t="s">
        <v>8</v>
      </c>
      <c r="D1" t="s">
        <v>788</v>
      </c>
      <c r="F1" t="s">
        <v>790</v>
      </c>
      <c r="G1" t="s">
        <v>791</v>
      </c>
      <c r="H1" t="s">
        <v>12</v>
      </c>
      <c r="I1" t="s">
        <v>789</v>
      </c>
      <c r="J1" t="s">
        <v>788</v>
      </c>
      <c r="K1" t="s">
        <v>818</v>
      </c>
      <c r="L1" t="s">
        <v>19</v>
      </c>
    </row>
    <row r="2" spans="1:12" x14ac:dyDescent="0.25">
      <c r="A2">
        <v>1879468428</v>
      </c>
      <c r="B2" t="s">
        <v>845</v>
      </c>
      <c r="C2">
        <v>0</v>
      </c>
      <c r="F2" t="str">
        <f>CONCATENATE(H2,I2,J2,L2," -- ",B2)</f>
        <v xml:space="preserve"> [1] = {["ID"] = 1879468428; }; -- Deeds of Outer Gondor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1879468428;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1879468397</v>
      </c>
      <c r="B3" t="s">
        <v>846</v>
      </c>
      <c r="C3">
        <v>1</v>
      </c>
      <c r="F3" t="str">
        <f t="shared" ref="F3:F27" si="0">CONCATENATE(H3,I3,J3,L3," -- ",B3)</f>
        <v xml:space="preserve"> [2] = {["ID"] = 1879468397; }; -- Explorer of Outer Gondor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1879468397;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1879468396</v>
      </c>
      <c r="B4" t="s">
        <v>847</v>
      </c>
      <c r="C4">
        <v>2</v>
      </c>
      <c r="F4" t="str">
        <f t="shared" si="0"/>
        <v xml:space="preserve"> [3] = {["ID"] = 1879468396; }; -- Explorer of Anfalas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1879468396;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1879468394</v>
      </c>
      <c r="B5" t="s">
        <v>848</v>
      </c>
      <c r="C5">
        <v>2</v>
      </c>
      <c r="F5" t="str">
        <f t="shared" si="0"/>
        <v xml:space="preserve"> [4] = {["ID"] = 1879468394; }; -- Explorer of Pinnath Gelin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1879468394;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1879468393</v>
      </c>
      <c r="B6" t="s">
        <v>849</v>
      </c>
      <c r="C6">
        <v>2</v>
      </c>
      <c r="F6" t="str">
        <f t="shared" si="0"/>
        <v xml:space="preserve"> [5] = {["ID"] = 1879468393; }; -- Perils of the Langstrand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1879468393;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1879468395</v>
      </c>
      <c r="B7" t="s">
        <v>850</v>
      </c>
      <c r="C7">
        <v>2</v>
      </c>
      <c r="F7" t="str">
        <f t="shared" si="0"/>
        <v xml:space="preserve"> [6] = {["ID"] = 1879468395; }; -- Perils of the Green Hills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1879468395; </v>
      </c>
      <c r="J7" t="str">
        <f t="shared" si="4"/>
        <v/>
      </c>
      <c r="K7" t="str">
        <f t="shared" si="5"/>
        <v xml:space="preserve">["TIER"] = 2; </v>
      </c>
      <c r="L7" t="str">
        <f t="shared" si="6"/>
        <v>};</v>
      </c>
    </row>
    <row r="8" spans="1:12" x14ac:dyDescent="0.25">
      <c r="A8">
        <v>1879468398</v>
      </c>
      <c r="B8" t="s">
        <v>851</v>
      </c>
      <c r="C8">
        <v>1</v>
      </c>
      <c r="F8" t="str">
        <f t="shared" si="0"/>
        <v xml:space="preserve"> [7] = {["ID"] = 1879468398; }; -- Quests of Outer Gondor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1879468398; </v>
      </c>
      <c r="J8" t="str">
        <f t="shared" si="4"/>
        <v/>
      </c>
      <c r="K8" t="str">
        <f t="shared" si="5"/>
        <v xml:space="preserve">["TIER"] = 1; </v>
      </c>
      <c r="L8" t="str">
        <f t="shared" si="6"/>
        <v>};</v>
      </c>
    </row>
    <row r="9" spans="1:12" x14ac:dyDescent="0.25">
      <c r="A9">
        <v>1879468392</v>
      </c>
      <c r="B9" t="s">
        <v>852</v>
      </c>
      <c r="C9">
        <v>2</v>
      </c>
      <c r="F9" t="str">
        <f t="shared" si="0"/>
        <v xml:space="preserve"> [8] = {["ID"] = 1879468392; }; -- Quests of Anfalas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1879468392;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1879468391</v>
      </c>
      <c r="B10" t="s">
        <v>853</v>
      </c>
      <c r="C10">
        <v>2</v>
      </c>
      <c r="F10" t="str">
        <f t="shared" si="0"/>
        <v xml:space="preserve"> [9] = {["ID"] = 1879468391; }; -- Quests of Pinnath Gelin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1879468391;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1879468427</v>
      </c>
      <c r="B11" t="s">
        <v>854</v>
      </c>
      <c r="C11">
        <v>1</v>
      </c>
      <c r="F11" t="str">
        <f t="shared" si="0"/>
        <v>[10] = {["ID"] = 1879468427; }; -- Slayer of Outer Gondor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1879468427; </v>
      </c>
      <c r="J11" t="str">
        <f t="shared" si="4"/>
        <v/>
      </c>
      <c r="K11" t="str">
        <f t="shared" si="5"/>
        <v xml:space="preserve">["TIER"] = 1; </v>
      </c>
      <c r="L11" t="str">
        <f t="shared" si="6"/>
        <v>};</v>
      </c>
    </row>
    <row r="12" spans="1:12" x14ac:dyDescent="0.25">
      <c r="A12">
        <v>1879468413</v>
      </c>
      <c r="B12" t="s">
        <v>855</v>
      </c>
      <c r="C12">
        <v>2</v>
      </c>
      <c r="F12" t="str">
        <f t="shared" si="0"/>
        <v>[11] = {["ID"] = 1879468413; }; -- Beast-slayer of Outer Gondor (Advanced)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1879468413;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1879468418</v>
      </c>
      <c r="B13" t="s">
        <v>856</v>
      </c>
      <c r="C13">
        <v>3</v>
      </c>
      <c r="F13" t="str">
        <f t="shared" si="0"/>
        <v>[12] = {["ID"] = 1879468418; }; -- Beast-slayer of Outer Gondor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1879468418; </v>
      </c>
      <c r="J13" t="str">
        <f t="shared" si="4"/>
        <v/>
      </c>
      <c r="K13" t="str">
        <f t="shared" si="5"/>
        <v xml:space="preserve">["TIER"] = 3; </v>
      </c>
      <c r="L13" t="str">
        <f t="shared" si="6"/>
        <v>};</v>
      </c>
    </row>
    <row r="14" spans="1:12" x14ac:dyDescent="0.25">
      <c r="A14">
        <v>1879468399</v>
      </c>
      <c r="B14" t="s">
        <v>857</v>
      </c>
      <c r="C14">
        <v>2</v>
      </c>
      <c r="F14" t="str">
        <f t="shared" si="0"/>
        <v>[13] = {["ID"] = 1879468399; }; -- Corsair-slayer of Outer Gondor (Advanced)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1879468399; </v>
      </c>
      <c r="J14" t="str">
        <f t="shared" si="4"/>
        <v/>
      </c>
      <c r="K14" t="str">
        <f t="shared" si="5"/>
        <v xml:space="preserve">["TIER"] = 2; </v>
      </c>
      <c r="L14" t="str">
        <f t="shared" si="6"/>
        <v>};</v>
      </c>
    </row>
    <row r="15" spans="1:12" x14ac:dyDescent="0.25">
      <c r="A15">
        <v>1879468400</v>
      </c>
      <c r="B15" t="s">
        <v>858</v>
      </c>
      <c r="C15">
        <v>3</v>
      </c>
      <c r="F15" t="str">
        <f t="shared" si="0"/>
        <v>[14] = {["ID"] = 1879468400; }; -- Corsair-slayer of Outer Gondor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1879468400; </v>
      </c>
      <c r="J15" t="str">
        <f t="shared" si="4"/>
        <v/>
      </c>
      <c r="K15" t="str">
        <f t="shared" si="5"/>
        <v xml:space="preserve">["TIER"] = 3; </v>
      </c>
      <c r="L15" t="str">
        <f t="shared" si="6"/>
        <v>};</v>
      </c>
    </row>
    <row r="16" spans="1:12" x14ac:dyDescent="0.25">
      <c r="A16">
        <v>1879468415</v>
      </c>
      <c r="B16" t="s">
        <v>859</v>
      </c>
      <c r="C16">
        <v>2</v>
      </c>
      <c r="F16" t="str">
        <f t="shared" si="0"/>
        <v>[15] = {["ID"] = 1879468415; }; -- Dead-slayer of Outer Gondor (Advanced)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1879468415;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1879468414</v>
      </c>
      <c r="B17" t="s">
        <v>860</v>
      </c>
      <c r="C17">
        <v>3</v>
      </c>
      <c r="F17" t="str">
        <f t="shared" si="0"/>
        <v>[16] = {["ID"] = 1879468414; }; -- Dead-slayer of Outer Gondor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1879468414; </v>
      </c>
      <c r="J17" t="str">
        <f t="shared" si="4"/>
        <v/>
      </c>
      <c r="K17" t="str">
        <f t="shared" si="5"/>
        <v xml:space="preserve">["TIER"] = 3; </v>
      </c>
      <c r="L17" t="str">
        <f t="shared" si="6"/>
        <v>};</v>
      </c>
    </row>
    <row r="18" spans="1:12" x14ac:dyDescent="0.25">
      <c r="A18">
        <v>1879468411</v>
      </c>
      <c r="B18" t="s">
        <v>861</v>
      </c>
      <c r="C18">
        <v>2</v>
      </c>
      <c r="F18" t="str">
        <f t="shared" si="0"/>
        <v>[17] = {["ID"] = 1879468411; }; -- Goblin-slayer of Outer Gondor (Advanced)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1879468411;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1879468408</v>
      </c>
      <c r="B19" t="s">
        <v>862</v>
      </c>
      <c r="C19">
        <v>3</v>
      </c>
      <c r="F19" t="str">
        <f t="shared" si="0"/>
        <v>[18] = {["ID"] = 1879468408; }; -- Goblin-slayer of Outer Gondor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1879468408; </v>
      </c>
      <c r="J19" t="str">
        <f t="shared" si="4"/>
        <v/>
      </c>
      <c r="K19" t="str">
        <f t="shared" si="5"/>
        <v xml:space="preserve">["TIER"] = 3; </v>
      </c>
      <c r="L19" t="str">
        <f t="shared" si="6"/>
        <v>};</v>
      </c>
    </row>
    <row r="20" spans="1:12" x14ac:dyDescent="0.25">
      <c r="A20">
        <v>1879468409</v>
      </c>
      <c r="B20" t="s">
        <v>863</v>
      </c>
      <c r="C20">
        <v>2</v>
      </c>
      <c r="F20" t="str">
        <f t="shared" si="0"/>
        <v>[19] = {["ID"] = 1879468409; }; -- Haradrim-slayer of Outer Gondor (Advanced)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1879468409; </v>
      </c>
      <c r="J20" t="str">
        <f t="shared" si="4"/>
        <v/>
      </c>
      <c r="K20" t="str">
        <f t="shared" si="5"/>
        <v xml:space="preserve">["TIER"] = 2; </v>
      </c>
      <c r="L20" t="str">
        <f t="shared" si="6"/>
        <v>};</v>
      </c>
    </row>
    <row r="21" spans="1:12" x14ac:dyDescent="0.25">
      <c r="A21">
        <v>1879468410</v>
      </c>
      <c r="B21" t="s">
        <v>864</v>
      </c>
      <c r="C21">
        <v>3</v>
      </c>
      <c r="F21" t="str">
        <f t="shared" si="0"/>
        <v>[20] = {["ID"] = 1879468410; }; -- Haradrim-slayer of Outer Gondor</v>
      </c>
      <c r="G21">
        <f t="shared" si="1"/>
        <v>20</v>
      </c>
      <c r="H21" t="str">
        <f t="shared" si="2"/>
        <v>[20] = {</v>
      </c>
      <c r="I21" t="str">
        <f t="shared" si="3"/>
        <v xml:space="preserve">["ID"] = 1879468410; </v>
      </c>
      <c r="J21" t="str">
        <f t="shared" si="4"/>
        <v/>
      </c>
      <c r="K21" t="str">
        <f t="shared" si="5"/>
        <v xml:space="preserve">["TIER"] = 3; </v>
      </c>
      <c r="L21" t="str">
        <f t="shared" si="6"/>
        <v>};</v>
      </c>
    </row>
    <row r="22" spans="1:12" x14ac:dyDescent="0.25">
      <c r="A22">
        <v>1879468416</v>
      </c>
      <c r="B22" t="s">
        <v>865</v>
      </c>
      <c r="C22">
        <v>2</v>
      </c>
      <c r="F22" t="str">
        <f t="shared" si="0"/>
        <v>[21] = {["ID"] = 1879468416; }; -- Insect-slayer of Outer Gondor (Advanced)</v>
      </c>
      <c r="G22">
        <f t="shared" si="1"/>
        <v>21</v>
      </c>
      <c r="H22" t="str">
        <f t="shared" si="2"/>
        <v>[21] = {</v>
      </c>
      <c r="I22" t="str">
        <f t="shared" si="3"/>
        <v xml:space="preserve">["ID"] = 1879468416; </v>
      </c>
      <c r="J22" t="str">
        <f t="shared" si="4"/>
        <v/>
      </c>
      <c r="K22" t="str">
        <f t="shared" si="5"/>
        <v xml:space="preserve">["TIER"] = 2; </v>
      </c>
      <c r="L22" t="str">
        <f t="shared" si="6"/>
        <v>};</v>
      </c>
    </row>
    <row r="23" spans="1:12" x14ac:dyDescent="0.25">
      <c r="A23">
        <v>1879468417</v>
      </c>
      <c r="B23" t="s">
        <v>866</v>
      </c>
      <c r="C23">
        <v>3</v>
      </c>
      <c r="F23" t="str">
        <f t="shared" si="0"/>
        <v>[22] = {["ID"] = 1879468417; }; -- Insect-slayer of Outer Gondor</v>
      </c>
      <c r="G23">
        <f t="shared" si="1"/>
        <v>22</v>
      </c>
      <c r="H23" t="str">
        <f t="shared" si="2"/>
        <v>[22] = {</v>
      </c>
      <c r="I23" t="str">
        <f t="shared" si="3"/>
        <v xml:space="preserve">["ID"] = 1879468417; </v>
      </c>
      <c r="J23" t="str">
        <f t="shared" si="4"/>
        <v/>
      </c>
      <c r="K23" t="str">
        <f t="shared" si="5"/>
        <v xml:space="preserve">["TIER"] = 3; </v>
      </c>
      <c r="L23" t="str">
        <f t="shared" si="6"/>
        <v>};</v>
      </c>
    </row>
    <row r="24" spans="1:12" x14ac:dyDescent="0.25">
      <c r="A24">
        <v>1879469742</v>
      </c>
      <c r="B24" t="s">
        <v>874</v>
      </c>
      <c r="C24">
        <v>0</v>
      </c>
      <c r="F24" t="str">
        <f t="shared" si="0"/>
        <v>[23] = {["ID"] = 1879469742; }; -- Deeds of the Outlands</v>
      </c>
      <c r="G24">
        <f t="shared" si="1"/>
        <v>23</v>
      </c>
      <c r="H24" t="str">
        <f t="shared" si="2"/>
        <v>[23] = {</v>
      </c>
      <c r="I24" t="str">
        <f t="shared" si="3"/>
        <v xml:space="preserve">["ID"] = 1879469742; </v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49FC-78FD-4842-8DD0-73302551A067}">
  <dimension ref="A1:AK4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3" max="3" width="32" customWidth="1"/>
    <col min="10" max="10" width="27.42578125" customWidth="1"/>
    <col min="15" max="15" width="12.140625" bestFit="1" customWidth="1"/>
    <col min="16" max="16" width="43.5703125" customWidth="1"/>
    <col min="19" max="19" width="14" customWidth="1"/>
  </cols>
  <sheetData>
    <row r="1" spans="1:37" x14ac:dyDescent="0.25">
      <c r="A1" t="s">
        <v>209</v>
      </c>
      <c r="B1" t="s">
        <v>135</v>
      </c>
      <c r="C1" t="s">
        <v>274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276</v>
      </c>
      <c r="L1" t="s">
        <v>8</v>
      </c>
      <c r="M1" t="s">
        <v>289</v>
      </c>
      <c r="N1" t="s">
        <v>290</v>
      </c>
      <c r="O1" t="s">
        <v>9</v>
      </c>
      <c r="P1" t="s">
        <v>10</v>
      </c>
      <c r="Q1" t="s">
        <v>11</v>
      </c>
      <c r="R1" t="s">
        <v>12</v>
      </c>
      <c r="S1" t="s">
        <v>135</v>
      </c>
      <c r="T1" t="s">
        <v>13</v>
      </c>
      <c r="U1" t="s">
        <v>14</v>
      </c>
      <c r="V1" t="s">
        <v>15</v>
      </c>
      <c r="W1" t="s">
        <v>2</v>
      </c>
      <c r="X1" t="s">
        <v>16</v>
      </c>
      <c r="Y1" t="s">
        <v>4</v>
      </c>
      <c r="Z1" t="s">
        <v>17</v>
      </c>
      <c r="AA1" t="s">
        <v>5</v>
      </c>
      <c r="AB1" t="s">
        <v>18</v>
      </c>
      <c r="AC1" t="s">
        <v>6</v>
      </c>
      <c r="AD1" t="s">
        <v>8</v>
      </c>
      <c r="AE1" t="s">
        <v>291</v>
      </c>
      <c r="AF1" t="s">
        <v>292</v>
      </c>
      <c r="AG1" t="s">
        <v>275</v>
      </c>
      <c r="AH1" t="s">
        <v>276</v>
      </c>
      <c r="AI1" t="s">
        <v>7</v>
      </c>
      <c r="AJ1" t="s">
        <v>0</v>
      </c>
      <c r="AK1" t="s">
        <v>19</v>
      </c>
    </row>
    <row r="2" spans="1:37" x14ac:dyDescent="0.25">
      <c r="C2" s="2"/>
      <c r="P2" s="1" t="e">
        <f>CONCATENATE(R2,S2,U2,W2,Y2,AA2,AC2,AD2,AE2,AF2,AG2,AH2,AI2,AJ2,AK2)</f>
        <v>#N/A</v>
      </c>
      <c r="Q2">
        <f>ROW()-1</f>
        <v>1</v>
      </c>
      <c r="R2" t="str">
        <f>CONCATENATE(REPT(" ",3-LEN(Q2)),"[",Q2,"] = {")</f>
        <v xml:space="preserve">  [1] = {</v>
      </c>
      <c r="S2" s="1" t="str">
        <f>IF(LEN(B2)&gt;0,CONCATENATE("[""SAVE_INDEX""] = ",REPT(" ",3-LEN(B2)),B2,"; "),REPT(" ",22))</f>
        <v xml:space="preserve">                      </v>
      </c>
      <c r="T2" t="e">
        <f>VLOOKUP(D2,Type!A$2:B$16,2,FALSE)</f>
        <v>#N/A</v>
      </c>
      <c r="U2" t="e">
        <f>CONCATENATE("[""TYPE""] = ",REPT(" ",2-LEN(T2)),T2,"; ")</f>
        <v>#N/A</v>
      </c>
      <c r="V2" t="str">
        <f t="shared" ref="V2" si="0">TEXT(E2,0)</f>
        <v>0</v>
      </c>
      <c r="W2" t="str">
        <f>CONCATENATE("[""VXP""] = ",REPT(" ",4-LEN(V2)),TEXT(V2,"0"),"; ")</f>
        <v xml:space="preserve">["VXP"] =    0; </v>
      </c>
      <c r="X2" t="str">
        <f t="shared" ref="X2" si="1">TEXT(G2,0)</f>
        <v>0</v>
      </c>
      <c r="Y2" t="str">
        <f>CONCATENATE("[""LP""] = ",REPT(" ",2-LEN(X2)),TEXT(X2,"0"),"; ")</f>
        <v xml:space="preserve">["LP"] =  0; </v>
      </c>
      <c r="Z2" t="str">
        <f t="shared" ref="Z2" si="2">TEXT(H2,0)</f>
        <v>0</v>
      </c>
      <c r="AA2" t="str">
        <f>CONCATENATE("[""REP""] = ",REPT(" ",4-LEN(Z2)),TEXT(Z2,"0"),"; ")</f>
        <v xml:space="preserve">["REP"] =    0; </v>
      </c>
      <c r="AB2">
        <f>IF(LEN(I2)&gt;0,VLOOKUP(I2,Faction!A$2:B$77,2,FALSE),1)</f>
        <v>1</v>
      </c>
      <c r="AC2" t="str">
        <f t="shared" ref="AC2" si="3">CONCATENATE("[""FACTION""] = ",TEXT(AB2,"0"),"; ")</f>
        <v xml:space="preserve">["FACTION"] = 1; </v>
      </c>
      <c r="AD2" t="str">
        <f t="shared" ref="AD2" si="4">CONCATENATE("[""TIER""] = ",TEXT(L2,"0"),"; ")</f>
        <v xml:space="preserve">["TIER"] = 0; </v>
      </c>
      <c r="AE2" t="str">
        <f>IF(LEN(M2)&gt;0,CONCATENATE("[""MIN_LVL""] = ",REPT(" ",3-LEN(M2)),M2,"; "),"")</f>
        <v/>
      </c>
      <c r="AF2" t="str">
        <f>IF(LEN(N2)&gt;0,CONCATENATE("[""MIN_LVL""] = ",REPT(" ",3-LEN(N2)),N2,"; "),"")</f>
        <v/>
      </c>
      <c r="AG2" t="str">
        <f>CONCATENATE("[""NAME""] = { [""EN""] = """,C2,"""; }; ")</f>
        <v xml:space="preserve">["NAME"] = { ["EN"] = ""; }; </v>
      </c>
      <c r="AH2" t="str">
        <f>CONCATENATE("[""LORE""] = { [""EN""] = """,K2,"""; }; ")</f>
        <v xml:space="preserve">["LORE"] = { ["EN"] = ""; }; </v>
      </c>
      <c r="AI2" t="str">
        <f t="shared" ref="AI2" si="5">CONCATENATE("[""SUMMARY""] = { [""EN""] = """,J2,"""; }; ")</f>
        <v xml:space="preserve">["SUMMARY"] = { ["EN"] = ""; }; </v>
      </c>
      <c r="AJ2" t="str">
        <f>IF(LEN(F2)&gt;0,CONCATENATE("[""TITLE""] = { [""EN""] = """,F2,"""; }; "),"")</f>
        <v/>
      </c>
      <c r="AK2" t="str">
        <f>CONCATENATE("};")</f>
        <v>};</v>
      </c>
    </row>
    <row r="3" spans="1:37" x14ac:dyDescent="0.25">
      <c r="P3" s="1" t="e">
        <f t="shared" ref="P3:P40" si="6">CONCATENATE(R3,S3,U3,W3,Y3,AA3,AC3,AD3,AE3,AF3,AG3,AH3,AI3,AJ3,AK3)</f>
        <v>#N/A</v>
      </c>
      <c r="Q3">
        <f t="shared" ref="Q3:Q40" si="7">ROW()-1</f>
        <v>2</v>
      </c>
      <c r="R3" t="str">
        <f t="shared" ref="R3:R40" si="8">CONCATENATE(REPT(" ",3-LEN(Q3)),"[",Q3,"] = {")</f>
        <v xml:space="preserve">  [2] = {</v>
      </c>
      <c r="S3" s="1" t="str">
        <f t="shared" ref="S3:S40" si="9">IF(LEN(B3)&gt;0,CONCATENATE("[""SAVE_INDEX""] = ",REPT(" ",3-LEN(B3)),B3,"; "),REPT(" ",22))</f>
        <v xml:space="preserve">                      </v>
      </c>
      <c r="T3" t="e">
        <f>VLOOKUP(D3,Type!A$2:B$16,2,FALSE)</f>
        <v>#N/A</v>
      </c>
      <c r="U3" t="e">
        <f t="shared" ref="U3:U40" si="10">CONCATENATE("[""TYPE""] = ",REPT(" ",2-LEN(T3)),T3,"; ")</f>
        <v>#N/A</v>
      </c>
      <c r="V3" t="str">
        <f t="shared" ref="V3:V40" si="11">TEXT(E3,0)</f>
        <v>0</v>
      </c>
      <c r="W3" t="str">
        <f t="shared" ref="W3:W40" si="12">CONCATENATE("[""VXP""] = ",REPT(" ",4-LEN(V3)),TEXT(V3,"0"),"; ")</f>
        <v xml:space="preserve">["VXP"] =    0; </v>
      </c>
      <c r="X3" t="str">
        <f t="shared" ref="X3:X40" si="13">TEXT(G3,0)</f>
        <v>0</v>
      </c>
      <c r="Y3" t="str">
        <f t="shared" ref="Y3:Y40" si="14">CONCATENATE("[""LP""] = ",REPT(" ",2-LEN(X3)),TEXT(X3,"0"),"; ")</f>
        <v xml:space="preserve">["LP"] =  0; </v>
      </c>
      <c r="Z3" t="str">
        <f t="shared" ref="Z3:Z40" si="15">TEXT(H3,0)</f>
        <v>0</v>
      </c>
      <c r="AA3" t="str">
        <f t="shared" ref="AA3:AA40" si="16">CONCATENATE("[""REP""] = ",REPT(" ",4-LEN(Z3)),TEXT(Z3,"0"),"; ")</f>
        <v xml:space="preserve">["REP"] =    0; </v>
      </c>
      <c r="AB3">
        <f>IF(LEN(I3)&gt;0,VLOOKUP(I3,Faction!A$2:B$77,2,FALSE),1)</f>
        <v>1</v>
      </c>
      <c r="AC3" t="str">
        <f t="shared" ref="AC3:AC40" si="17">CONCATENATE("[""FACTION""] = ",TEXT(AB3,"0"),"; ")</f>
        <v xml:space="preserve">["FACTION"] = 1; </v>
      </c>
      <c r="AD3" t="str">
        <f t="shared" ref="AD3:AD40" si="18">CONCATENATE("[""TIER""] = ",TEXT(L3,"0"),"; ")</f>
        <v xml:space="preserve">["TIER"] = 0; </v>
      </c>
      <c r="AE3" t="str">
        <f t="shared" ref="AE3:AE40" si="19">IF(LEN(M3)&gt;0,CONCATENATE("[""MIN_LVL""] = ",REPT(" ",3-LEN(M3)),M3,"; "),"")</f>
        <v/>
      </c>
      <c r="AF3" t="str">
        <f t="shared" ref="AF3:AF40" si="20">IF(LEN(N3)&gt;0,CONCATENATE("[""MIN_LVL""] = ",REPT(" ",3-LEN(N3)),N3,"; "),"")</f>
        <v/>
      </c>
      <c r="AG3" t="str">
        <f t="shared" ref="AG3:AG40" si="21">CONCATENATE("[""NAME""] = { [""EN""] = """,C3,"""; }; ")</f>
        <v xml:space="preserve">["NAME"] = { ["EN"] = ""; }; </v>
      </c>
      <c r="AH3" t="str">
        <f t="shared" ref="AH3:AH40" si="22">CONCATENATE("[""LORE""] = { [""EN""] = """,K3,"""; }; ")</f>
        <v xml:space="preserve">["LORE"] = { ["EN"] = ""; }; </v>
      </c>
      <c r="AI3" t="str">
        <f t="shared" ref="AI3:AI40" si="23">CONCATENATE("[""SUMMARY""] = { [""EN""] = """,J3,"""; }; ")</f>
        <v xml:space="preserve">["SUMMARY"] = { ["EN"] = ""; }; </v>
      </c>
      <c r="AJ3" t="str">
        <f t="shared" ref="AJ3:AJ40" si="24">IF(LEN(F3)&gt;0,CONCATENATE("[""TITLE""] = { [""EN""] = """,F3,"""; }; "),"")</f>
        <v/>
      </c>
      <c r="AK3" t="str">
        <f t="shared" ref="AK3:AK40" si="25">CONCATENATE("};")</f>
        <v>};</v>
      </c>
    </row>
    <row r="4" spans="1:37" x14ac:dyDescent="0.25">
      <c r="P4" s="1" t="e">
        <f t="shared" si="6"/>
        <v>#N/A</v>
      </c>
      <c r="Q4">
        <f t="shared" si="7"/>
        <v>3</v>
      </c>
      <c r="R4" t="str">
        <f t="shared" si="8"/>
        <v xml:space="preserve">  [3] = {</v>
      </c>
      <c r="S4" s="1" t="str">
        <f t="shared" si="9"/>
        <v xml:space="preserve">                      </v>
      </c>
      <c r="T4" t="e">
        <f>VLOOKUP(D4,Type!A$2:B$16,2,FALSE)</f>
        <v>#N/A</v>
      </c>
      <c r="U4" t="e">
        <f t="shared" si="10"/>
        <v>#N/A</v>
      </c>
      <c r="V4" t="str">
        <f t="shared" si="11"/>
        <v>0</v>
      </c>
      <c r="W4" t="str">
        <f t="shared" si="12"/>
        <v xml:space="preserve">["VXP"] =    0; </v>
      </c>
      <c r="X4" t="str">
        <f t="shared" si="13"/>
        <v>0</v>
      </c>
      <c r="Y4" t="str">
        <f t="shared" si="14"/>
        <v xml:space="preserve">["LP"] =  0; </v>
      </c>
      <c r="Z4" t="str">
        <f t="shared" si="15"/>
        <v>0</v>
      </c>
      <c r="AA4" t="str">
        <f t="shared" si="16"/>
        <v xml:space="preserve">["REP"] =    0; </v>
      </c>
      <c r="AB4">
        <f>IF(LEN(I4)&gt;0,VLOOKUP(I4,Faction!A$2:B$77,2,FALSE),1)</f>
        <v>1</v>
      </c>
      <c r="AC4" t="str">
        <f t="shared" si="17"/>
        <v xml:space="preserve">["FACTION"] = 1; </v>
      </c>
      <c r="AD4" t="str">
        <f t="shared" si="18"/>
        <v xml:space="preserve">["TIER"] = 0; </v>
      </c>
      <c r="AE4" t="str">
        <f t="shared" si="19"/>
        <v/>
      </c>
      <c r="AF4" t="str">
        <f t="shared" si="20"/>
        <v/>
      </c>
      <c r="AG4" t="str">
        <f t="shared" si="21"/>
        <v xml:space="preserve">["NAME"] = { ["EN"] = ""; }; </v>
      </c>
      <c r="AH4" t="str">
        <f t="shared" si="22"/>
        <v xml:space="preserve">["LORE"] = { ["EN"] = ""; }; </v>
      </c>
      <c r="AI4" t="str">
        <f t="shared" si="23"/>
        <v xml:space="preserve">["SUMMARY"] = { ["EN"] = ""; }; </v>
      </c>
      <c r="AJ4" t="str">
        <f t="shared" si="24"/>
        <v/>
      </c>
      <c r="AK4" t="str">
        <f t="shared" si="25"/>
        <v>};</v>
      </c>
    </row>
    <row r="5" spans="1:37" x14ac:dyDescent="0.25">
      <c r="P5" s="1" t="e">
        <f t="shared" si="6"/>
        <v>#N/A</v>
      </c>
      <c r="Q5">
        <f t="shared" si="7"/>
        <v>4</v>
      </c>
      <c r="R5" t="str">
        <f t="shared" si="8"/>
        <v xml:space="preserve">  [4] = {</v>
      </c>
      <c r="S5" s="1" t="str">
        <f t="shared" si="9"/>
        <v xml:space="preserve">                      </v>
      </c>
      <c r="T5" t="e">
        <f>VLOOKUP(D5,Type!A$2:B$16,2,FALSE)</f>
        <v>#N/A</v>
      </c>
      <c r="U5" t="e">
        <f t="shared" si="10"/>
        <v>#N/A</v>
      </c>
      <c r="V5" t="str">
        <f t="shared" si="11"/>
        <v>0</v>
      </c>
      <c r="W5" t="str">
        <f t="shared" si="12"/>
        <v xml:space="preserve">["VXP"] =    0; </v>
      </c>
      <c r="X5" t="str">
        <f t="shared" si="13"/>
        <v>0</v>
      </c>
      <c r="Y5" t="str">
        <f t="shared" si="14"/>
        <v xml:space="preserve">["LP"] =  0; </v>
      </c>
      <c r="Z5" t="str">
        <f t="shared" si="15"/>
        <v>0</v>
      </c>
      <c r="AA5" t="str">
        <f t="shared" si="16"/>
        <v xml:space="preserve">["REP"] =    0; </v>
      </c>
      <c r="AB5">
        <f>IF(LEN(I5)&gt;0,VLOOKUP(I5,Faction!A$2:B$77,2,FALSE),1)</f>
        <v>1</v>
      </c>
      <c r="AC5" t="str">
        <f t="shared" si="17"/>
        <v xml:space="preserve">["FACTION"] = 1; </v>
      </c>
      <c r="AD5" t="str">
        <f t="shared" si="18"/>
        <v xml:space="preserve">["TIER"] = 0; </v>
      </c>
      <c r="AE5" t="str">
        <f t="shared" si="19"/>
        <v/>
      </c>
      <c r="AF5" t="str">
        <f t="shared" si="20"/>
        <v/>
      </c>
      <c r="AG5" t="str">
        <f t="shared" si="21"/>
        <v xml:space="preserve">["NAME"] = { ["EN"] = ""; }; </v>
      </c>
      <c r="AH5" t="str">
        <f t="shared" si="22"/>
        <v xml:space="preserve">["LORE"] = { ["EN"] = ""; }; </v>
      </c>
      <c r="AI5" t="str">
        <f t="shared" si="23"/>
        <v xml:space="preserve">["SUMMARY"] = { ["EN"] = ""; }; </v>
      </c>
      <c r="AJ5" t="str">
        <f t="shared" si="24"/>
        <v/>
      </c>
      <c r="AK5" t="str">
        <f t="shared" si="25"/>
        <v>};</v>
      </c>
    </row>
    <row r="6" spans="1:37" x14ac:dyDescent="0.25">
      <c r="P6" s="1" t="e">
        <f t="shared" si="6"/>
        <v>#N/A</v>
      </c>
      <c r="Q6">
        <f t="shared" si="7"/>
        <v>5</v>
      </c>
      <c r="R6" t="str">
        <f t="shared" si="8"/>
        <v xml:space="preserve">  [5] = {</v>
      </c>
      <c r="S6" s="1" t="str">
        <f t="shared" si="9"/>
        <v xml:space="preserve">                      </v>
      </c>
      <c r="T6" t="e">
        <f>VLOOKUP(D6,Type!A$2:B$16,2,FALSE)</f>
        <v>#N/A</v>
      </c>
      <c r="U6" t="e">
        <f t="shared" si="10"/>
        <v>#N/A</v>
      </c>
      <c r="V6" t="str">
        <f t="shared" si="11"/>
        <v>0</v>
      </c>
      <c r="W6" t="str">
        <f t="shared" si="12"/>
        <v xml:space="preserve">["VXP"] =    0; </v>
      </c>
      <c r="X6" t="str">
        <f t="shared" si="13"/>
        <v>0</v>
      </c>
      <c r="Y6" t="str">
        <f t="shared" si="14"/>
        <v xml:space="preserve">["LP"] =  0; </v>
      </c>
      <c r="Z6" t="str">
        <f t="shared" si="15"/>
        <v>0</v>
      </c>
      <c r="AA6" t="str">
        <f t="shared" si="16"/>
        <v xml:space="preserve">["REP"] =    0; </v>
      </c>
      <c r="AB6">
        <f>IF(LEN(I6)&gt;0,VLOOKUP(I6,Faction!A$2:B$77,2,FALSE),1)</f>
        <v>1</v>
      </c>
      <c r="AC6" t="str">
        <f t="shared" si="17"/>
        <v xml:space="preserve">["FACTION"] = 1; </v>
      </c>
      <c r="AD6" t="str">
        <f t="shared" si="18"/>
        <v xml:space="preserve">["TIER"] = 0; </v>
      </c>
      <c r="AE6" t="str">
        <f t="shared" si="19"/>
        <v/>
      </c>
      <c r="AF6" t="str">
        <f t="shared" si="20"/>
        <v/>
      </c>
      <c r="AG6" t="str">
        <f t="shared" si="21"/>
        <v xml:space="preserve">["NAME"] = { ["EN"] = ""; }; </v>
      </c>
      <c r="AH6" t="str">
        <f t="shared" si="22"/>
        <v xml:space="preserve">["LORE"] = { ["EN"] = ""; }; </v>
      </c>
      <c r="AI6" t="str">
        <f t="shared" si="23"/>
        <v xml:space="preserve">["SUMMARY"] = { ["EN"] = ""; }; </v>
      </c>
      <c r="AJ6" t="str">
        <f t="shared" si="24"/>
        <v/>
      </c>
      <c r="AK6" t="str">
        <f t="shared" si="25"/>
        <v>};</v>
      </c>
    </row>
    <row r="7" spans="1:37" x14ac:dyDescent="0.25">
      <c r="P7" s="1" t="e">
        <f t="shared" si="6"/>
        <v>#N/A</v>
      </c>
      <c r="Q7">
        <f t="shared" si="7"/>
        <v>6</v>
      </c>
      <c r="R7" t="str">
        <f t="shared" si="8"/>
        <v xml:space="preserve">  [6] = {</v>
      </c>
      <c r="S7" s="1" t="str">
        <f t="shared" si="9"/>
        <v xml:space="preserve">                      </v>
      </c>
      <c r="T7" t="e">
        <f>VLOOKUP(D7,Type!A$2:B$16,2,FALSE)</f>
        <v>#N/A</v>
      </c>
      <c r="U7" t="e">
        <f t="shared" si="10"/>
        <v>#N/A</v>
      </c>
      <c r="V7" t="str">
        <f t="shared" si="11"/>
        <v>0</v>
      </c>
      <c r="W7" t="str">
        <f t="shared" si="12"/>
        <v xml:space="preserve">["VXP"] =    0; </v>
      </c>
      <c r="X7" t="str">
        <f t="shared" si="13"/>
        <v>0</v>
      </c>
      <c r="Y7" t="str">
        <f t="shared" si="14"/>
        <v xml:space="preserve">["LP"] =  0; </v>
      </c>
      <c r="Z7" t="str">
        <f t="shared" si="15"/>
        <v>0</v>
      </c>
      <c r="AA7" t="str">
        <f t="shared" si="16"/>
        <v xml:space="preserve">["REP"] =    0; </v>
      </c>
      <c r="AB7">
        <f>IF(LEN(I7)&gt;0,VLOOKUP(I7,Faction!A$2:B$77,2,FALSE),1)</f>
        <v>1</v>
      </c>
      <c r="AC7" t="str">
        <f t="shared" si="17"/>
        <v xml:space="preserve">["FACTION"] = 1; </v>
      </c>
      <c r="AD7" t="str">
        <f t="shared" si="18"/>
        <v xml:space="preserve">["TIER"] = 0; </v>
      </c>
      <c r="AE7" t="str">
        <f t="shared" si="19"/>
        <v/>
      </c>
      <c r="AF7" t="str">
        <f t="shared" si="20"/>
        <v/>
      </c>
      <c r="AG7" t="str">
        <f t="shared" si="21"/>
        <v xml:space="preserve">["NAME"] = { ["EN"] = ""; }; </v>
      </c>
      <c r="AH7" t="str">
        <f t="shared" si="22"/>
        <v xml:space="preserve">["LORE"] = { ["EN"] = ""; }; </v>
      </c>
      <c r="AI7" t="str">
        <f t="shared" si="23"/>
        <v xml:space="preserve">["SUMMARY"] = { ["EN"] = ""; }; </v>
      </c>
      <c r="AJ7" t="str">
        <f t="shared" si="24"/>
        <v/>
      </c>
      <c r="AK7" t="str">
        <f t="shared" si="25"/>
        <v>};</v>
      </c>
    </row>
    <row r="8" spans="1:37" x14ac:dyDescent="0.25">
      <c r="P8" s="1" t="e">
        <f t="shared" si="6"/>
        <v>#N/A</v>
      </c>
      <c r="Q8">
        <f t="shared" si="7"/>
        <v>7</v>
      </c>
      <c r="R8" t="str">
        <f t="shared" si="8"/>
        <v xml:space="preserve">  [7] = {</v>
      </c>
      <c r="S8" s="1" t="str">
        <f t="shared" si="9"/>
        <v xml:space="preserve">                      </v>
      </c>
      <c r="T8" t="e">
        <f>VLOOKUP(D8,Type!A$2:B$16,2,FALSE)</f>
        <v>#N/A</v>
      </c>
      <c r="U8" t="e">
        <f t="shared" si="10"/>
        <v>#N/A</v>
      </c>
      <c r="V8" t="str">
        <f t="shared" si="11"/>
        <v>0</v>
      </c>
      <c r="W8" t="str">
        <f t="shared" si="12"/>
        <v xml:space="preserve">["VXP"] =    0; </v>
      </c>
      <c r="X8" t="str">
        <f t="shared" si="13"/>
        <v>0</v>
      </c>
      <c r="Y8" t="str">
        <f t="shared" si="14"/>
        <v xml:space="preserve">["LP"] =  0; </v>
      </c>
      <c r="Z8" t="str">
        <f t="shared" si="15"/>
        <v>0</v>
      </c>
      <c r="AA8" t="str">
        <f t="shared" si="16"/>
        <v xml:space="preserve">["REP"] =    0; </v>
      </c>
      <c r="AB8">
        <f>IF(LEN(I8)&gt;0,VLOOKUP(I8,Faction!A$2:B$77,2,FALSE),1)</f>
        <v>1</v>
      </c>
      <c r="AC8" t="str">
        <f t="shared" si="17"/>
        <v xml:space="preserve">["FACTION"] = 1; </v>
      </c>
      <c r="AD8" t="str">
        <f t="shared" si="18"/>
        <v xml:space="preserve">["TIER"] = 0; </v>
      </c>
      <c r="AE8" t="str">
        <f t="shared" si="19"/>
        <v/>
      </c>
      <c r="AF8" t="str">
        <f t="shared" si="20"/>
        <v/>
      </c>
      <c r="AG8" t="str">
        <f t="shared" si="21"/>
        <v xml:space="preserve">["NAME"] = { ["EN"] = ""; }; </v>
      </c>
      <c r="AH8" t="str">
        <f t="shared" si="22"/>
        <v xml:space="preserve">["LORE"] = { ["EN"] = ""; }; </v>
      </c>
      <c r="AI8" t="str">
        <f t="shared" si="23"/>
        <v xml:space="preserve">["SUMMARY"] = { ["EN"] = ""; }; </v>
      </c>
      <c r="AJ8" t="str">
        <f t="shared" si="24"/>
        <v/>
      </c>
      <c r="AK8" t="str">
        <f t="shared" si="25"/>
        <v>};</v>
      </c>
    </row>
    <row r="9" spans="1:37" x14ac:dyDescent="0.25">
      <c r="P9" s="1" t="e">
        <f t="shared" si="6"/>
        <v>#N/A</v>
      </c>
      <c r="Q9">
        <f t="shared" si="7"/>
        <v>8</v>
      </c>
      <c r="R9" t="str">
        <f t="shared" si="8"/>
        <v xml:space="preserve">  [8] = {</v>
      </c>
      <c r="S9" s="1" t="str">
        <f t="shared" si="9"/>
        <v xml:space="preserve">                      </v>
      </c>
      <c r="T9" t="e">
        <f>VLOOKUP(D9,Type!A$2:B$16,2,FALSE)</f>
        <v>#N/A</v>
      </c>
      <c r="U9" t="e">
        <f t="shared" si="10"/>
        <v>#N/A</v>
      </c>
      <c r="V9" t="str">
        <f t="shared" si="11"/>
        <v>0</v>
      </c>
      <c r="W9" t="str">
        <f t="shared" si="12"/>
        <v xml:space="preserve">["VXP"] =    0; </v>
      </c>
      <c r="X9" t="str">
        <f t="shared" si="13"/>
        <v>0</v>
      </c>
      <c r="Y9" t="str">
        <f t="shared" si="14"/>
        <v xml:space="preserve">["LP"] =  0; </v>
      </c>
      <c r="Z9" t="str">
        <f t="shared" si="15"/>
        <v>0</v>
      </c>
      <c r="AA9" t="str">
        <f t="shared" si="16"/>
        <v xml:space="preserve">["REP"] =    0; </v>
      </c>
      <c r="AB9">
        <f>IF(LEN(I9)&gt;0,VLOOKUP(I9,Faction!A$2:B$77,2,FALSE),1)</f>
        <v>1</v>
      </c>
      <c r="AC9" t="str">
        <f t="shared" si="17"/>
        <v xml:space="preserve">["FACTION"] = 1; </v>
      </c>
      <c r="AD9" t="str">
        <f t="shared" si="18"/>
        <v xml:space="preserve">["TIER"] = 0; </v>
      </c>
      <c r="AE9" t="str">
        <f t="shared" si="19"/>
        <v/>
      </c>
      <c r="AF9" t="str">
        <f t="shared" si="20"/>
        <v/>
      </c>
      <c r="AG9" t="str">
        <f t="shared" si="21"/>
        <v xml:space="preserve">["NAME"] = { ["EN"] = ""; }; </v>
      </c>
      <c r="AH9" t="str">
        <f t="shared" si="22"/>
        <v xml:space="preserve">["LORE"] = { ["EN"] = ""; }; </v>
      </c>
      <c r="AI9" t="str">
        <f t="shared" si="23"/>
        <v xml:space="preserve">["SUMMARY"] = { ["EN"] = ""; }; </v>
      </c>
      <c r="AJ9" t="str">
        <f t="shared" si="24"/>
        <v/>
      </c>
      <c r="AK9" t="str">
        <f t="shared" si="25"/>
        <v>};</v>
      </c>
    </row>
    <row r="10" spans="1:37" x14ac:dyDescent="0.25">
      <c r="P10" s="1" t="e">
        <f t="shared" si="6"/>
        <v>#N/A</v>
      </c>
      <c r="Q10">
        <f t="shared" si="7"/>
        <v>9</v>
      </c>
      <c r="R10" t="str">
        <f t="shared" si="8"/>
        <v xml:space="preserve">  [9] = {</v>
      </c>
      <c r="S10" s="1" t="str">
        <f t="shared" si="9"/>
        <v xml:space="preserve">                      </v>
      </c>
      <c r="T10" t="e">
        <f>VLOOKUP(D10,Type!A$2:B$16,2,FALSE)</f>
        <v>#N/A</v>
      </c>
      <c r="U10" t="e">
        <f t="shared" si="10"/>
        <v>#N/A</v>
      </c>
      <c r="V10" t="str">
        <f t="shared" si="11"/>
        <v>0</v>
      </c>
      <c r="W10" t="str">
        <f t="shared" si="12"/>
        <v xml:space="preserve">["VXP"] =    0; </v>
      </c>
      <c r="X10" t="str">
        <f t="shared" si="13"/>
        <v>0</v>
      </c>
      <c r="Y10" t="str">
        <f t="shared" si="14"/>
        <v xml:space="preserve">["LP"] =  0; </v>
      </c>
      <c r="Z10" t="str">
        <f t="shared" si="15"/>
        <v>0</v>
      </c>
      <c r="AA10" t="str">
        <f t="shared" si="16"/>
        <v xml:space="preserve">["REP"] =    0; </v>
      </c>
      <c r="AB10">
        <f>IF(LEN(I10)&gt;0,VLOOKUP(I10,Faction!A$2:B$77,2,FALSE),1)</f>
        <v>1</v>
      </c>
      <c r="AC10" t="str">
        <f t="shared" si="17"/>
        <v xml:space="preserve">["FACTION"] = 1; </v>
      </c>
      <c r="AD10" t="str">
        <f t="shared" si="18"/>
        <v xml:space="preserve">["TIER"] = 0; </v>
      </c>
      <c r="AE10" t="str">
        <f t="shared" si="19"/>
        <v/>
      </c>
      <c r="AF10" t="str">
        <f t="shared" si="20"/>
        <v/>
      </c>
      <c r="AG10" t="str">
        <f t="shared" si="21"/>
        <v xml:space="preserve">["NAME"] = { ["EN"] = ""; }; </v>
      </c>
      <c r="AH10" t="str">
        <f t="shared" si="22"/>
        <v xml:space="preserve">["LORE"] = { ["EN"] = ""; }; </v>
      </c>
      <c r="AI10" t="str">
        <f t="shared" si="23"/>
        <v xml:space="preserve">["SUMMARY"] = { ["EN"] = ""; }; </v>
      </c>
      <c r="AJ10" t="str">
        <f t="shared" si="24"/>
        <v/>
      </c>
      <c r="AK10" t="str">
        <f t="shared" si="25"/>
        <v>};</v>
      </c>
    </row>
    <row r="11" spans="1:37" x14ac:dyDescent="0.25">
      <c r="P11" s="1" t="e">
        <f t="shared" si="6"/>
        <v>#N/A</v>
      </c>
      <c r="Q11">
        <f t="shared" si="7"/>
        <v>10</v>
      </c>
      <c r="R11" t="str">
        <f t="shared" si="8"/>
        <v xml:space="preserve"> [10] = {</v>
      </c>
      <c r="S11" s="1" t="str">
        <f t="shared" si="9"/>
        <v xml:space="preserve">                      </v>
      </c>
      <c r="T11" t="e">
        <f>VLOOKUP(D11,Type!A$2:B$16,2,FALSE)</f>
        <v>#N/A</v>
      </c>
      <c r="U11" t="e">
        <f t="shared" si="10"/>
        <v>#N/A</v>
      </c>
      <c r="V11" t="str">
        <f t="shared" si="11"/>
        <v>0</v>
      </c>
      <c r="W11" t="str">
        <f t="shared" si="12"/>
        <v xml:space="preserve">["VXP"] =    0; </v>
      </c>
      <c r="X11" t="str">
        <f t="shared" si="13"/>
        <v>0</v>
      </c>
      <c r="Y11" t="str">
        <f t="shared" si="14"/>
        <v xml:space="preserve">["LP"] =  0; </v>
      </c>
      <c r="Z11" t="str">
        <f t="shared" si="15"/>
        <v>0</v>
      </c>
      <c r="AA11" t="str">
        <f t="shared" si="16"/>
        <v xml:space="preserve">["REP"] =    0; </v>
      </c>
      <c r="AB11">
        <f>IF(LEN(I11)&gt;0,VLOOKUP(I11,Faction!A$2:B$77,2,FALSE),1)</f>
        <v>1</v>
      </c>
      <c r="AC11" t="str">
        <f t="shared" si="17"/>
        <v xml:space="preserve">["FACTION"] = 1; </v>
      </c>
      <c r="AD11" t="str">
        <f t="shared" si="18"/>
        <v xml:space="preserve">["TIER"] = 0; </v>
      </c>
      <c r="AE11" t="str">
        <f t="shared" si="19"/>
        <v/>
      </c>
      <c r="AF11" t="str">
        <f t="shared" si="20"/>
        <v/>
      </c>
      <c r="AG11" t="str">
        <f t="shared" si="21"/>
        <v xml:space="preserve">["NAME"] = { ["EN"] = ""; }; </v>
      </c>
      <c r="AH11" t="str">
        <f t="shared" si="22"/>
        <v xml:space="preserve">["LORE"] = { ["EN"] = ""; }; </v>
      </c>
      <c r="AI11" t="str">
        <f t="shared" si="23"/>
        <v xml:space="preserve">["SUMMARY"] = { ["EN"] = ""; }; </v>
      </c>
      <c r="AJ11" t="str">
        <f t="shared" si="24"/>
        <v/>
      </c>
      <c r="AK11" t="str">
        <f t="shared" si="25"/>
        <v>};</v>
      </c>
    </row>
    <row r="12" spans="1:37" x14ac:dyDescent="0.25">
      <c r="P12" s="1" t="e">
        <f t="shared" si="6"/>
        <v>#N/A</v>
      </c>
      <c r="Q12">
        <f t="shared" si="7"/>
        <v>11</v>
      </c>
      <c r="R12" t="str">
        <f t="shared" si="8"/>
        <v xml:space="preserve"> [11] = {</v>
      </c>
      <c r="S12" s="1" t="str">
        <f t="shared" si="9"/>
        <v xml:space="preserve">                      </v>
      </c>
      <c r="T12" t="e">
        <f>VLOOKUP(D12,Type!A$2:B$16,2,FALSE)</f>
        <v>#N/A</v>
      </c>
      <c r="U12" t="e">
        <f t="shared" si="10"/>
        <v>#N/A</v>
      </c>
      <c r="V12" t="str">
        <f t="shared" si="11"/>
        <v>0</v>
      </c>
      <c r="W12" t="str">
        <f t="shared" si="12"/>
        <v xml:space="preserve">["VXP"] =    0; </v>
      </c>
      <c r="X12" t="str">
        <f t="shared" si="13"/>
        <v>0</v>
      </c>
      <c r="Y12" t="str">
        <f t="shared" si="14"/>
        <v xml:space="preserve">["LP"] =  0; </v>
      </c>
      <c r="Z12" t="str">
        <f t="shared" si="15"/>
        <v>0</v>
      </c>
      <c r="AA12" t="str">
        <f t="shared" si="16"/>
        <v xml:space="preserve">["REP"] =    0; </v>
      </c>
      <c r="AB12">
        <f>IF(LEN(I12)&gt;0,VLOOKUP(I12,Faction!A$2:B$77,2,FALSE),1)</f>
        <v>1</v>
      </c>
      <c r="AC12" t="str">
        <f t="shared" si="17"/>
        <v xml:space="preserve">["FACTION"] = 1; </v>
      </c>
      <c r="AD12" t="str">
        <f t="shared" si="18"/>
        <v xml:space="preserve">["TIER"] = 0; </v>
      </c>
      <c r="AE12" t="str">
        <f t="shared" si="19"/>
        <v/>
      </c>
      <c r="AF12" t="str">
        <f t="shared" si="20"/>
        <v/>
      </c>
      <c r="AG12" t="str">
        <f t="shared" si="21"/>
        <v xml:space="preserve">["NAME"] = { ["EN"] = ""; }; </v>
      </c>
      <c r="AH12" t="str">
        <f t="shared" si="22"/>
        <v xml:space="preserve">["LORE"] = { ["EN"] = ""; }; </v>
      </c>
      <c r="AI12" t="str">
        <f t="shared" si="23"/>
        <v xml:space="preserve">["SUMMARY"] = { ["EN"] = ""; }; </v>
      </c>
      <c r="AJ12" t="str">
        <f t="shared" si="24"/>
        <v/>
      </c>
      <c r="AK12" t="str">
        <f t="shared" si="25"/>
        <v>};</v>
      </c>
    </row>
    <row r="13" spans="1:37" x14ac:dyDescent="0.25">
      <c r="P13" s="1" t="e">
        <f t="shared" si="6"/>
        <v>#N/A</v>
      </c>
      <c r="Q13">
        <f t="shared" si="7"/>
        <v>12</v>
      </c>
      <c r="R13" t="str">
        <f t="shared" si="8"/>
        <v xml:space="preserve"> [12] = {</v>
      </c>
      <c r="S13" s="1" t="str">
        <f t="shared" si="9"/>
        <v xml:space="preserve">                      </v>
      </c>
      <c r="T13" t="e">
        <f>VLOOKUP(D13,Type!A$2:B$16,2,FALSE)</f>
        <v>#N/A</v>
      </c>
      <c r="U13" t="e">
        <f t="shared" si="10"/>
        <v>#N/A</v>
      </c>
      <c r="V13" t="str">
        <f t="shared" si="11"/>
        <v>0</v>
      </c>
      <c r="W13" t="str">
        <f t="shared" si="12"/>
        <v xml:space="preserve">["VXP"] =    0; </v>
      </c>
      <c r="X13" t="str">
        <f t="shared" si="13"/>
        <v>0</v>
      </c>
      <c r="Y13" t="str">
        <f t="shared" si="14"/>
        <v xml:space="preserve">["LP"] =  0; </v>
      </c>
      <c r="Z13" t="str">
        <f t="shared" si="15"/>
        <v>0</v>
      </c>
      <c r="AA13" t="str">
        <f t="shared" si="16"/>
        <v xml:space="preserve">["REP"] =    0; </v>
      </c>
      <c r="AB13">
        <f>IF(LEN(I13)&gt;0,VLOOKUP(I13,Faction!A$2:B$77,2,FALSE),1)</f>
        <v>1</v>
      </c>
      <c r="AC13" t="str">
        <f t="shared" si="17"/>
        <v xml:space="preserve">["FACTION"] = 1; </v>
      </c>
      <c r="AD13" t="str">
        <f t="shared" si="18"/>
        <v xml:space="preserve">["TIER"] = 0; </v>
      </c>
      <c r="AE13" t="str">
        <f t="shared" si="19"/>
        <v/>
      </c>
      <c r="AF13" t="str">
        <f t="shared" si="20"/>
        <v/>
      </c>
      <c r="AG13" t="str">
        <f t="shared" si="21"/>
        <v xml:space="preserve">["NAME"] = { ["EN"] = ""; }; </v>
      </c>
      <c r="AH13" t="str">
        <f t="shared" si="22"/>
        <v xml:space="preserve">["LORE"] = { ["EN"] = ""; }; </v>
      </c>
      <c r="AI13" t="str">
        <f t="shared" si="23"/>
        <v xml:space="preserve">["SUMMARY"] = { ["EN"] = ""; }; </v>
      </c>
      <c r="AJ13" t="str">
        <f t="shared" si="24"/>
        <v/>
      </c>
      <c r="AK13" t="str">
        <f t="shared" si="25"/>
        <v>};</v>
      </c>
    </row>
    <row r="14" spans="1:37" x14ac:dyDescent="0.25">
      <c r="P14" s="1" t="e">
        <f t="shared" si="6"/>
        <v>#N/A</v>
      </c>
      <c r="Q14">
        <f t="shared" si="7"/>
        <v>13</v>
      </c>
      <c r="R14" t="str">
        <f t="shared" si="8"/>
        <v xml:space="preserve"> [13] = {</v>
      </c>
      <c r="S14" s="1" t="str">
        <f t="shared" si="9"/>
        <v xml:space="preserve">                      </v>
      </c>
      <c r="T14" t="e">
        <f>VLOOKUP(D14,Type!A$2:B$16,2,FALSE)</f>
        <v>#N/A</v>
      </c>
      <c r="U14" t="e">
        <f t="shared" si="10"/>
        <v>#N/A</v>
      </c>
      <c r="V14" t="str">
        <f t="shared" si="11"/>
        <v>0</v>
      </c>
      <c r="W14" t="str">
        <f t="shared" si="12"/>
        <v xml:space="preserve">["VXP"] =    0; </v>
      </c>
      <c r="X14" t="str">
        <f t="shared" si="13"/>
        <v>0</v>
      </c>
      <c r="Y14" t="str">
        <f t="shared" si="14"/>
        <v xml:space="preserve">["LP"] =  0; </v>
      </c>
      <c r="Z14" t="str">
        <f t="shared" si="15"/>
        <v>0</v>
      </c>
      <c r="AA14" t="str">
        <f t="shared" si="16"/>
        <v xml:space="preserve">["REP"] =    0; </v>
      </c>
      <c r="AB14">
        <f>IF(LEN(I14)&gt;0,VLOOKUP(I14,Faction!A$2:B$77,2,FALSE),1)</f>
        <v>1</v>
      </c>
      <c r="AC14" t="str">
        <f t="shared" si="17"/>
        <v xml:space="preserve">["FACTION"] = 1; </v>
      </c>
      <c r="AD14" t="str">
        <f t="shared" si="18"/>
        <v xml:space="preserve">["TIER"] = 0; </v>
      </c>
      <c r="AE14" t="str">
        <f t="shared" si="19"/>
        <v/>
      </c>
      <c r="AF14" t="str">
        <f t="shared" si="20"/>
        <v/>
      </c>
      <c r="AG14" t="str">
        <f t="shared" si="21"/>
        <v xml:space="preserve">["NAME"] = { ["EN"] = ""; }; </v>
      </c>
      <c r="AH14" t="str">
        <f t="shared" si="22"/>
        <v xml:space="preserve">["LORE"] = { ["EN"] = ""; }; </v>
      </c>
      <c r="AI14" t="str">
        <f t="shared" si="23"/>
        <v xml:space="preserve">["SUMMARY"] = { ["EN"] = ""; }; </v>
      </c>
      <c r="AJ14" t="str">
        <f t="shared" si="24"/>
        <v/>
      </c>
      <c r="AK14" t="str">
        <f t="shared" si="25"/>
        <v>};</v>
      </c>
    </row>
    <row r="15" spans="1:37" x14ac:dyDescent="0.25">
      <c r="P15" s="1" t="e">
        <f t="shared" si="6"/>
        <v>#N/A</v>
      </c>
      <c r="Q15">
        <f t="shared" si="7"/>
        <v>14</v>
      </c>
      <c r="R15" t="str">
        <f t="shared" si="8"/>
        <v xml:space="preserve"> [14] = {</v>
      </c>
      <c r="S15" s="1" t="str">
        <f t="shared" si="9"/>
        <v xml:space="preserve">                      </v>
      </c>
      <c r="T15" t="e">
        <f>VLOOKUP(D15,Type!A$2:B$16,2,FALSE)</f>
        <v>#N/A</v>
      </c>
      <c r="U15" t="e">
        <f t="shared" si="10"/>
        <v>#N/A</v>
      </c>
      <c r="V15" t="str">
        <f t="shared" si="11"/>
        <v>0</v>
      </c>
      <c r="W15" t="str">
        <f t="shared" si="12"/>
        <v xml:space="preserve">["VXP"] =    0; </v>
      </c>
      <c r="X15" t="str">
        <f t="shared" si="13"/>
        <v>0</v>
      </c>
      <c r="Y15" t="str">
        <f t="shared" si="14"/>
        <v xml:space="preserve">["LP"] =  0; </v>
      </c>
      <c r="Z15" t="str">
        <f t="shared" si="15"/>
        <v>0</v>
      </c>
      <c r="AA15" t="str">
        <f t="shared" si="16"/>
        <v xml:space="preserve">["REP"] =    0; </v>
      </c>
      <c r="AB15">
        <f>IF(LEN(I15)&gt;0,VLOOKUP(I15,Faction!A$2:B$77,2,FALSE),1)</f>
        <v>1</v>
      </c>
      <c r="AC15" t="str">
        <f t="shared" si="17"/>
        <v xml:space="preserve">["FACTION"] = 1; </v>
      </c>
      <c r="AD15" t="str">
        <f t="shared" si="18"/>
        <v xml:space="preserve">["TIER"] = 0; </v>
      </c>
      <c r="AE15" t="str">
        <f t="shared" si="19"/>
        <v/>
      </c>
      <c r="AF15" t="str">
        <f t="shared" si="20"/>
        <v/>
      </c>
      <c r="AG15" t="str">
        <f t="shared" si="21"/>
        <v xml:space="preserve">["NAME"] = { ["EN"] = ""; }; </v>
      </c>
      <c r="AH15" t="str">
        <f t="shared" si="22"/>
        <v xml:space="preserve">["LORE"] = { ["EN"] = ""; }; </v>
      </c>
      <c r="AI15" t="str">
        <f t="shared" si="23"/>
        <v xml:space="preserve">["SUMMARY"] = { ["EN"] = ""; }; </v>
      </c>
      <c r="AJ15" t="str">
        <f t="shared" si="24"/>
        <v/>
      </c>
      <c r="AK15" t="str">
        <f t="shared" si="25"/>
        <v>};</v>
      </c>
    </row>
    <row r="16" spans="1:37" x14ac:dyDescent="0.25">
      <c r="P16" s="1" t="e">
        <f t="shared" si="6"/>
        <v>#N/A</v>
      </c>
      <c r="Q16">
        <f t="shared" si="7"/>
        <v>15</v>
      </c>
      <c r="R16" t="str">
        <f t="shared" si="8"/>
        <v xml:space="preserve"> [15] = {</v>
      </c>
      <c r="S16" s="1" t="str">
        <f t="shared" si="9"/>
        <v xml:space="preserve">                      </v>
      </c>
      <c r="T16" t="e">
        <f>VLOOKUP(D16,Type!A$2:B$16,2,FALSE)</f>
        <v>#N/A</v>
      </c>
      <c r="U16" t="e">
        <f t="shared" si="10"/>
        <v>#N/A</v>
      </c>
      <c r="V16" t="str">
        <f t="shared" si="11"/>
        <v>0</v>
      </c>
      <c r="W16" t="str">
        <f t="shared" si="12"/>
        <v xml:space="preserve">["VXP"] =    0; </v>
      </c>
      <c r="X16" t="str">
        <f t="shared" si="13"/>
        <v>0</v>
      </c>
      <c r="Y16" t="str">
        <f t="shared" si="14"/>
        <v xml:space="preserve">["LP"] =  0; </v>
      </c>
      <c r="Z16" t="str">
        <f t="shared" si="15"/>
        <v>0</v>
      </c>
      <c r="AA16" t="str">
        <f t="shared" si="16"/>
        <v xml:space="preserve">["REP"] =    0; </v>
      </c>
      <c r="AB16">
        <f>IF(LEN(I16)&gt;0,VLOOKUP(I16,Faction!A$2:B$77,2,FALSE),1)</f>
        <v>1</v>
      </c>
      <c r="AC16" t="str">
        <f t="shared" si="17"/>
        <v xml:space="preserve">["FACTION"] = 1; </v>
      </c>
      <c r="AD16" t="str">
        <f t="shared" si="18"/>
        <v xml:space="preserve">["TIER"] = 0; </v>
      </c>
      <c r="AE16" t="str">
        <f t="shared" si="19"/>
        <v/>
      </c>
      <c r="AF16" t="str">
        <f t="shared" si="20"/>
        <v/>
      </c>
      <c r="AG16" t="str">
        <f t="shared" si="21"/>
        <v xml:space="preserve">["NAME"] = { ["EN"] = ""; }; </v>
      </c>
      <c r="AH16" t="str">
        <f t="shared" si="22"/>
        <v xml:space="preserve">["LORE"] = { ["EN"] = ""; }; </v>
      </c>
      <c r="AI16" t="str">
        <f t="shared" si="23"/>
        <v xml:space="preserve">["SUMMARY"] = { ["EN"] = ""; }; </v>
      </c>
      <c r="AJ16" t="str">
        <f t="shared" si="24"/>
        <v/>
      </c>
      <c r="AK16" t="str">
        <f t="shared" si="25"/>
        <v>};</v>
      </c>
    </row>
    <row r="17" spans="3:37" x14ac:dyDescent="0.25">
      <c r="P17" s="1" t="e">
        <f t="shared" si="6"/>
        <v>#N/A</v>
      </c>
      <c r="Q17">
        <f t="shared" si="7"/>
        <v>16</v>
      </c>
      <c r="R17" t="str">
        <f t="shared" si="8"/>
        <v xml:space="preserve"> [16] = {</v>
      </c>
      <c r="S17" s="1" t="str">
        <f t="shared" si="9"/>
        <v xml:space="preserve">                      </v>
      </c>
      <c r="T17" t="e">
        <f>VLOOKUP(D17,Type!A$2:B$16,2,FALSE)</f>
        <v>#N/A</v>
      </c>
      <c r="U17" t="e">
        <f t="shared" si="10"/>
        <v>#N/A</v>
      </c>
      <c r="V17" t="str">
        <f t="shared" si="11"/>
        <v>0</v>
      </c>
      <c r="W17" t="str">
        <f t="shared" si="12"/>
        <v xml:space="preserve">["VXP"] =    0; </v>
      </c>
      <c r="X17" t="str">
        <f t="shared" si="13"/>
        <v>0</v>
      </c>
      <c r="Y17" t="str">
        <f t="shared" si="14"/>
        <v xml:space="preserve">["LP"] =  0; </v>
      </c>
      <c r="Z17" t="str">
        <f t="shared" si="15"/>
        <v>0</v>
      </c>
      <c r="AA17" t="str">
        <f t="shared" si="16"/>
        <v xml:space="preserve">["REP"] =    0; </v>
      </c>
      <c r="AB17">
        <f>IF(LEN(I17)&gt;0,VLOOKUP(I17,Faction!A$2:B$77,2,FALSE),1)</f>
        <v>1</v>
      </c>
      <c r="AC17" t="str">
        <f t="shared" si="17"/>
        <v xml:space="preserve">["FACTION"] = 1; </v>
      </c>
      <c r="AD17" t="str">
        <f t="shared" si="18"/>
        <v xml:space="preserve">["TIER"] = 0; </v>
      </c>
      <c r="AE17" t="str">
        <f t="shared" si="19"/>
        <v/>
      </c>
      <c r="AF17" t="str">
        <f t="shared" si="20"/>
        <v/>
      </c>
      <c r="AG17" t="str">
        <f t="shared" si="21"/>
        <v xml:space="preserve">["NAME"] = { ["EN"] = ""; }; </v>
      </c>
      <c r="AH17" t="str">
        <f t="shared" si="22"/>
        <v xml:space="preserve">["LORE"] = { ["EN"] = ""; }; </v>
      </c>
      <c r="AI17" t="str">
        <f t="shared" si="23"/>
        <v xml:space="preserve">["SUMMARY"] = { ["EN"] = ""; }; </v>
      </c>
      <c r="AJ17" t="str">
        <f t="shared" si="24"/>
        <v/>
      </c>
      <c r="AK17" t="str">
        <f t="shared" si="25"/>
        <v>};</v>
      </c>
    </row>
    <row r="18" spans="3:37" x14ac:dyDescent="0.25">
      <c r="P18" s="1" t="e">
        <f t="shared" si="6"/>
        <v>#N/A</v>
      </c>
      <c r="Q18">
        <f t="shared" si="7"/>
        <v>17</v>
      </c>
      <c r="R18" t="str">
        <f t="shared" si="8"/>
        <v xml:space="preserve"> [17] = {</v>
      </c>
      <c r="S18" s="1" t="str">
        <f t="shared" si="9"/>
        <v xml:space="preserve">                      </v>
      </c>
      <c r="T18" t="e">
        <f>VLOOKUP(D18,Type!A$2:B$16,2,FALSE)</f>
        <v>#N/A</v>
      </c>
      <c r="U18" t="e">
        <f t="shared" si="10"/>
        <v>#N/A</v>
      </c>
      <c r="V18" t="str">
        <f t="shared" si="11"/>
        <v>0</v>
      </c>
      <c r="W18" t="str">
        <f t="shared" si="12"/>
        <v xml:space="preserve">["VXP"] =    0; </v>
      </c>
      <c r="X18" t="str">
        <f t="shared" si="13"/>
        <v>0</v>
      </c>
      <c r="Y18" t="str">
        <f t="shared" si="14"/>
        <v xml:space="preserve">["LP"] =  0; </v>
      </c>
      <c r="Z18" t="str">
        <f t="shared" si="15"/>
        <v>0</v>
      </c>
      <c r="AA18" t="str">
        <f t="shared" si="16"/>
        <v xml:space="preserve">["REP"] =    0; </v>
      </c>
      <c r="AB18">
        <f>IF(LEN(I18)&gt;0,VLOOKUP(I18,Faction!A$2:B$77,2,FALSE),1)</f>
        <v>1</v>
      </c>
      <c r="AC18" t="str">
        <f t="shared" si="17"/>
        <v xml:space="preserve">["FACTION"] = 1; </v>
      </c>
      <c r="AD18" t="str">
        <f t="shared" si="18"/>
        <v xml:space="preserve">["TIER"] = 0; </v>
      </c>
      <c r="AE18" t="str">
        <f t="shared" si="19"/>
        <v/>
      </c>
      <c r="AF18" t="str">
        <f t="shared" si="20"/>
        <v/>
      </c>
      <c r="AG18" t="str">
        <f t="shared" si="21"/>
        <v xml:space="preserve">["NAME"] = { ["EN"] = ""; }; </v>
      </c>
      <c r="AH18" t="str">
        <f t="shared" si="22"/>
        <v xml:space="preserve">["LORE"] = { ["EN"] = ""; }; </v>
      </c>
      <c r="AI18" t="str">
        <f t="shared" si="23"/>
        <v xml:space="preserve">["SUMMARY"] = { ["EN"] = ""; }; </v>
      </c>
      <c r="AJ18" t="str">
        <f t="shared" si="24"/>
        <v/>
      </c>
      <c r="AK18" t="str">
        <f t="shared" si="25"/>
        <v>};</v>
      </c>
    </row>
    <row r="19" spans="3:37" x14ac:dyDescent="0.25">
      <c r="P19" s="1" t="e">
        <f t="shared" si="6"/>
        <v>#N/A</v>
      </c>
      <c r="Q19">
        <f t="shared" si="7"/>
        <v>18</v>
      </c>
      <c r="R19" t="str">
        <f t="shared" si="8"/>
        <v xml:space="preserve"> [18] = {</v>
      </c>
      <c r="S19" s="1" t="str">
        <f t="shared" si="9"/>
        <v xml:space="preserve">                      </v>
      </c>
      <c r="T19" t="e">
        <f>VLOOKUP(D19,Type!A$2:B$16,2,FALSE)</f>
        <v>#N/A</v>
      </c>
      <c r="U19" t="e">
        <f t="shared" si="10"/>
        <v>#N/A</v>
      </c>
      <c r="V19" t="str">
        <f t="shared" si="11"/>
        <v>0</v>
      </c>
      <c r="W19" t="str">
        <f t="shared" si="12"/>
        <v xml:space="preserve">["VXP"] =    0; </v>
      </c>
      <c r="X19" t="str">
        <f t="shared" si="13"/>
        <v>0</v>
      </c>
      <c r="Y19" t="str">
        <f t="shared" si="14"/>
        <v xml:space="preserve">["LP"] =  0; </v>
      </c>
      <c r="Z19" t="str">
        <f t="shared" si="15"/>
        <v>0</v>
      </c>
      <c r="AA19" t="str">
        <f t="shared" si="16"/>
        <v xml:space="preserve">["REP"] =    0; </v>
      </c>
      <c r="AB19">
        <f>IF(LEN(I19)&gt;0,VLOOKUP(I19,Faction!A$2:B$77,2,FALSE),1)</f>
        <v>1</v>
      </c>
      <c r="AC19" t="str">
        <f t="shared" si="17"/>
        <v xml:space="preserve">["FACTION"] = 1; </v>
      </c>
      <c r="AD19" t="str">
        <f t="shared" si="18"/>
        <v xml:space="preserve">["TIER"] = 0; </v>
      </c>
      <c r="AE19" t="str">
        <f t="shared" si="19"/>
        <v/>
      </c>
      <c r="AF19" t="str">
        <f t="shared" si="20"/>
        <v/>
      </c>
      <c r="AG19" t="str">
        <f t="shared" si="21"/>
        <v xml:space="preserve">["NAME"] = { ["EN"] = ""; }; </v>
      </c>
      <c r="AH19" t="str">
        <f t="shared" si="22"/>
        <v xml:space="preserve">["LORE"] = { ["EN"] = ""; }; </v>
      </c>
      <c r="AI19" t="str">
        <f t="shared" si="23"/>
        <v xml:space="preserve">["SUMMARY"] = { ["EN"] = ""; }; </v>
      </c>
      <c r="AJ19" t="str">
        <f t="shared" si="24"/>
        <v/>
      </c>
      <c r="AK19" t="str">
        <f t="shared" si="25"/>
        <v>};</v>
      </c>
    </row>
    <row r="20" spans="3:37" x14ac:dyDescent="0.25">
      <c r="P20" s="1" t="e">
        <f t="shared" si="6"/>
        <v>#N/A</v>
      </c>
      <c r="Q20">
        <f t="shared" si="7"/>
        <v>19</v>
      </c>
      <c r="R20" t="str">
        <f t="shared" si="8"/>
        <v xml:space="preserve"> [19] = {</v>
      </c>
      <c r="S20" s="1" t="str">
        <f t="shared" si="9"/>
        <v xml:space="preserve">                      </v>
      </c>
      <c r="T20" t="e">
        <f>VLOOKUP(D20,Type!A$2:B$16,2,FALSE)</f>
        <v>#N/A</v>
      </c>
      <c r="U20" t="e">
        <f t="shared" si="10"/>
        <v>#N/A</v>
      </c>
      <c r="V20" t="str">
        <f t="shared" si="11"/>
        <v>0</v>
      </c>
      <c r="W20" t="str">
        <f t="shared" si="12"/>
        <v xml:space="preserve">["VXP"] =    0; </v>
      </c>
      <c r="X20" t="str">
        <f t="shared" si="13"/>
        <v>0</v>
      </c>
      <c r="Y20" t="str">
        <f t="shared" si="14"/>
        <v xml:space="preserve">["LP"] =  0; </v>
      </c>
      <c r="Z20" t="str">
        <f t="shared" si="15"/>
        <v>0</v>
      </c>
      <c r="AA20" t="str">
        <f t="shared" si="16"/>
        <v xml:space="preserve">["REP"] =    0; </v>
      </c>
      <c r="AB20">
        <f>IF(LEN(I20)&gt;0,VLOOKUP(I20,Faction!A$2:B$77,2,FALSE),1)</f>
        <v>1</v>
      </c>
      <c r="AC20" t="str">
        <f t="shared" si="17"/>
        <v xml:space="preserve">["FACTION"] = 1; </v>
      </c>
      <c r="AD20" t="str">
        <f t="shared" si="18"/>
        <v xml:space="preserve">["TIER"] = 0; </v>
      </c>
      <c r="AE20" t="str">
        <f t="shared" si="19"/>
        <v/>
      </c>
      <c r="AF20" t="str">
        <f t="shared" si="20"/>
        <v/>
      </c>
      <c r="AG20" t="str">
        <f t="shared" si="21"/>
        <v xml:space="preserve">["NAME"] = { ["EN"] = ""; }; </v>
      </c>
      <c r="AH20" t="str">
        <f t="shared" si="22"/>
        <v xml:space="preserve">["LORE"] = { ["EN"] = ""; }; </v>
      </c>
      <c r="AI20" t="str">
        <f t="shared" si="23"/>
        <v xml:space="preserve">["SUMMARY"] = { ["EN"] = ""; }; </v>
      </c>
      <c r="AJ20" t="str">
        <f t="shared" si="24"/>
        <v/>
      </c>
      <c r="AK20" t="str">
        <f t="shared" si="25"/>
        <v>};</v>
      </c>
    </row>
    <row r="21" spans="3:37" x14ac:dyDescent="0.25">
      <c r="P21" s="1" t="e">
        <f t="shared" si="6"/>
        <v>#N/A</v>
      </c>
      <c r="Q21">
        <f t="shared" si="7"/>
        <v>20</v>
      </c>
      <c r="R21" t="str">
        <f t="shared" si="8"/>
        <v xml:space="preserve"> [20] = {</v>
      </c>
      <c r="S21" s="1" t="str">
        <f t="shared" si="9"/>
        <v xml:space="preserve">                      </v>
      </c>
      <c r="T21" t="e">
        <f>VLOOKUP(D21,Type!A$2:B$16,2,FALSE)</f>
        <v>#N/A</v>
      </c>
      <c r="U21" t="e">
        <f t="shared" si="10"/>
        <v>#N/A</v>
      </c>
      <c r="V21" t="str">
        <f t="shared" si="11"/>
        <v>0</v>
      </c>
      <c r="W21" t="str">
        <f t="shared" si="12"/>
        <v xml:space="preserve">["VXP"] =    0; </v>
      </c>
      <c r="X21" t="str">
        <f t="shared" si="13"/>
        <v>0</v>
      </c>
      <c r="Y21" t="str">
        <f t="shared" si="14"/>
        <v xml:space="preserve">["LP"] =  0; </v>
      </c>
      <c r="Z21" t="str">
        <f t="shared" si="15"/>
        <v>0</v>
      </c>
      <c r="AA21" t="str">
        <f t="shared" si="16"/>
        <v xml:space="preserve">["REP"] =    0; </v>
      </c>
      <c r="AB21">
        <f>IF(LEN(I21)&gt;0,VLOOKUP(I21,Faction!A$2:B$77,2,FALSE),1)</f>
        <v>1</v>
      </c>
      <c r="AC21" t="str">
        <f t="shared" si="17"/>
        <v xml:space="preserve">["FACTION"] = 1; </v>
      </c>
      <c r="AD21" t="str">
        <f t="shared" si="18"/>
        <v xml:space="preserve">["TIER"] = 0; </v>
      </c>
      <c r="AE21" t="str">
        <f t="shared" si="19"/>
        <v/>
      </c>
      <c r="AF21" t="str">
        <f t="shared" si="20"/>
        <v/>
      </c>
      <c r="AG21" t="str">
        <f t="shared" si="21"/>
        <v xml:space="preserve">["NAME"] = { ["EN"] = ""; }; </v>
      </c>
      <c r="AH21" t="str">
        <f t="shared" si="22"/>
        <v xml:space="preserve">["LORE"] = { ["EN"] = ""; }; </v>
      </c>
      <c r="AI21" t="str">
        <f t="shared" si="23"/>
        <v xml:space="preserve">["SUMMARY"] = { ["EN"] = ""; }; </v>
      </c>
      <c r="AJ21" t="str">
        <f t="shared" si="24"/>
        <v/>
      </c>
      <c r="AK21" t="str">
        <f t="shared" si="25"/>
        <v>};</v>
      </c>
    </row>
    <row r="22" spans="3:37" x14ac:dyDescent="0.25">
      <c r="P22" s="1" t="e">
        <f t="shared" si="6"/>
        <v>#N/A</v>
      </c>
      <c r="Q22">
        <f t="shared" si="7"/>
        <v>21</v>
      </c>
      <c r="R22" t="str">
        <f t="shared" si="8"/>
        <v xml:space="preserve"> [21] = {</v>
      </c>
      <c r="S22" s="1" t="str">
        <f t="shared" si="9"/>
        <v xml:space="preserve">                      </v>
      </c>
      <c r="T22" t="e">
        <f>VLOOKUP(D22,Type!A$2:B$16,2,FALSE)</f>
        <v>#N/A</v>
      </c>
      <c r="U22" t="e">
        <f t="shared" si="10"/>
        <v>#N/A</v>
      </c>
      <c r="V22" t="str">
        <f t="shared" si="11"/>
        <v>0</v>
      </c>
      <c r="W22" t="str">
        <f t="shared" si="12"/>
        <v xml:space="preserve">["VXP"] =    0; </v>
      </c>
      <c r="X22" t="str">
        <f t="shared" si="13"/>
        <v>0</v>
      </c>
      <c r="Y22" t="str">
        <f t="shared" si="14"/>
        <v xml:space="preserve">["LP"] =  0; </v>
      </c>
      <c r="Z22" t="str">
        <f t="shared" si="15"/>
        <v>0</v>
      </c>
      <c r="AA22" t="str">
        <f t="shared" si="16"/>
        <v xml:space="preserve">["REP"] =    0; </v>
      </c>
      <c r="AB22">
        <f>IF(LEN(I22)&gt;0,VLOOKUP(I22,Faction!A$2:B$77,2,FALSE),1)</f>
        <v>1</v>
      </c>
      <c r="AC22" t="str">
        <f t="shared" si="17"/>
        <v xml:space="preserve">["FACTION"] = 1; </v>
      </c>
      <c r="AD22" t="str">
        <f t="shared" si="18"/>
        <v xml:space="preserve">["TIER"] = 0; </v>
      </c>
      <c r="AE22" t="str">
        <f t="shared" si="19"/>
        <v/>
      </c>
      <c r="AF22" t="str">
        <f t="shared" si="20"/>
        <v/>
      </c>
      <c r="AG22" t="str">
        <f t="shared" si="21"/>
        <v xml:space="preserve">["NAME"] = { ["EN"] = ""; }; </v>
      </c>
      <c r="AH22" t="str">
        <f t="shared" si="22"/>
        <v xml:space="preserve">["LORE"] = { ["EN"] = ""; }; </v>
      </c>
      <c r="AI22" t="str">
        <f t="shared" si="23"/>
        <v xml:space="preserve">["SUMMARY"] = { ["EN"] = ""; }; </v>
      </c>
      <c r="AJ22" t="str">
        <f t="shared" si="24"/>
        <v/>
      </c>
      <c r="AK22" t="str">
        <f t="shared" si="25"/>
        <v>};</v>
      </c>
    </row>
    <row r="23" spans="3:37" x14ac:dyDescent="0.25">
      <c r="P23" s="1" t="e">
        <f t="shared" si="6"/>
        <v>#N/A</v>
      </c>
      <c r="Q23">
        <f t="shared" si="7"/>
        <v>22</v>
      </c>
      <c r="R23" t="str">
        <f t="shared" si="8"/>
        <v xml:space="preserve"> [22] = {</v>
      </c>
      <c r="S23" s="1" t="str">
        <f t="shared" si="9"/>
        <v xml:space="preserve">                      </v>
      </c>
      <c r="T23" t="e">
        <f>VLOOKUP(D23,Type!A$2:B$16,2,FALSE)</f>
        <v>#N/A</v>
      </c>
      <c r="U23" t="e">
        <f t="shared" si="10"/>
        <v>#N/A</v>
      </c>
      <c r="V23" t="str">
        <f t="shared" si="11"/>
        <v>0</v>
      </c>
      <c r="W23" t="str">
        <f t="shared" si="12"/>
        <v xml:space="preserve">["VXP"] =    0; </v>
      </c>
      <c r="X23" t="str">
        <f t="shared" si="13"/>
        <v>0</v>
      </c>
      <c r="Y23" t="str">
        <f t="shared" si="14"/>
        <v xml:space="preserve">["LP"] =  0; </v>
      </c>
      <c r="Z23" t="str">
        <f t="shared" si="15"/>
        <v>0</v>
      </c>
      <c r="AA23" t="str">
        <f t="shared" si="16"/>
        <v xml:space="preserve">["REP"] =    0; </v>
      </c>
      <c r="AB23">
        <f>IF(LEN(I23)&gt;0,VLOOKUP(I23,Faction!A$2:B$77,2,FALSE),1)</f>
        <v>1</v>
      </c>
      <c r="AC23" t="str">
        <f t="shared" si="17"/>
        <v xml:space="preserve">["FACTION"] = 1; </v>
      </c>
      <c r="AD23" t="str">
        <f t="shared" si="18"/>
        <v xml:space="preserve">["TIER"] = 0; </v>
      </c>
      <c r="AE23" t="str">
        <f t="shared" si="19"/>
        <v/>
      </c>
      <c r="AF23" t="str">
        <f t="shared" si="20"/>
        <v/>
      </c>
      <c r="AG23" t="str">
        <f t="shared" si="21"/>
        <v xml:space="preserve">["NAME"] = { ["EN"] = ""; }; </v>
      </c>
      <c r="AH23" t="str">
        <f t="shared" si="22"/>
        <v xml:space="preserve">["LORE"] = { ["EN"] = ""; }; </v>
      </c>
      <c r="AI23" t="str">
        <f t="shared" si="23"/>
        <v xml:space="preserve">["SUMMARY"] = { ["EN"] = ""; }; </v>
      </c>
      <c r="AJ23" t="str">
        <f t="shared" si="24"/>
        <v/>
      </c>
      <c r="AK23" t="str">
        <f t="shared" si="25"/>
        <v>};</v>
      </c>
    </row>
    <row r="24" spans="3:37" x14ac:dyDescent="0.25">
      <c r="P24" s="1" t="e">
        <f t="shared" si="6"/>
        <v>#N/A</v>
      </c>
      <c r="Q24">
        <f t="shared" si="7"/>
        <v>23</v>
      </c>
      <c r="R24" t="str">
        <f t="shared" si="8"/>
        <v xml:space="preserve"> [23] = {</v>
      </c>
      <c r="S24" s="1" t="str">
        <f t="shared" si="9"/>
        <v xml:space="preserve">                      </v>
      </c>
      <c r="T24" t="e">
        <f>VLOOKUP(D24,Type!A$2:B$16,2,FALSE)</f>
        <v>#N/A</v>
      </c>
      <c r="U24" t="e">
        <f t="shared" si="10"/>
        <v>#N/A</v>
      </c>
      <c r="V24" t="str">
        <f t="shared" si="11"/>
        <v>0</v>
      </c>
      <c r="W24" t="str">
        <f t="shared" si="12"/>
        <v xml:space="preserve">["VXP"] =    0; </v>
      </c>
      <c r="X24" t="str">
        <f t="shared" si="13"/>
        <v>0</v>
      </c>
      <c r="Y24" t="str">
        <f t="shared" si="14"/>
        <v xml:space="preserve">["LP"] =  0; </v>
      </c>
      <c r="Z24" t="str">
        <f t="shared" si="15"/>
        <v>0</v>
      </c>
      <c r="AA24" t="str">
        <f t="shared" si="16"/>
        <v xml:space="preserve">["REP"] =    0; </v>
      </c>
      <c r="AB24">
        <f>IF(LEN(I24)&gt;0,VLOOKUP(I24,Faction!A$2:B$77,2,FALSE),1)</f>
        <v>1</v>
      </c>
      <c r="AC24" t="str">
        <f t="shared" si="17"/>
        <v xml:space="preserve">["FACTION"] = 1; </v>
      </c>
      <c r="AD24" t="str">
        <f t="shared" si="18"/>
        <v xml:space="preserve">["TIER"] = 0; </v>
      </c>
      <c r="AE24" t="str">
        <f t="shared" si="19"/>
        <v/>
      </c>
      <c r="AF24" t="str">
        <f t="shared" si="20"/>
        <v/>
      </c>
      <c r="AG24" t="str">
        <f t="shared" si="21"/>
        <v xml:space="preserve">["NAME"] = { ["EN"] = ""; }; </v>
      </c>
      <c r="AH24" t="str">
        <f t="shared" si="22"/>
        <v xml:space="preserve">["LORE"] = { ["EN"] = ""; }; </v>
      </c>
      <c r="AI24" t="str">
        <f t="shared" si="23"/>
        <v xml:space="preserve">["SUMMARY"] = { ["EN"] = ""; }; </v>
      </c>
      <c r="AJ24" t="str">
        <f t="shared" si="24"/>
        <v/>
      </c>
      <c r="AK24" t="str">
        <f t="shared" si="25"/>
        <v>};</v>
      </c>
    </row>
    <row r="25" spans="3:37" x14ac:dyDescent="0.25">
      <c r="C25" s="3"/>
      <c r="D25" s="2"/>
      <c r="P25" s="1" t="e">
        <f t="shared" si="6"/>
        <v>#N/A</v>
      </c>
      <c r="Q25">
        <f t="shared" si="7"/>
        <v>24</v>
      </c>
      <c r="R25" t="str">
        <f t="shared" si="8"/>
        <v xml:space="preserve"> [24] = {</v>
      </c>
      <c r="S25" s="1" t="str">
        <f t="shared" si="9"/>
        <v xml:space="preserve">                      </v>
      </c>
      <c r="T25" t="e">
        <f>VLOOKUP(D25,Type!A$2:B$16,2,FALSE)</f>
        <v>#N/A</v>
      </c>
      <c r="U25" t="e">
        <f t="shared" si="10"/>
        <v>#N/A</v>
      </c>
      <c r="V25" t="str">
        <f t="shared" si="11"/>
        <v>0</v>
      </c>
      <c r="W25" t="str">
        <f t="shared" si="12"/>
        <v xml:space="preserve">["VXP"] =    0; </v>
      </c>
      <c r="X25" t="str">
        <f t="shared" si="13"/>
        <v>0</v>
      </c>
      <c r="Y25" t="str">
        <f t="shared" si="14"/>
        <v xml:space="preserve">["LP"] =  0; </v>
      </c>
      <c r="Z25" t="str">
        <f t="shared" si="15"/>
        <v>0</v>
      </c>
      <c r="AA25" t="str">
        <f t="shared" si="16"/>
        <v xml:space="preserve">["REP"] =    0; </v>
      </c>
      <c r="AB25">
        <f>IF(LEN(I25)&gt;0,VLOOKUP(I25,Faction!A$2:B$77,2,FALSE),1)</f>
        <v>1</v>
      </c>
      <c r="AC25" t="str">
        <f t="shared" si="17"/>
        <v xml:space="preserve">["FACTION"] = 1; </v>
      </c>
      <c r="AD25" t="str">
        <f t="shared" si="18"/>
        <v xml:space="preserve">["TIER"] = 0; </v>
      </c>
      <c r="AE25" t="str">
        <f t="shared" si="19"/>
        <v/>
      </c>
      <c r="AF25" t="str">
        <f t="shared" si="20"/>
        <v/>
      </c>
      <c r="AG25" t="str">
        <f t="shared" si="21"/>
        <v xml:space="preserve">["NAME"] = { ["EN"] = ""; }; </v>
      </c>
      <c r="AH25" t="str">
        <f t="shared" si="22"/>
        <v xml:space="preserve">["LORE"] = { ["EN"] = ""; }; </v>
      </c>
      <c r="AI25" t="str">
        <f t="shared" si="23"/>
        <v xml:space="preserve">["SUMMARY"] = { ["EN"] = ""; }; </v>
      </c>
      <c r="AJ25" t="str">
        <f t="shared" si="24"/>
        <v/>
      </c>
      <c r="AK25" t="str">
        <f t="shared" si="25"/>
        <v>};</v>
      </c>
    </row>
    <row r="26" spans="3:37" x14ac:dyDescent="0.25">
      <c r="P26" s="1" t="e">
        <f t="shared" si="6"/>
        <v>#N/A</v>
      </c>
      <c r="Q26">
        <f t="shared" si="7"/>
        <v>25</v>
      </c>
      <c r="R26" t="str">
        <f t="shared" si="8"/>
        <v xml:space="preserve"> [25] = {</v>
      </c>
      <c r="S26" s="1" t="str">
        <f t="shared" si="9"/>
        <v xml:space="preserve">                      </v>
      </c>
      <c r="T26" t="e">
        <f>VLOOKUP(D26,Type!A$2:B$16,2,FALSE)</f>
        <v>#N/A</v>
      </c>
      <c r="U26" t="e">
        <f t="shared" si="10"/>
        <v>#N/A</v>
      </c>
      <c r="V26" t="str">
        <f t="shared" si="11"/>
        <v>0</v>
      </c>
      <c r="W26" t="str">
        <f t="shared" si="12"/>
        <v xml:space="preserve">["VXP"] =    0; </v>
      </c>
      <c r="X26" t="str">
        <f t="shared" si="13"/>
        <v>0</v>
      </c>
      <c r="Y26" t="str">
        <f t="shared" si="14"/>
        <v xml:space="preserve">["LP"] =  0; </v>
      </c>
      <c r="Z26" t="str">
        <f t="shared" si="15"/>
        <v>0</v>
      </c>
      <c r="AA26" t="str">
        <f t="shared" si="16"/>
        <v xml:space="preserve">["REP"] =    0; </v>
      </c>
      <c r="AB26">
        <f>IF(LEN(I26)&gt;0,VLOOKUP(I26,Faction!A$2:B$77,2,FALSE),1)</f>
        <v>1</v>
      </c>
      <c r="AC26" t="str">
        <f t="shared" si="17"/>
        <v xml:space="preserve">["FACTION"] = 1; </v>
      </c>
      <c r="AD26" t="str">
        <f t="shared" si="18"/>
        <v xml:space="preserve">["TIER"] = 0; </v>
      </c>
      <c r="AE26" t="str">
        <f t="shared" si="19"/>
        <v/>
      </c>
      <c r="AF26" t="str">
        <f t="shared" si="20"/>
        <v/>
      </c>
      <c r="AG26" t="str">
        <f t="shared" si="21"/>
        <v xml:space="preserve">["NAME"] = { ["EN"] = ""; }; </v>
      </c>
      <c r="AH26" t="str">
        <f t="shared" si="22"/>
        <v xml:space="preserve">["LORE"] = { ["EN"] = ""; }; </v>
      </c>
      <c r="AI26" t="str">
        <f t="shared" si="23"/>
        <v xml:space="preserve">["SUMMARY"] = { ["EN"] = ""; }; </v>
      </c>
      <c r="AJ26" t="str">
        <f t="shared" si="24"/>
        <v/>
      </c>
      <c r="AK26" t="str">
        <f t="shared" si="25"/>
        <v>};</v>
      </c>
    </row>
    <row r="27" spans="3:37" x14ac:dyDescent="0.25">
      <c r="P27" s="1" t="e">
        <f t="shared" si="6"/>
        <v>#N/A</v>
      </c>
      <c r="Q27">
        <f t="shared" si="7"/>
        <v>26</v>
      </c>
      <c r="R27" t="str">
        <f t="shared" si="8"/>
        <v xml:space="preserve"> [26] = {</v>
      </c>
      <c r="S27" s="1" t="str">
        <f t="shared" si="9"/>
        <v xml:space="preserve">                      </v>
      </c>
      <c r="T27" t="e">
        <f>VLOOKUP(D27,Type!A$2:B$16,2,FALSE)</f>
        <v>#N/A</v>
      </c>
      <c r="U27" t="e">
        <f t="shared" si="10"/>
        <v>#N/A</v>
      </c>
      <c r="V27" t="str">
        <f t="shared" si="11"/>
        <v>0</v>
      </c>
      <c r="W27" t="str">
        <f t="shared" si="12"/>
        <v xml:space="preserve">["VXP"] =    0; </v>
      </c>
      <c r="X27" t="str">
        <f t="shared" si="13"/>
        <v>0</v>
      </c>
      <c r="Y27" t="str">
        <f t="shared" si="14"/>
        <v xml:space="preserve">["LP"] =  0; </v>
      </c>
      <c r="Z27" t="str">
        <f t="shared" si="15"/>
        <v>0</v>
      </c>
      <c r="AA27" t="str">
        <f t="shared" si="16"/>
        <v xml:space="preserve">["REP"] =    0; </v>
      </c>
      <c r="AB27">
        <f>IF(LEN(I27)&gt;0,VLOOKUP(I27,Faction!A$2:B$77,2,FALSE),1)</f>
        <v>1</v>
      </c>
      <c r="AC27" t="str">
        <f t="shared" si="17"/>
        <v xml:space="preserve">["FACTION"] = 1; </v>
      </c>
      <c r="AD27" t="str">
        <f t="shared" si="18"/>
        <v xml:space="preserve">["TIER"] = 0; </v>
      </c>
      <c r="AE27" t="str">
        <f t="shared" si="19"/>
        <v/>
      </c>
      <c r="AF27" t="str">
        <f t="shared" si="20"/>
        <v/>
      </c>
      <c r="AG27" t="str">
        <f t="shared" si="21"/>
        <v xml:space="preserve">["NAME"] = { ["EN"] = ""; }; </v>
      </c>
      <c r="AH27" t="str">
        <f t="shared" si="22"/>
        <v xml:space="preserve">["LORE"] = { ["EN"] = ""; }; </v>
      </c>
      <c r="AI27" t="str">
        <f t="shared" si="23"/>
        <v xml:space="preserve">["SUMMARY"] = { ["EN"] = ""; }; </v>
      </c>
      <c r="AJ27" t="str">
        <f t="shared" si="24"/>
        <v/>
      </c>
      <c r="AK27" t="str">
        <f t="shared" si="25"/>
        <v>};</v>
      </c>
    </row>
    <row r="28" spans="3:37" x14ac:dyDescent="0.25">
      <c r="P28" s="1" t="e">
        <f t="shared" si="6"/>
        <v>#N/A</v>
      </c>
      <c r="Q28">
        <f t="shared" si="7"/>
        <v>27</v>
      </c>
      <c r="R28" t="str">
        <f t="shared" si="8"/>
        <v xml:space="preserve"> [27] = {</v>
      </c>
      <c r="S28" s="1" t="str">
        <f t="shared" si="9"/>
        <v xml:space="preserve">                      </v>
      </c>
      <c r="T28" t="e">
        <f>VLOOKUP(D28,Type!A$2:B$16,2,FALSE)</f>
        <v>#N/A</v>
      </c>
      <c r="U28" t="e">
        <f t="shared" si="10"/>
        <v>#N/A</v>
      </c>
      <c r="V28" t="str">
        <f t="shared" si="11"/>
        <v>0</v>
      </c>
      <c r="W28" t="str">
        <f t="shared" si="12"/>
        <v xml:space="preserve">["VXP"] =    0; </v>
      </c>
      <c r="X28" t="str">
        <f t="shared" si="13"/>
        <v>0</v>
      </c>
      <c r="Y28" t="str">
        <f t="shared" si="14"/>
        <v xml:space="preserve">["LP"] =  0; </v>
      </c>
      <c r="Z28" t="str">
        <f t="shared" si="15"/>
        <v>0</v>
      </c>
      <c r="AA28" t="str">
        <f t="shared" si="16"/>
        <v xml:space="preserve">["REP"] =    0; </v>
      </c>
      <c r="AB28">
        <f>IF(LEN(I28)&gt;0,VLOOKUP(I28,Faction!A$2:B$77,2,FALSE),1)</f>
        <v>1</v>
      </c>
      <c r="AC28" t="str">
        <f t="shared" si="17"/>
        <v xml:space="preserve">["FACTION"] = 1; </v>
      </c>
      <c r="AD28" t="str">
        <f t="shared" si="18"/>
        <v xml:space="preserve">["TIER"] = 0; </v>
      </c>
      <c r="AE28" t="str">
        <f t="shared" si="19"/>
        <v/>
      </c>
      <c r="AF28" t="str">
        <f t="shared" si="20"/>
        <v/>
      </c>
      <c r="AG28" t="str">
        <f t="shared" si="21"/>
        <v xml:space="preserve">["NAME"] = { ["EN"] = ""; }; </v>
      </c>
      <c r="AH28" t="str">
        <f t="shared" si="22"/>
        <v xml:space="preserve">["LORE"] = { ["EN"] = ""; }; </v>
      </c>
      <c r="AI28" t="str">
        <f t="shared" si="23"/>
        <v xml:space="preserve">["SUMMARY"] = { ["EN"] = ""; }; </v>
      </c>
      <c r="AJ28" t="str">
        <f t="shared" si="24"/>
        <v/>
      </c>
      <c r="AK28" t="str">
        <f t="shared" si="25"/>
        <v>};</v>
      </c>
    </row>
    <row r="29" spans="3:37" x14ac:dyDescent="0.25">
      <c r="P29" s="1" t="e">
        <f t="shared" si="6"/>
        <v>#N/A</v>
      </c>
      <c r="Q29">
        <f t="shared" si="7"/>
        <v>28</v>
      </c>
      <c r="R29" t="str">
        <f t="shared" si="8"/>
        <v xml:space="preserve"> [28] = {</v>
      </c>
      <c r="S29" s="1" t="str">
        <f t="shared" si="9"/>
        <v xml:space="preserve">                      </v>
      </c>
      <c r="T29" t="e">
        <f>VLOOKUP(D29,Type!A$2:B$16,2,FALSE)</f>
        <v>#N/A</v>
      </c>
      <c r="U29" t="e">
        <f t="shared" si="10"/>
        <v>#N/A</v>
      </c>
      <c r="V29" t="str">
        <f t="shared" si="11"/>
        <v>0</v>
      </c>
      <c r="W29" t="str">
        <f t="shared" si="12"/>
        <v xml:space="preserve">["VXP"] =    0; </v>
      </c>
      <c r="X29" t="str">
        <f t="shared" si="13"/>
        <v>0</v>
      </c>
      <c r="Y29" t="str">
        <f t="shared" si="14"/>
        <v xml:space="preserve">["LP"] =  0; </v>
      </c>
      <c r="Z29" t="str">
        <f t="shared" si="15"/>
        <v>0</v>
      </c>
      <c r="AA29" t="str">
        <f t="shared" si="16"/>
        <v xml:space="preserve">["REP"] =    0; </v>
      </c>
      <c r="AB29">
        <f>IF(LEN(I29)&gt;0,VLOOKUP(I29,Faction!A$2:B$77,2,FALSE),1)</f>
        <v>1</v>
      </c>
      <c r="AC29" t="str">
        <f t="shared" si="17"/>
        <v xml:space="preserve">["FACTION"] = 1; </v>
      </c>
      <c r="AD29" t="str">
        <f t="shared" si="18"/>
        <v xml:space="preserve">["TIER"] = 0; </v>
      </c>
      <c r="AE29" t="str">
        <f t="shared" si="19"/>
        <v/>
      </c>
      <c r="AF29" t="str">
        <f t="shared" si="20"/>
        <v/>
      </c>
      <c r="AG29" t="str">
        <f t="shared" si="21"/>
        <v xml:space="preserve">["NAME"] = { ["EN"] = ""; }; </v>
      </c>
      <c r="AH29" t="str">
        <f t="shared" si="22"/>
        <v xml:space="preserve">["LORE"] = { ["EN"] = ""; }; </v>
      </c>
      <c r="AI29" t="str">
        <f t="shared" si="23"/>
        <v xml:space="preserve">["SUMMARY"] = { ["EN"] = ""; }; </v>
      </c>
      <c r="AJ29" t="str">
        <f t="shared" si="24"/>
        <v/>
      </c>
      <c r="AK29" t="str">
        <f t="shared" si="25"/>
        <v>};</v>
      </c>
    </row>
    <row r="30" spans="3:37" x14ac:dyDescent="0.25">
      <c r="P30" s="1" t="e">
        <f t="shared" si="6"/>
        <v>#N/A</v>
      </c>
      <c r="Q30">
        <f t="shared" si="7"/>
        <v>29</v>
      </c>
      <c r="R30" t="str">
        <f t="shared" si="8"/>
        <v xml:space="preserve"> [29] = {</v>
      </c>
      <c r="S30" s="1" t="str">
        <f t="shared" si="9"/>
        <v xml:space="preserve">                      </v>
      </c>
      <c r="T30" t="e">
        <f>VLOOKUP(D30,Type!A$2:B$16,2,FALSE)</f>
        <v>#N/A</v>
      </c>
      <c r="U30" t="e">
        <f t="shared" si="10"/>
        <v>#N/A</v>
      </c>
      <c r="V30" t="str">
        <f t="shared" si="11"/>
        <v>0</v>
      </c>
      <c r="W30" t="str">
        <f t="shared" si="12"/>
        <v xml:space="preserve">["VXP"] =    0; </v>
      </c>
      <c r="X30" t="str">
        <f t="shared" si="13"/>
        <v>0</v>
      </c>
      <c r="Y30" t="str">
        <f t="shared" si="14"/>
        <v xml:space="preserve">["LP"] =  0; </v>
      </c>
      <c r="Z30" t="str">
        <f t="shared" si="15"/>
        <v>0</v>
      </c>
      <c r="AA30" t="str">
        <f t="shared" si="16"/>
        <v xml:space="preserve">["REP"] =    0; </v>
      </c>
      <c r="AB30">
        <f>IF(LEN(I30)&gt;0,VLOOKUP(I30,Faction!A$2:B$77,2,FALSE),1)</f>
        <v>1</v>
      </c>
      <c r="AC30" t="str">
        <f t="shared" si="17"/>
        <v xml:space="preserve">["FACTION"] = 1; </v>
      </c>
      <c r="AD30" t="str">
        <f t="shared" si="18"/>
        <v xml:space="preserve">["TIER"] = 0; </v>
      </c>
      <c r="AE30" t="str">
        <f t="shared" si="19"/>
        <v/>
      </c>
      <c r="AF30" t="str">
        <f t="shared" si="20"/>
        <v/>
      </c>
      <c r="AG30" t="str">
        <f t="shared" si="21"/>
        <v xml:space="preserve">["NAME"] = { ["EN"] = ""; }; </v>
      </c>
      <c r="AH30" t="str">
        <f t="shared" si="22"/>
        <v xml:space="preserve">["LORE"] = { ["EN"] = ""; }; </v>
      </c>
      <c r="AI30" t="str">
        <f t="shared" si="23"/>
        <v xml:space="preserve">["SUMMARY"] = { ["EN"] = ""; }; </v>
      </c>
      <c r="AJ30" t="str">
        <f t="shared" si="24"/>
        <v/>
      </c>
      <c r="AK30" t="str">
        <f t="shared" si="25"/>
        <v>};</v>
      </c>
    </row>
    <row r="31" spans="3:37" x14ac:dyDescent="0.25">
      <c r="P31" s="1" t="e">
        <f t="shared" si="6"/>
        <v>#N/A</v>
      </c>
      <c r="Q31">
        <f t="shared" si="7"/>
        <v>30</v>
      </c>
      <c r="R31" t="str">
        <f t="shared" si="8"/>
        <v xml:space="preserve"> [30] = {</v>
      </c>
      <c r="S31" s="1" t="str">
        <f t="shared" si="9"/>
        <v xml:space="preserve">                      </v>
      </c>
      <c r="T31" t="e">
        <f>VLOOKUP(D31,Type!A$2:B$16,2,FALSE)</f>
        <v>#N/A</v>
      </c>
      <c r="U31" t="e">
        <f t="shared" si="10"/>
        <v>#N/A</v>
      </c>
      <c r="V31" t="str">
        <f t="shared" si="11"/>
        <v>0</v>
      </c>
      <c r="W31" t="str">
        <f t="shared" si="12"/>
        <v xml:space="preserve">["VXP"] =    0; </v>
      </c>
      <c r="X31" t="str">
        <f t="shared" si="13"/>
        <v>0</v>
      </c>
      <c r="Y31" t="str">
        <f t="shared" si="14"/>
        <v xml:space="preserve">["LP"] =  0; </v>
      </c>
      <c r="Z31" t="str">
        <f t="shared" si="15"/>
        <v>0</v>
      </c>
      <c r="AA31" t="str">
        <f t="shared" si="16"/>
        <v xml:space="preserve">["REP"] =    0; </v>
      </c>
      <c r="AB31">
        <f>IF(LEN(I31)&gt;0,VLOOKUP(I31,Faction!A$2:B$77,2,FALSE),1)</f>
        <v>1</v>
      </c>
      <c r="AC31" t="str">
        <f t="shared" si="17"/>
        <v xml:space="preserve">["FACTION"] = 1; </v>
      </c>
      <c r="AD31" t="str">
        <f t="shared" si="18"/>
        <v xml:space="preserve">["TIER"] = 0; </v>
      </c>
      <c r="AE31" t="str">
        <f t="shared" si="19"/>
        <v/>
      </c>
      <c r="AF31" t="str">
        <f t="shared" si="20"/>
        <v/>
      </c>
      <c r="AG31" t="str">
        <f t="shared" si="21"/>
        <v xml:space="preserve">["NAME"] = { ["EN"] = ""; }; </v>
      </c>
      <c r="AH31" t="str">
        <f t="shared" si="22"/>
        <v xml:space="preserve">["LORE"] = { ["EN"] = ""; }; </v>
      </c>
      <c r="AI31" t="str">
        <f t="shared" si="23"/>
        <v xml:space="preserve">["SUMMARY"] = { ["EN"] = ""; }; </v>
      </c>
      <c r="AJ31" t="str">
        <f t="shared" si="24"/>
        <v/>
      </c>
      <c r="AK31" t="str">
        <f t="shared" si="25"/>
        <v>};</v>
      </c>
    </row>
    <row r="32" spans="3:37" x14ac:dyDescent="0.25">
      <c r="P32" s="1" t="e">
        <f t="shared" si="6"/>
        <v>#N/A</v>
      </c>
      <c r="Q32">
        <f t="shared" si="7"/>
        <v>31</v>
      </c>
      <c r="R32" t="str">
        <f t="shared" si="8"/>
        <v xml:space="preserve"> [31] = {</v>
      </c>
      <c r="S32" s="1" t="str">
        <f t="shared" si="9"/>
        <v xml:space="preserve">                      </v>
      </c>
      <c r="T32" t="e">
        <f>VLOOKUP(D32,Type!A$2:B$16,2,FALSE)</f>
        <v>#N/A</v>
      </c>
      <c r="U32" t="e">
        <f t="shared" si="10"/>
        <v>#N/A</v>
      </c>
      <c r="V32" t="str">
        <f t="shared" si="11"/>
        <v>0</v>
      </c>
      <c r="W32" t="str">
        <f t="shared" si="12"/>
        <v xml:space="preserve">["VXP"] =    0; </v>
      </c>
      <c r="X32" t="str">
        <f t="shared" si="13"/>
        <v>0</v>
      </c>
      <c r="Y32" t="str">
        <f t="shared" si="14"/>
        <v xml:space="preserve">["LP"] =  0; </v>
      </c>
      <c r="Z32" t="str">
        <f t="shared" si="15"/>
        <v>0</v>
      </c>
      <c r="AA32" t="str">
        <f t="shared" si="16"/>
        <v xml:space="preserve">["REP"] =    0; </v>
      </c>
      <c r="AB32">
        <f>IF(LEN(I32)&gt;0,VLOOKUP(I32,Faction!A$2:B$77,2,FALSE),1)</f>
        <v>1</v>
      </c>
      <c r="AC32" t="str">
        <f t="shared" si="17"/>
        <v xml:space="preserve">["FACTION"] = 1; </v>
      </c>
      <c r="AD32" t="str">
        <f t="shared" si="18"/>
        <v xml:space="preserve">["TIER"] = 0; </v>
      </c>
      <c r="AE32" t="str">
        <f t="shared" si="19"/>
        <v/>
      </c>
      <c r="AF32" t="str">
        <f t="shared" si="20"/>
        <v/>
      </c>
      <c r="AG32" t="str">
        <f t="shared" si="21"/>
        <v xml:space="preserve">["NAME"] = { ["EN"] = ""; }; </v>
      </c>
      <c r="AH32" t="str">
        <f t="shared" si="22"/>
        <v xml:space="preserve">["LORE"] = { ["EN"] = ""; }; </v>
      </c>
      <c r="AI32" t="str">
        <f t="shared" si="23"/>
        <v xml:space="preserve">["SUMMARY"] = { ["EN"] = ""; }; </v>
      </c>
      <c r="AJ32" t="str">
        <f t="shared" si="24"/>
        <v/>
      </c>
      <c r="AK32" t="str">
        <f t="shared" si="25"/>
        <v>};</v>
      </c>
    </row>
    <row r="33" spans="16:37" x14ac:dyDescent="0.25">
      <c r="P33" s="1" t="e">
        <f t="shared" si="6"/>
        <v>#N/A</v>
      </c>
      <c r="Q33">
        <f t="shared" si="7"/>
        <v>32</v>
      </c>
      <c r="R33" t="str">
        <f t="shared" si="8"/>
        <v xml:space="preserve"> [32] = {</v>
      </c>
      <c r="S33" s="1" t="str">
        <f t="shared" si="9"/>
        <v xml:space="preserve">                      </v>
      </c>
      <c r="T33" t="e">
        <f>VLOOKUP(D33,Type!A$2:B$16,2,FALSE)</f>
        <v>#N/A</v>
      </c>
      <c r="U33" t="e">
        <f t="shared" si="10"/>
        <v>#N/A</v>
      </c>
      <c r="V33" t="str">
        <f t="shared" si="11"/>
        <v>0</v>
      </c>
      <c r="W33" t="str">
        <f t="shared" si="12"/>
        <v xml:space="preserve">["VXP"] =    0; </v>
      </c>
      <c r="X33" t="str">
        <f t="shared" si="13"/>
        <v>0</v>
      </c>
      <c r="Y33" t="str">
        <f t="shared" si="14"/>
        <v xml:space="preserve">["LP"] =  0; </v>
      </c>
      <c r="Z33" t="str">
        <f t="shared" si="15"/>
        <v>0</v>
      </c>
      <c r="AA33" t="str">
        <f t="shared" si="16"/>
        <v xml:space="preserve">["REP"] =    0; </v>
      </c>
      <c r="AB33">
        <f>IF(LEN(I33)&gt;0,VLOOKUP(I33,Faction!A$2:B$77,2,FALSE),1)</f>
        <v>1</v>
      </c>
      <c r="AC33" t="str">
        <f t="shared" si="17"/>
        <v xml:space="preserve">["FACTION"] = 1; </v>
      </c>
      <c r="AD33" t="str">
        <f t="shared" si="18"/>
        <v xml:space="preserve">["TIER"] = 0; </v>
      </c>
      <c r="AE33" t="str">
        <f t="shared" si="19"/>
        <v/>
      </c>
      <c r="AF33" t="str">
        <f t="shared" si="20"/>
        <v/>
      </c>
      <c r="AG33" t="str">
        <f t="shared" si="21"/>
        <v xml:space="preserve">["NAME"] = { ["EN"] = ""; }; </v>
      </c>
      <c r="AH33" t="str">
        <f t="shared" si="22"/>
        <v xml:space="preserve">["LORE"] = { ["EN"] = ""; }; </v>
      </c>
      <c r="AI33" t="str">
        <f t="shared" si="23"/>
        <v xml:space="preserve">["SUMMARY"] = { ["EN"] = ""; }; </v>
      </c>
      <c r="AJ33" t="str">
        <f t="shared" si="24"/>
        <v/>
      </c>
      <c r="AK33" t="str">
        <f t="shared" si="25"/>
        <v>};</v>
      </c>
    </row>
    <row r="34" spans="16:37" x14ac:dyDescent="0.25">
      <c r="P34" s="1" t="e">
        <f t="shared" si="6"/>
        <v>#N/A</v>
      </c>
      <c r="Q34">
        <f t="shared" si="7"/>
        <v>33</v>
      </c>
      <c r="R34" t="str">
        <f t="shared" si="8"/>
        <v xml:space="preserve"> [33] = {</v>
      </c>
      <c r="S34" s="1" t="str">
        <f t="shared" si="9"/>
        <v xml:space="preserve">                      </v>
      </c>
      <c r="T34" t="e">
        <f>VLOOKUP(D34,Type!A$2:B$16,2,FALSE)</f>
        <v>#N/A</v>
      </c>
      <c r="U34" t="e">
        <f t="shared" si="10"/>
        <v>#N/A</v>
      </c>
      <c r="V34" t="str">
        <f t="shared" si="11"/>
        <v>0</v>
      </c>
      <c r="W34" t="str">
        <f t="shared" si="12"/>
        <v xml:space="preserve">["VXP"] =    0; </v>
      </c>
      <c r="X34" t="str">
        <f t="shared" si="13"/>
        <v>0</v>
      </c>
      <c r="Y34" t="str">
        <f t="shared" si="14"/>
        <v xml:space="preserve">["LP"] =  0; </v>
      </c>
      <c r="Z34" t="str">
        <f t="shared" si="15"/>
        <v>0</v>
      </c>
      <c r="AA34" t="str">
        <f t="shared" si="16"/>
        <v xml:space="preserve">["REP"] =    0; </v>
      </c>
      <c r="AB34">
        <f>IF(LEN(I34)&gt;0,VLOOKUP(I34,Faction!A$2:B$77,2,FALSE),1)</f>
        <v>1</v>
      </c>
      <c r="AC34" t="str">
        <f t="shared" si="17"/>
        <v xml:space="preserve">["FACTION"] = 1; </v>
      </c>
      <c r="AD34" t="str">
        <f t="shared" si="18"/>
        <v xml:space="preserve">["TIER"] = 0; </v>
      </c>
      <c r="AE34" t="str">
        <f t="shared" si="19"/>
        <v/>
      </c>
      <c r="AF34" t="str">
        <f t="shared" si="20"/>
        <v/>
      </c>
      <c r="AG34" t="str">
        <f t="shared" si="21"/>
        <v xml:space="preserve">["NAME"] = { ["EN"] = ""; }; </v>
      </c>
      <c r="AH34" t="str">
        <f t="shared" si="22"/>
        <v xml:space="preserve">["LORE"] = { ["EN"] = ""; }; </v>
      </c>
      <c r="AI34" t="str">
        <f t="shared" si="23"/>
        <v xml:space="preserve">["SUMMARY"] = { ["EN"] = ""; }; </v>
      </c>
      <c r="AJ34" t="str">
        <f t="shared" si="24"/>
        <v/>
      </c>
      <c r="AK34" t="str">
        <f t="shared" si="25"/>
        <v>};</v>
      </c>
    </row>
    <row r="35" spans="16:37" x14ac:dyDescent="0.25">
      <c r="P35" s="1" t="e">
        <f t="shared" si="6"/>
        <v>#N/A</v>
      </c>
      <c r="Q35">
        <f t="shared" si="7"/>
        <v>34</v>
      </c>
      <c r="R35" t="str">
        <f t="shared" si="8"/>
        <v xml:space="preserve"> [34] = {</v>
      </c>
      <c r="S35" s="1" t="str">
        <f t="shared" si="9"/>
        <v xml:space="preserve">                      </v>
      </c>
      <c r="T35" t="e">
        <f>VLOOKUP(D35,Type!A$2:B$16,2,FALSE)</f>
        <v>#N/A</v>
      </c>
      <c r="U35" t="e">
        <f t="shared" si="10"/>
        <v>#N/A</v>
      </c>
      <c r="V35" t="str">
        <f t="shared" si="11"/>
        <v>0</v>
      </c>
      <c r="W35" t="str">
        <f t="shared" si="12"/>
        <v xml:space="preserve">["VXP"] =    0; </v>
      </c>
      <c r="X35" t="str">
        <f t="shared" si="13"/>
        <v>0</v>
      </c>
      <c r="Y35" t="str">
        <f t="shared" si="14"/>
        <v xml:space="preserve">["LP"] =  0; </v>
      </c>
      <c r="Z35" t="str">
        <f t="shared" si="15"/>
        <v>0</v>
      </c>
      <c r="AA35" t="str">
        <f t="shared" si="16"/>
        <v xml:space="preserve">["REP"] =    0; </v>
      </c>
      <c r="AB35">
        <f>IF(LEN(I35)&gt;0,VLOOKUP(I35,Faction!A$2:B$77,2,FALSE),1)</f>
        <v>1</v>
      </c>
      <c r="AC35" t="str">
        <f t="shared" si="17"/>
        <v xml:space="preserve">["FACTION"] = 1; </v>
      </c>
      <c r="AD35" t="str">
        <f t="shared" si="18"/>
        <v xml:space="preserve">["TIER"] = 0; </v>
      </c>
      <c r="AE35" t="str">
        <f t="shared" si="19"/>
        <v/>
      </c>
      <c r="AF35" t="str">
        <f t="shared" si="20"/>
        <v/>
      </c>
      <c r="AG35" t="str">
        <f t="shared" si="21"/>
        <v xml:space="preserve">["NAME"] = { ["EN"] = ""; }; </v>
      </c>
      <c r="AH35" t="str">
        <f t="shared" si="22"/>
        <v xml:space="preserve">["LORE"] = { ["EN"] = ""; }; </v>
      </c>
      <c r="AI35" t="str">
        <f t="shared" si="23"/>
        <v xml:space="preserve">["SUMMARY"] = { ["EN"] = ""; }; </v>
      </c>
      <c r="AJ35" t="str">
        <f t="shared" si="24"/>
        <v/>
      </c>
      <c r="AK35" t="str">
        <f t="shared" si="25"/>
        <v>};</v>
      </c>
    </row>
    <row r="36" spans="16:37" x14ac:dyDescent="0.25">
      <c r="P36" s="1" t="e">
        <f t="shared" si="6"/>
        <v>#N/A</v>
      </c>
      <c r="Q36">
        <f t="shared" si="7"/>
        <v>35</v>
      </c>
      <c r="R36" t="str">
        <f t="shared" si="8"/>
        <v xml:space="preserve"> [35] = {</v>
      </c>
      <c r="S36" s="1" t="str">
        <f t="shared" si="9"/>
        <v xml:space="preserve">                      </v>
      </c>
      <c r="T36" t="e">
        <f>VLOOKUP(D36,Type!A$2:B$16,2,FALSE)</f>
        <v>#N/A</v>
      </c>
      <c r="U36" t="e">
        <f t="shared" si="10"/>
        <v>#N/A</v>
      </c>
      <c r="V36" t="str">
        <f t="shared" si="11"/>
        <v>0</v>
      </c>
      <c r="W36" t="str">
        <f t="shared" si="12"/>
        <v xml:space="preserve">["VXP"] =    0; </v>
      </c>
      <c r="X36" t="str">
        <f t="shared" si="13"/>
        <v>0</v>
      </c>
      <c r="Y36" t="str">
        <f t="shared" si="14"/>
        <v xml:space="preserve">["LP"] =  0; </v>
      </c>
      <c r="Z36" t="str">
        <f t="shared" si="15"/>
        <v>0</v>
      </c>
      <c r="AA36" t="str">
        <f t="shared" si="16"/>
        <v xml:space="preserve">["REP"] =    0; </v>
      </c>
      <c r="AB36">
        <f>IF(LEN(I36)&gt;0,VLOOKUP(I36,Faction!A$2:B$77,2,FALSE),1)</f>
        <v>1</v>
      </c>
      <c r="AC36" t="str">
        <f t="shared" si="17"/>
        <v xml:space="preserve">["FACTION"] = 1; </v>
      </c>
      <c r="AD36" t="str">
        <f t="shared" si="18"/>
        <v xml:space="preserve">["TIER"] = 0; </v>
      </c>
      <c r="AE36" t="str">
        <f t="shared" si="19"/>
        <v/>
      </c>
      <c r="AF36" t="str">
        <f t="shared" si="20"/>
        <v/>
      </c>
      <c r="AG36" t="str">
        <f t="shared" si="21"/>
        <v xml:space="preserve">["NAME"] = { ["EN"] = ""; }; </v>
      </c>
      <c r="AH36" t="str">
        <f t="shared" si="22"/>
        <v xml:space="preserve">["LORE"] = { ["EN"] = ""; }; </v>
      </c>
      <c r="AI36" t="str">
        <f t="shared" si="23"/>
        <v xml:space="preserve">["SUMMARY"] = { ["EN"] = ""; }; </v>
      </c>
      <c r="AJ36" t="str">
        <f t="shared" si="24"/>
        <v/>
      </c>
      <c r="AK36" t="str">
        <f t="shared" si="25"/>
        <v>};</v>
      </c>
    </row>
    <row r="37" spans="16:37" x14ac:dyDescent="0.25">
      <c r="P37" s="1" t="e">
        <f t="shared" si="6"/>
        <v>#N/A</v>
      </c>
      <c r="Q37">
        <f t="shared" si="7"/>
        <v>36</v>
      </c>
      <c r="R37" t="str">
        <f t="shared" si="8"/>
        <v xml:space="preserve"> [36] = {</v>
      </c>
      <c r="S37" s="1" t="str">
        <f t="shared" si="9"/>
        <v xml:space="preserve">                      </v>
      </c>
      <c r="T37" t="e">
        <f>VLOOKUP(D37,Type!A$2:B$16,2,FALSE)</f>
        <v>#N/A</v>
      </c>
      <c r="U37" t="e">
        <f t="shared" si="10"/>
        <v>#N/A</v>
      </c>
      <c r="V37" t="str">
        <f t="shared" si="11"/>
        <v>0</v>
      </c>
      <c r="W37" t="str">
        <f t="shared" si="12"/>
        <v xml:space="preserve">["VXP"] =    0; </v>
      </c>
      <c r="X37" t="str">
        <f t="shared" si="13"/>
        <v>0</v>
      </c>
      <c r="Y37" t="str">
        <f t="shared" si="14"/>
        <v xml:space="preserve">["LP"] =  0; </v>
      </c>
      <c r="Z37" t="str">
        <f t="shared" si="15"/>
        <v>0</v>
      </c>
      <c r="AA37" t="str">
        <f t="shared" si="16"/>
        <v xml:space="preserve">["REP"] =    0; </v>
      </c>
      <c r="AB37">
        <f>IF(LEN(I37)&gt;0,VLOOKUP(I37,Faction!A$2:B$77,2,FALSE),1)</f>
        <v>1</v>
      </c>
      <c r="AC37" t="str">
        <f t="shared" si="17"/>
        <v xml:space="preserve">["FACTION"] = 1; </v>
      </c>
      <c r="AD37" t="str">
        <f t="shared" si="18"/>
        <v xml:space="preserve">["TIER"] = 0; </v>
      </c>
      <c r="AE37" t="str">
        <f t="shared" si="19"/>
        <v/>
      </c>
      <c r="AF37" t="str">
        <f t="shared" si="20"/>
        <v/>
      </c>
      <c r="AG37" t="str">
        <f t="shared" si="21"/>
        <v xml:space="preserve">["NAME"] = { ["EN"] = ""; }; </v>
      </c>
      <c r="AH37" t="str">
        <f t="shared" si="22"/>
        <v xml:space="preserve">["LORE"] = { ["EN"] = ""; }; </v>
      </c>
      <c r="AI37" t="str">
        <f t="shared" si="23"/>
        <v xml:space="preserve">["SUMMARY"] = { ["EN"] = ""; }; </v>
      </c>
      <c r="AJ37" t="str">
        <f t="shared" si="24"/>
        <v/>
      </c>
      <c r="AK37" t="str">
        <f t="shared" si="25"/>
        <v>};</v>
      </c>
    </row>
    <row r="38" spans="16:37" x14ac:dyDescent="0.25">
      <c r="P38" s="1" t="e">
        <f t="shared" si="6"/>
        <v>#N/A</v>
      </c>
      <c r="Q38">
        <f t="shared" si="7"/>
        <v>37</v>
      </c>
      <c r="R38" t="str">
        <f t="shared" si="8"/>
        <v xml:space="preserve"> [37] = {</v>
      </c>
      <c r="S38" s="1" t="str">
        <f t="shared" si="9"/>
        <v xml:space="preserve">                      </v>
      </c>
      <c r="T38" t="e">
        <f>VLOOKUP(D38,Type!A$2:B$16,2,FALSE)</f>
        <v>#N/A</v>
      </c>
      <c r="U38" t="e">
        <f t="shared" si="10"/>
        <v>#N/A</v>
      </c>
      <c r="V38" t="str">
        <f t="shared" si="11"/>
        <v>0</v>
      </c>
      <c r="W38" t="str">
        <f t="shared" si="12"/>
        <v xml:space="preserve">["VXP"] =    0; </v>
      </c>
      <c r="X38" t="str">
        <f t="shared" si="13"/>
        <v>0</v>
      </c>
      <c r="Y38" t="str">
        <f t="shared" si="14"/>
        <v xml:space="preserve">["LP"] =  0; </v>
      </c>
      <c r="Z38" t="str">
        <f t="shared" si="15"/>
        <v>0</v>
      </c>
      <c r="AA38" t="str">
        <f t="shared" si="16"/>
        <v xml:space="preserve">["REP"] =    0; </v>
      </c>
      <c r="AB38">
        <f>IF(LEN(I38)&gt;0,VLOOKUP(I38,Faction!A$2:B$77,2,FALSE),1)</f>
        <v>1</v>
      </c>
      <c r="AC38" t="str">
        <f t="shared" si="17"/>
        <v xml:space="preserve">["FACTION"] = 1; </v>
      </c>
      <c r="AD38" t="str">
        <f t="shared" si="18"/>
        <v xml:space="preserve">["TIER"] = 0; </v>
      </c>
      <c r="AE38" t="str">
        <f t="shared" si="19"/>
        <v/>
      </c>
      <c r="AF38" t="str">
        <f t="shared" si="20"/>
        <v/>
      </c>
      <c r="AG38" t="str">
        <f t="shared" si="21"/>
        <v xml:space="preserve">["NAME"] = { ["EN"] = ""; }; </v>
      </c>
      <c r="AH38" t="str">
        <f t="shared" si="22"/>
        <v xml:space="preserve">["LORE"] = { ["EN"] = ""; }; </v>
      </c>
      <c r="AI38" t="str">
        <f t="shared" si="23"/>
        <v xml:space="preserve">["SUMMARY"] = { ["EN"] = ""; }; </v>
      </c>
      <c r="AJ38" t="str">
        <f t="shared" si="24"/>
        <v/>
      </c>
      <c r="AK38" t="str">
        <f t="shared" si="25"/>
        <v>};</v>
      </c>
    </row>
    <row r="39" spans="16:37" x14ac:dyDescent="0.25">
      <c r="P39" s="1" t="e">
        <f t="shared" si="6"/>
        <v>#N/A</v>
      </c>
      <c r="Q39">
        <f t="shared" si="7"/>
        <v>38</v>
      </c>
      <c r="R39" t="str">
        <f t="shared" si="8"/>
        <v xml:space="preserve"> [38] = {</v>
      </c>
      <c r="S39" s="1" t="str">
        <f t="shared" si="9"/>
        <v xml:space="preserve">                      </v>
      </c>
      <c r="T39" t="e">
        <f>VLOOKUP(D39,Type!A$2:B$16,2,FALSE)</f>
        <v>#N/A</v>
      </c>
      <c r="U39" t="e">
        <f t="shared" si="10"/>
        <v>#N/A</v>
      </c>
      <c r="V39" t="str">
        <f t="shared" si="11"/>
        <v>0</v>
      </c>
      <c r="W39" t="str">
        <f t="shared" si="12"/>
        <v xml:space="preserve">["VXP"] =    0; </v>
      </c>
      <c r="X39" t="str">
        <f t="shared" si="13"/>
        <v>0</v>
      </c>
      <c r="Y39" t="str">
        <f t="shared" si="14"/>
        <v xml:space="preserve">["LP"] =  0; </v>
      </c>
      <c r="Z39" t="str">
        <f t="shared" si="15"/>
        <v>0</v>
      </c>
      <c r="AA39" t="str">
        <f t="shared" si="16"/>
        <v xml:space="preserve">["REP"] =    0; </v>
      </c>
      <c r="AB39">
        <f>IF(LEN(I39)&gt;0,VLOOKUP(I39,Faction!A$2:B$77,2,FALSE),1)</f>
        <v>1</v>
      </c>
      <c r="AC39" t="str">
        <f t="shared" si="17"/>
        <v xml:space="preserve">["FACTION"] = 1; </v>
      </c>
      <c r="AD39" t="str">
        <f t="shared" si="18"/>
        <v xml:space="preserve">["TIER"] = 0; </v>
      </c>
      <c r="AE39" t="str">
        <f t="shared" si="19"/>
        <v/>
      </c>
      <c r="AF39" t="str">
        <f t="shared" si="20"/>
        <v/>
      </c>
      <c r="AG39" t="str">
        <f t="shared" si="21"/>
        <v xml:space="preserve">["NAME"] = { ["EN"] = ""; }; </v>
      </c>
      <c r="AH39" t="str">
        <f t="shared" si="22"/>
        <v xml:space="preserve">["LORE"] = { ["EN"] = ""; }; </v>
      </c>
      <c r="AI39" t="str">
        <f t="shared" si="23"/>
        <v xml:space="preserve">["SUMMARY"] = { ["EN"] = ""; }; </v>
      </c>
      <c r="AJ39" t="str">
        <f t="shared" si="24"/>
        <v/>
      </c>
      <c r="AK39" t="str">
        <f t="shared" si="25"/>
        <v>};</v>
      </c>
    </row>
    <row r="40" spans="16:37" x14ac:dyDescent="0.25">
      <c r="P40" s="1" t="e">
        <f t="shared" si="6"/>
        <v>#N/A</v>
      </c>
      <c r="Q40">
        <f t="shared" si="7"/>
        <v>39</v>
      </c>
      <c r="R40" t="str">
        <f t="shared" si="8"/>
        <v xml:space="preserve"> [39] = {</v>
      </c>
      <c r="S40" s="1" t="str">
        <f t="shared" si="9"/>
        <v xml:space="preserve">                      </v>
      </c>
      <c r="T40" t="e">
        <f>VLOOKUP(D40,Type!A$2:B$16,2,FALSE)</f>
        <v>#N/A</v>
      </c>
      <c r="U40" t="e">
        <f t="shared" si="10"/>
        <v>#N/A</v>
      </c>
      <c r="V40" t="str">
        <f t="shared" si="11"/>
        <v>0</v>
      </c>
      <c r="W40" t="str">
        <f t="shared" si="12"/>
        <v xml:space="preserve">["VXP"] =    0; </v>
      </c>
      <c r="X40" t="str">
        <f t="shared" si="13"/>
        <v>0</v>
      </c>
      <c r="Y40" t="str">
        <f t="shared" si="14"/>
        <v xml:space="preserve">["LP"] =  0; </v>
      </c>
      <c r="Z40" t="str">
        <f t="shared" si="15"/>
        <v>0</v>
      </c>
      <c r="AA40" t="str">
        <f t="shared" si="16"/>
        <v xml:space="preserve">["REP"] =    0; </v>
      </c>
      <c r="AB40">
        <f>IF(LEN(I40)&gt;0,VLOOKUP(I40,Faction!A$2:B$77,2,FALSE),1)</f>
        <v>1</v>
      </c>
      <c r="AC40" t="str">
        <f t="shared" si="17"/>
        <v xml:space="preserve">["FACTION"] = 1; </v>
      </c>
      <c r="AD40" t="str">
        <f t="shared" si="18"/>
        <v xml:space="preserve">["TIER"] = 0; </v>
      </c>
      <c r="AE40" t="str">
        <f t="shared" si="19"/>
        <v/>
      </c>
      <c r="AF40" t="str">
        <f t="shared" si="20"/>
        <v/>
      </c>
      <c r="AG40" t="str">
        <f t="shared" si="21"/>
        <v xml:space="preserve">["NAME"] = { ["EN"] = ""; }; </v>
      </c>
      <c r="AH40" t="str">
        <f t="shared" si="22"/>
        <v xml:space="preserve">["LORE"] = { ["EN"] = ""; }; </v>
      </c>
      <c r="AI40" t="str">
        <f t="shared" si="23"/>
        <v xml:space="preserve">["SUMMARY"] = { ["EN"] = ""; }; </v>
      </c>
      <c r="AJ40" t="str">
        <f t="shared" si="24"/>
        <v/>
      </c>
      <c r="AK40" t="str">
        <f t="shared" si="25"/>
        <v>};</v>
      </c>
    </row>
  </sheetData>
  <conditionalFormatting sqref="A1:A1048576">
    <cfRule type="duplicateValues" dxfId="2" priority="2"/>
  </conditionalFormatting>
  <conditionalFormatting sqref="B1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F7-82CE-4F8E-A600-0933F0B541F5}">
  <dimension ref="A1:B77"/>
  <sheetViews>
    <sheetView workbookViewId="0">
      <selection activeCell="A7" sqref="A7"/>
    </sheetView>
  </sheetViews>
  <sheetFormatPr defaultRowHeight="15" x14ac:dyDescent="0.25"/>
  <cols>
    <col min="1" max="1" width="3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>
        <v>18</v>
      </c>
    </row>
    <row r="3" spans="1:2" x14ac:dyDescent="0.25">
      <c r="A3" t="s">
        <v>36</v>
      </c>
      <c r="B3">
        <v>39</v>
      </c>
    </row>
    <row r="4" spans="1:2" x14ac:dyDescent="0.25">
      <c r="A4" t="s">
        <v>37</v>
      </c>
      <c r="B4">
        <v>40</v>
      </c>
    </row>
    <row r="5" spans="1:2" x14ac:dyDescent="0.25">
      <c r="A5" t="s">
        <v>38</v>
      </c>
      <c r="B5">
        <v>54</v>
      </c>
    </row>
    <row r="6" spans="1:2" x14ac:dyDescent="0.25">
      <c r="A6" t="s">
        <v>39</v>
      </c>
      <c r="B6">
        <v>52</v>
      </c>
    </row>
    <row r="7" spans="1:2" x14ac:dyDescent="0.25">
      <c r="A7" t="s">
        <v>40</v>
      </c>
      <c r="B7">
        <v>7</v>
      </c>
    </row>
    <row r="8" spans="1:2" x14ac:dyDescent="0.25">
      <c r="A8" t="s">
        <v>41</v>
      </c>
      <c r="B8">
        <v>60</v>
      </c>
    </row>
    <row r="9" spans="1:2" x14ac:dyDescent="0.25">
      <c r="A9" t="s">
        <v>42</v>
      </c>
      <c r="B9">
        <v>12</v>
      </c>
    </row>
    <row r="10" spans="1:2" x14ac:dyDescent="0.25">
      <c r="A10" t="s">
        <v>43</v>
      </c>
      <c r="B10">
        <v>51</v>
      </c>
    </row>
    <row r="11" spans="1:2" x14ac:dyDescent="0.25">
      <c r="A11" t="s">
        <v>44</v>
      </c>
      <c r="B11">
        <v>41</v>
      </c>
    </row>
    <row r="12" spans="1:2" x14ac:dyDescent="0.25">
      <c r="A12" t="s">
        <v>45</v>
      </c>
      <c r="B12">
        <v>36</v>
      </c>
    </row>
    <row r="13" spans="1:2" x14ac:dyDescent="0.25">
      <c r="A13" t="s">
        <v>46</v>
      </c>
      <c r="B13">
        <v>37</v>
      </c>
    </row>
    <row r="14" spans="1:2" x14ac:dyDescent="0.25">
      <c r="A14" t="s">
        <v>47</v>
      </c>
      <c r="B14">
        <v>64</v>
      </c>
    </row>
    <row r="15" spans="1:2" x14ac:dyDescent="0.25">
      <c r="A15" t="s">
        <v>48</v>
      </c>
      <c r="B15">
        <v>68</v>
      </c>
    </row>
    <row r="16" spans="1:2" x14ac:dyDescent="0.25">
      <c r="A16" t="s">
        <v>49</v>
      </c>
      <c r="B16">
        <v>69</v>
      </c>
    </row>
    <row r="17" spans="1:2" x14ac:dyDescent="0.25">
      <c r="A17" t="s">
        <v>50</v>
      </c>
      <c r="B17">
        <v>11</v>
      </c>
    </row>
    <row r="18" spans="1:2" x14ac:dyDescent="0.25">
      <c r="A18" t="s">
        <v>51</v>
      </c>
      <c r="B18">
        <v>61</v>
      </c>
    </row>
    <row r="19" spans="1:2" x14ac:dyDescent="0.25">
      <c r="A19" t="s">
        <v>52</v>
      </c>
      <c r="B19">
        <v>62</v>
      </c>
    </row>
    <row r="20" spans="1:2" x14ac:dyDescent="0.25">
      <c r="A20" t="s">
        <v>53</v>
      </c>
      <c r="B20">
        <v>15</v>
      </c>
    </row>
    <row r="21" spans="1:2" x14ac:dyDescent="0.25">
      <c r="A21" t="s">
        <v>54</v>
      </c>
      <c r="B21">
        <v>42</v>
      </c>
    </row>
    <row r="22" spans="1:2" x14ac:dyDescent="0.25">
      <c r="A22" t="s">
        <v>55</v>
      </c>
      <c r="B22">
        <v>71</v>
      </c>
    </row>
    <row r="23" spans="1:2" x14ac:dyDescent="0.25">
      <c r="A23" t="s">
        <v>56</v>
      </c>
      <c r="B23">
        <v>24</v>
      </c>
    </row>
    <row r="24" spans="1:2" x14ac:dyDescent="0.25">
      <c r="A24" t="s">
        <v>57</v>
      </c>
      <c r="B24">
        <v>67</v>
      </c>
    </row>
    <row r="25" spans="1:2" x14ac:dyDescent="0.25">
      <c r="A25" t="s">
        <v>58</v>
      </c>
      <c r="B25">
        <v>55</v>
      </c>
    </row>
    <row r="26" spans="1:2" x14ac:dyDescent="0.25">
      <c r="A26" t="s">
        <v>59</v>
      </c>
      <c r="B26">
        <v>16</v>
      </c>
    </row>
    <row r="27" spans="1:2" x14ac:dyDescent="0.25">
      <c r="A27" t="s">
        <v>60</v>
      </c>
      <c r="B27">
        <v>17</v>
      </c>
    </row>
    <row r="28" spans="1:2" x14ac:dyDescent="0.25">
      <c r="A28" t="s">
        <v>61</v>
      </c>
      <c r="B28">
        <v>38</v>
      </c>
    </row>
    <row r="29" spans="1:2" x14ac:dyDescent="0.25">
      <c r="A29" t="s">
        <v>62</v>
      </c>
      <c r="B29">
        <v>13</v>
      </c>
    </row>
    <row r="30" spans="1:2" x14ac:dyDescent="0.25">
      <c r="A30" t="s">
        <v>63</v>
      </c>
      <c r="B30">
        <v>20</v>
      </c>
    </row>
    <row r="31" spans="1:2" x14ac:dyDescent="0.25">
      <c r="A31" t="s">
        <v>64</v>
      </c>
      <c r="B31">
        <v>43</v>
      </c>
    </row>
    <row r="32" spans="1:2" x14ac:dyDescent="0.25">
      <c r="A32" t="s">
        <v>65</v>
      </c>
      <c r="B32">
        <v>57</v>
      </c>
    </row>
    <row r="33" spans="1:2" x14ac:dyDescent="0.25">
      <c r="A33" t="s">
        <v>66</v>
      </c>
      <c r="B33">
        <v>58</v>
      </c>
    </row>
    <row r="34" spans="1:2" x14ac:dyDescent="0.25">
      <c r="A34" t="s">
        <v>67</v>
      </c>
      <c r="B34">
        <v>56</v>
      </c>
    </row>
    <row r="35" spans="1:2" x14ac:dyDescent="0.25">
      <c r="A35" t="s">
        <v>68</v>
      </c>
      <c r="B35">
        <v>4</v>
      </c>
    </row>
    <row r="36" spans="1:2" x14ac:dyDescent="0.25">
      <c r="A36" t="s">
        <v>69</v>
      </c>
      <c r="B36">
        <v>70</v>
      </c>
    </row>
    <row r="37" spans="1:2" x14ac:dyDescent="0.25">
      <c r="A37" t="s">
        <v>70</v>
      </c>
      <c r="B37">
        <v>47</v>
      </c>
    </row>
    <row r="38" spans="1:2" x14ac:dyDescent="0.25">
      <c r="A38" t="s">
        <v>71</v>
      </c>
      <c r="B38">
        <v>21</v>
      </c>
    </row>
    <row r="39" spans="1:2" x14ac:dyDescent="0.25">
      <c r="A39" t="s">
        <v>72</v>
      </c>
      <c r="B39">
        <v>48</v>
      </c>
    </row>
    <row r="40" spans="1:2" x14ac:dyDescent="0.25">
      <c r="A40" t="s">
        <v>73</v>
      </c>
      <c r="B40">
        <v>46</v>
      </c>
    </row>
    <row r="41" spans="1:2" x14ac:dyDescent="0.25">
      <c r="A41" t="s">
        <v>74</v>
      </c>
      <c r="B41">
        <v>28</v>
      </c>
    </row>
    <row r="42" spans="1:2" x14ac:dyDescent="0.25">
      <c r="A42" t="s">
        <v>75</v>
      </c>
      <c r="B42">
        <v>26</v>
      </c>
    </row>
    <row r="43" spans="1:2" x14ac:dyDescent="0.25">
      <c r="A43" t="s">
        <v>76</v>
      </c>
      <c r="B43">
        <v>27</v>
      </c>
    </row>
    <row r="44" spans="1:2" x14ac:dyDescent="0.25">
      <c r="A44" t="s">
        <v>77</v>
      </c>
      <c r="B44">
        <v>25</v>
      </c>
    </row>
    <row r="45" spans="1:2" x14ac:dyDescent="0.25">
      <c r="A45" t="s">
        <v>78</v>
      </c>
      <c r="B45">
        <v>1</v>
      </c>
    </row>
    <row r="46" spans="1:2" x14ac:dyDescent="0.25">
      <c r="A46" t="s">
        <v>79</v>
      </c>
      <c r="B46">
        <v>49</v>
      </c>
    </row>
    <row r="47" spans="1:2" x14ac:dyDescent="0.25">
      <c r="A47" t="s">
        <v>80</v>
      </c>
      <c r="B47">
        <v>31</v>
      </c>
    </row>
    <row r="48" spans="1:2" x14ac:dyDescent="0.25">
      <c r="A48" t="s">
        <v>81</v>
      </c>
      <c r="B48">
        <v>76</v>
      </c>
    </row>
    <row r="49" spans="1:2" x14ac:dyDescent="0.25">
      <c r="A49" t="s">
        <v>82</v>
      </c>
      <c r="B49">
        <v>9</v>
      </c>
    </row>
    <row r="50" spans="1:2" x14ac:dyDescent="0.25">
      <c r="A50" t="s">
        <v>83</v>
      </c>
      <c r="B50">
        <v>50</v>
      </c>
    </row>
    <row r="51" spans="1:2" x14ac:dyDescent="0.25">
      <c r="A51" t="s">
        <v>84</v>
      </c>
      <c r="B51">
        <v>75</v>
      </c>
    </row>
    <row r="52" spans="1:2" x14ac:dyDescent="0.25">
      <c r="A52" t="s">
        <v>85</v>
      </c>
      <c r="B52">
        <v>63</v>
      </c>
    </row>
    <row r="53" spans="1:2" x14ac:dyDescent="0.25">
      <c r="A53" t="s">
        <v>86</v>
      </c>
      <c r="B53">
        <v>59</v>
      </c>
    </row>
    <row r="54" spans="1:2" x14ac:dyDescent="0.25">
      <c r="A54" t="s">
        <v>87</v>
      </c>
      <c r="B54">
        <v>53</v>
      </c>
    </row>
    <row r="55" spans="1:2" x14ac:dyDescent="0.25">
      <c r="A55" t="s">
        <v>88</v>
      </c>
      <c r="B55">
        <v>32</v>
      </c>
    </row>
    <row r="56" spans="1:2" x14ac:dyDescent="0.25">
      <c r="A56" t="s">
        <v>89</v>
      </c>
      <c r="B56">
        <v>44</v>
      </c>
    </row>
    <row r="57" spans="1:2" x14ac:dyDescent="0.25">
      <c r="A57" t="s">
        <v>90</v>
      </c>
      <c r="B57">
        <v>6</v>
      </c>
    </row>
    <row r="58" spans="1:2" x14ac:dyDescent="0.25">
      <c r="A58" t="s">
        <v>91</v>
      </c>
      <c r="B58">
        <v>66</v>
      </c>
    </row>
    <row r="59" spans="1:2" x14ac:dyDescent="0.25">
      <c r="A59" t="s">
        <v>92</v>
      </c>
      <c r="B59">
        <v>8</v>
      </c>
    </row>
    <row r="60" spans="1:2" x14ac:dyDescent="0.25">
      <c r="A60" t="s">
        <v>93</v>
      </c>
      <c r="B60">
        <v>14</v>
      </c>
    </row>
    <row r="61" spans="1:2" x14ac:dyDescent="0.25">
      <c r="A61" t="s">
        <v>94</v>
      </c>
      <c r="B61">
        <v>33</v>
      </c>
    </row>
    <row r="62" spans="1:2" x14ac:dyDescent="0.25">
      <c r="A62" t="s">
        <v>95</v>
      </c>
      <c r="B62">
        <v>34</v>
      </c>
    </row>
    <row r="63" spans="1:2" x14ac:dyDescent="0.25">
      <c r="A63" t="s">
        <v>96</v>
      </c>
      <c r="B63">
        <v>73</v>
      </c>
    </row>
    <row r="64" spans="1:2" x14ac:dyDescent="0.25">
      <c r="A64" t="s">
        <v>97</v>
      </c>
      <c r="B64">
        <v>19</v>
      </c>
    </row>
    <row r="65" spans="1:2" x14ac:dyDescent="0.25">
      <c r="A65" t="s">
        <v>98</v>
      </c>
      <c r="B65">
        <v>35</v>
      </c>
    </row>
    <row r="66" spans="1:2" x14ac:dyDescent="0.25">
      <c r="A66" t="s">
        <v>99</v>
      </c>
      <c r="B66">
        <v>5</v>
      </c>
    </row>
    <row r="67" spans="1:2" x14ac:dyDescent="0.25">
      <c r="A67" t="s">
        <v>100</v>
      </c>
      <c r="B67">
        <v>65</v>
      </c>
    </row>
    <row r="68" spans="1:2" x14ac:dyDescent="0.25">
      <c r="A68" t="s">
        <v>101</v>
      </c>
      <c r="B68">
        <v>3</v>
      </c>
    </row>
    <row r="69" spans="1:2" x14ac:dyDescent="0.25">
      <c r="A69" t="s">
        <v>102</v>
      </c>
      <c r="B69">
        <v>22</v>
      </c>
    </row>
    <row r="70" spans="1:2" x14ac:dyDescent="0.25">
      <c r="A70" t="s">
        <v>103</v>
      </c>
      <c r="B70">
        <v>10</v>
      </c>
    </row>
    <row r="71" spans="1:2" x14ac:dyDescent="0.25">
      <c r="A71" t="s">
        <v>104</v>
      </c>
      <c r="B71">
        <v>74</v>
      </c>
    </row>
    <row r="72" spans="1:2" x14ac:dyDescent="0.25">
      <c r="A72" t="s">
        <v>105</v>
      </c>
      <c r="B72">
        <v>23</v>
      </c>
    </row>
    <row r="73" spans="1:2" x14ac:dyDescent="0.25">
      <c r="A73" t="s">
        <v>106</v>
      </c>
      <c r="B73">
        <v>2</v>
      </c>
    </row>
    <row r="74" spans="1:2" x14ac:dyDescent="0.25">
      <c r="A74" t="s">
        <v>107</v>
      </c>
      <c r="B74">
        <v>29</v>
      </c>
    </row>
    <row r="75" spans="1:2" x14ac:dyDescent="0.25">
      <c r="A75" t="s">
        <v>108</v>
      </c>
      <c r="B75">
        <v>30</v>
      </c>
    </row>
    <row r="76" spans="1:2" x14ac:dyDescent="0.25">
      <c r="A76" t="s">
        <v>109</v>
      </c>
      <c r="B76">
        <v>45</v>
      </c>
    </row>
    <row r="77" spans="1:2" x14ac:dyDescent="0.25">
      <c r="A77" t="s">
        <v>110</v>
      </c>
      <c r="B7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649-C458-4347-9857-C7A338995CEB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111</v>
      </c>
      <c r="B1">
        <v>214</v>
      </c>
    </row>
    <row r="2" spans="1:2" x14ac:dyDescent="0.25">
      <c r="A2" t="s">
        <v>112</v>
      </c>
      <c r="B2">
        <v>40</v>
      </c>
    </row>
    <row r="3" spans="1:2" x14ac:dyDescent="0.25">
      <c r="A3" t="s">
        <v>114</v>
      </c>
      <c r="B3">
        <v>172</v>
      </c>
    </row>
    <row r="4" spans="1:2" x14ac:dyDescent="0.25">
      <c r="A4" t="s">
        <v>115</v>
      </c>
      <c r="B4">
        <v>23</v>
      </c>
    </row>
    <row r="5" spans="1:2" x14ac:dyDescent="0.25">
      <c r="A5" t="s">
        <v>116</v>
      </c>
      <c r="B5">
        <v>162</v>
      </c>
    </row>
    <row r="6" spans="1:2" x14ac:dyDescent="0.25">
      <c r="A6" t="s">
        <v>125</v>
      </c>
      <c r="B6">
        <v>185</v>
      </c>
    </row>
    <row r="7" spans="1:2" x14ac:dyDescent="0.25">
      <c r="A7" t="s">
        <v>113</v>
      </c>
      <c r="B7">
        <v>31</v>
      </c>
    </row>
    <row r="8" spans="1:2" x14ac:dyDescent="0.25">
      <c r="A8" t="s">
        <v>117</v>
      </c>
      <c r="B8">
        <v>193</v>
      </c>
    </row>
    <row r="9" spans="1:2" x14ac:dyDescent="0.25">
      <c r="A9" t="s">
        <v>118</v>
      </c>
      <c r="B9">
        <v>194</v>
      </c>
    </row>
    <row r="12" spans="1:2" x14ac:dyDescent="0.25">
      <c r="A12" t="s">
        <v>126</v>
      </c>
      <c r="B12">
        <v>3</v>
      </c>
    </row>
  </sheetData>
  <sortState xmlns:xlrd2="http://schemas.microsoft.com/office/spreadsheetml/2017/richdata2" ref="A1:B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75-E04B-4FD6-9786-D05283D159D6}">
  <dimension ref="A1:B7"/>
  <sheetViews>
    <sheetView workbookViewId="0"/>
  </sheetViews>
  <sheetFormatPr defaultRowHeight="15" x14ac:dyDescent="0.25"/>
  <sheetData>
    <row r="1" spans="1:2" x14ac:dyDescent="0.25">
      <c r="A1" t="s">
        <v>111</v>
      </c>
      <c r="B1">
        <v>114</v>
      </c>
    </row>
    <row r="2" spans="1:2" x14ac:dyDescent="0.25">
      <c r="A2" t="s">
        <v>127</v>
      </c>
      <c r="B2">
        <v>73</v>
      </c>
    </row>
    <row r="3" spans="1:2" x14ac:dyDescent="0.25">
      <c r="A3" t="s">
        <v>128</v>
      </c>
      <c r="B3">
        <v>65</v>
      </c>
    </row>
    <row r="4" spans="1:2" x14ac:dyDescent="0.25">
      <c r="A4" t="s">
        <v>129</v>
      </c>
      <c r="B4">
        <v>117</v>
      </c>
    </row>
    <row r="5" spans="1:2" x14ac:dyDescent="0.25">
      <c r="A5" t="s">
        <v>130</v>
      </c>
      <c r="B5">
        <v>81</v>
      </c>
    </row>
    <row r="6" spans="1:2" x14ac:dyDescent="0.25">
      <c r="A6" t="s">
        <v>131</v>
      </c>
      <c r="B6">
        <v>23</v>
      </c>
    </row>
    <row r="7" spans="1:2" x14ac:dyDescent="0.25">
      <c r="A7" t="s">
        <v>133</v>
      </c>
      <c r="B7">
        <v>0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012-75B6-4A20-84A1-FE363E9B19E3}">
  <dimension ref="A1:B12"/>
  <sheetViews>
    <sheetView workbookViewId="0">
      <selection activeCell="A2" sqref="A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747</v>
      </c>
      <c r="B1">
        <v>7</v>
      </c>
    </row>
    <row r="2" spans="1:2" x14ac:dyDescent="0.25">
      <c r="A2" t="s">
        <v>119</v>
      </c>
      <c r="B2">
        <v>5</v>
      </c>
    </row>
    <row r="3" spans="1:2" x14ac:dyDescent="0.25">
      <c r="A3" t="s">
        <v>24</v>
      </c>
      <c r="B3">
        <v>1</v>
      </c>
    </row>
    <row r="4" spans="1:2" x14ac:dyDescent="0.25">
      <c r="A4" t="s">
        <v>120</v>
      </c>
      <c r="B4">
        <v>4</v>
      </c>
    </row>
    <row r="5" spans="1:2" x14ac:dyDescent="0.25">
      <c r="A5" t="s">
        <v>78</v>
      </c>
      <c r="B5">
        <v>0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6</v>
      </c>
    </row>
    <row r="8" spans="1:2" x14ac:dyDescent="0.25">
      <c r="A8" t="s">
        <v>123</v>
      </c>
      <c r="B8">
        <v>3</v>
      </c>
    </row>
    <row r="12" spans="1:2" x14ac:dyDescent="0.25">
      <c r="A12" t="s">
        <v>126</v>
      </c>
      <c r="B12">
        <v>3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E3AD-9518-4F05-90BE-E5C81D43C11E}">
  <dimension ref="A1:AQ37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R2" sqref="R2:R37"/>
    </sheetView>
  </sheetViews>
  <sheetFormatPr defaultRowHeight="15" x14ac:dyDescent="0.25"/>
  <cols>
    <col min="1" max="1" width="11" bestFit="1" customWidth="1"/>
    <col min="4" max="4" width="46.5703125" bestFit="1" customWidth="1"/>
    <col min="11" max="11" width="14.7109375" customWidth="1"/>
    <col min="17" max="17" width="12.140625" bestFit="1" customWidth="1"/>
    <col min="18" max="18" width="12.140625" customWidth="1"/>
    <col min="19" max="19" width="20.4257812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1879312910</v>
      </c>
      <c r="B2">
        <v>1</v>
      </c>
      <c r="C2">
        <v>1</v>
      </c>
      <c r="D2" t="s">
        <v>136</v>
      </c>
      <c r="E2" t="s">
        <v>29</v>
      </c>
      <c r="I2">
        <v>1200</v>
      </c>
      <c r="J2" t="s">
        <v>45</v>
      </c>
      <c r="K2" t="s">
        <v>137</v>
      </c>
      <c r="L2" t="s">
        <v>199</v>
      </c>
      <c r="M2">
        <v>0</v>
      </c>
      <c r="N2">
        <v>90</v>
      </c>
      <c r="R2" t="str">
        <f>CONCATENATE(U2,W2,X2,AQ2," -- ",D2)</f>
        <v xml:space="preserve">  [1] = {["ID"] = 1879312910; }; -- Deeds of West Gondor</v>
      </c>
      <c r="S2" s="1" t="str">
        <f>CONCATENATE(U2,V2,Y2,AA2,AC2,AE2,AG2,AI2,AJ2,AK2,AL2,AM2,AN2,AO2,AP2,AQ2)</f>
        <v xml:space="preserve">  [1] = {["ID"] = 1879312910; ["SAVE_INDEX"] =  1; ["TYPE"] =  7; ["VXP"] =    0; ["LP"] =  0; ["REP"] = 1200; ["FACTION"] = 36; ["TIER"] = 0; ["MIN_LVL"] =  "90"; ["NAME"] = { ["EN"] = "Deeds of West Gondor"; }; ["LORE"] = { ["EN"] = "There is much to do while travelling through the lands of West Gondor."; }; ["SUMMARY"] = { ["EN"] = "Complete 3 Meta deeds in Western Gondor";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1879312910; </v>
      </c>
      <c r="W2" t="str">
        <f>IF(LEN(A2)&gt;0,CONCATENATE("[""ID""] = ",A2,"; "),"")</f>
        <v xml:space="preserve">["ID"] = 1879312910; </v>
      </c>
      <c r="X2" t="str">
        <f>IF(LEN(P2)&gt;0,CONCATENATE("[""CAT_ID""] = ",P2,"; "),"")</f>
        <v/>
      </c>
      <c r="Y2" s="1" t="str">
        <f>IF(LEN(C2)&gt;0,CONCATENATE("[""SAVE_INDEX""] = ",REPT(" ",2-LEN(C2)),C2,"; "),REPT(" ",21))</f>
        <v xml:space="preserve">["SAVE_INDEX"] =  1; </v>
      </c>
      <c r="Z2">
        <f>VLOOKUP(E2,Type!A$2:B$16,2,FALSE)</f>
        <v>7</v>
      </c>
      <c r="AA2" t="str">
        <f>CONCATENATE("[""TYPE""] = ",REPT(" ",2-LEN(Z2)),Z2,"; ")</f>
        <v xml:space="preserve">["TYPE"] =  7; </v>
      </c>
      <c r="AB2" t="str">
        <f t="shared" ref="AB2" si="0">TEXT(F2,0)</f>
        <v>0</v>
      </c>
      <c r="AC2" t="str">
        <f>CONCATENATE("[""VXP""] = ",REPT(" ",4-LEN(AB2)),TEXT(AB2,"0"),"; ")</f>
        <v xml:space="preserve">["VXP"] =    0; </v>
      </c>
      <c r="AD2" t="str">
        <f t="shared" ref="AD2" si="1">TEXT(H2,0)</f>
        <v>0</v>
      </c>
      <c r="AE2" t="str">
        <f>CONCATENATE("[""LP""] = ",REPT(" ",2-LEN(AD2)),TEXT(AD2,"0"),"; ")</f>
        <v xml:space="preserve">["LP"] =  0; </v>
      </c>
      <c r="AF2" t="str">
        <f t="shared" ref="AF2" si="2">TEXT(I2,0)</f>
        <v>1200</v>
      </c>
      <c r="AG2" t="str">
        <f>CONCATENATE("[""REP""] = ",REPT(" ",4-LEN(AF2)),TEXT(AF2,"0"),"; ")</f>
        <v xml:space="preserve">["REP"] = 1200; </v>
      </c>
      <c r="AH2">
        <f>IF(LEN(J2)&gt;0,VLOOKUP(J2,Faction!A$2:B$77,2,FALSE),1)</f>
        <v>36</v>
      </c>
      <c r="AI2" t="str">
        <f>CONCATENATE("[""FACTION""] = ",REPT(" ",2-LEN(AH2)),TEXT(AH2,"0"),"; ")</f>
        <v xml:space="preserve">["FACTION"] = 36; </v>
      </c>
      <c r="AJ2" t="str">
        <f>CONCATENATE("[""TIER""] = ",TEXT(M2,"0"),"; ")</f>
        <v xml:space="preserve">["TIER"] = 0; </v>
      </c>
      <c r="AK2" t="str">
        <f>IF(LEN(N2)&gt;0,CONCATENATE("[""MIN_LVL""] = ",REPT(" ",3-LEN(N2)),"""",N2,"""; "),"                     ")</f>
        <v xml:space="preserve">["MIN_LVL"] =  "90"; </v>
      </c>
      <c r="AL2" t="str">
        <f>IF(LEN(O2)&gt;0,CONCATENATE("[""MIN_LVL""] = ",REPT(" ",3-LEN(O2)),O2,"; "),"")</f>
        <v/>
      </c>
      <c r="AM2" t="str">
        <f>CONCATENATE("[""NAME""] = { [""EN""] = """,D2,"""; }; ")</f>
        <v xml:space="preserve">["NAME"] = { ["EN"] = "Deeds of West Gondor"; }; </v>
      </c>
      <c r="AN2" t="str">
        <f>IF(LEN(L2)&gt;0,CONCATENATE("[""LORE""] = { [""EN""] = """,L2,"""; }; "),"")</f>
        <v xml:space="preserve">["LORE"] = { ["EN"] = "There is much to do while travelling through the lands of West Gondor."; }; </v>
      </c>
      <c r="AO2" t="str">
        <f>IF(LEN(K2)&gt;0,CONCATENATE("[""SUMMARY""] = { [""EN""] = """,K2,"""; }; "),"")</f>
        <v xml:space="preserve">["SUMMARY"] = { ["EN"] = "Complete 3 Meta deeds in Western Gondor"; }; </v>
      </c>
      <c r="AP2" t="str">
        <f>IF(LEN(G2)&gt;0,CONCATENATE("[""TITLE""] = { [""EN""] = """,G2,"""; }; "),"")</f>
        <v/>
      </c>
      <c r="AQ2" t="str">
        <f>CONCATENATE("};")</f>
        <v>};</v>
      </c>
    </row>
    <row r="3" spans="1:43" x14ac:dyDescent="0.25">
      <c r="A3">
        <v>1879312911</v>
      </c>
      <c r="B3">
        <v>2</v>
      </c>
      <c r="C3">
        <v>2</v>
      </c>
      <c r="D3" t="s">
        <v>138</v>
      </c>
      <c r="E3" t="s">
        <v>24</v>
      </c>
      <c r="I3">
        <v>900</v>
      </c>
      <c r="J3" t="s">
        <v>45</v>
      </c>
      <c r="K3" t="s">
        <v>139</v>
      </c>
      <c r="L3" t="s">
        <v>630</v>
      </c>
      <c r="M3">
        <v>1</v>
      </c>
      <c r="N3">
        <v>90</v>
      </c>
      <c r="R3" t="str">
        <f t="shared" ref="R3:R37" si="3">CONCATENATE(U3,W3,X3,AQ3," -- ",D3)</f>
        <v xml:space="preserve">  [2] = {["ID"] = 1879312911; }; -- Explorer of West Gondor</v>
      </c>
      <c r="S3" s="1" t="str">
        <f t="shared" ref="S3:S37" si="4">CONCATENATE(U3,V3,Y3,AA3,AC3,AE3,AG3,AI3,AJ3,AK3,AL3,AM3,AN3,AO3,AP3,AQ3)</f>
        <v xml:space="preserve">  [2] = {["ID"] = 1879312911; ["SAVE_INDEX"] =  2; ["TYPE"] =  3; ["VXP"] =    0; ["LP"] =  0; ["REP"] =  900; ["FACTION"] = 36; ["TIER"] = 1; ["MIN_LVL"] =  "90"; ["NAME"] = { ["EN"] = "Explorer of West Gondor"; }; ["LORE"] = { ["EN"] = "Explore the lands of West Gondor."; }; ["SUMMARY"] = { ["EN"] = "Complete 5 Explorer deeds in Western Gondor"; }; };</v>
      </c>
      <c r="T3">
        <f t="shared" ref="T3:T37" si="5">ROW()-1</f>
        <v>2</v>
      </c>
      <c r="U3" t="str">
        <f t="shared" ref="U3:U37" si="6">CONCATENATE(REPT(" ",3-LEN(T3)),"[",T3,"] = {")</f>
        <v xml:space="preserve">  [2] = {</v>
      </c>
      <c r="V3" t="str">
        <f t="shared" ref="V3:V37" si="7">IF(LEN(A3)&gt;0,CONCATENATE("[""ID""] = ",A3,"; "),"                     ")</f>
        <v xml:space="preserve">["ID"] = 1879312911; </v>
      </c>
      <c r="W3" t="str">
        <f t="shared" ref="W3:W37" si="8">IF(LEN(A3)&gt;0,CONCATENATE("[""ID""] = ",A3,"; "),"")</f>
        <v xml:space="preserve">["ID"] = 1879312911; </v>
      </c>
      <c r="X3" t="str">
        <f t="shared" ref="X3:X37" si="9">IF(LEN(P3)&gt;0,CONCATENATE("[""CAT_ID""] = ",P3,"; "),"")</f>
        <v/>
      </c>
      <c r="Y3" s="1" t="str">
        <f t="shared" ref="Y3:Y37" si="10">IF(LEN(C3)&gt;0,CONCATENATE("[""SAVE_INDEX""] = ",REPT(" ",2-LEN(C3)),C3,"; "),REPT(" ",21))</f>
        <v xml:space="preserve">["SAVE_INDEX"] =  2; </v>
      </c>
      <c r="Z3">
        <f>VLOOKUP(E3,Type!A$2:B$16,2,FALSE)</f>
        <v>3</v>
      </c>
      <c r="AA3" t="str">
        <f t="shared" ref="AA3:AA37" si="11">CONCATENATE("[""TYPE""] = ",REPT(" ",2-LEN(Z3)),Z3,"; ")</f>
        <v xml:space="preserve">["TYPE"] =  3; </v>
      </c>
      <c r="AB3" t="str">
        <f t="shared" ref="AB3:AB37" si="12">TEXT(F3,0)</f>
        <v>0</v>
      </c>
      <c r="AC3" t="str">
        <f t="shared" ref="AC3:AC37" si="13">CONCATENATE("[""VXP""] = ",REPT(" ",4-LEN(AB3)),TEXT(AB3,"0"),"; ")</f>
        <v xml:space="preserve">["VXP"] =    0; </v>
      </c>
      <c r="AD3" t="str">
        <f t="shared" ref="AD3:AD37" si="14">TEXT(H3,0)</f>
        <v>0</v>
      </c>
      <c r="AE3" t="str">
        <f t="shared" ref="AE3:AE37" si="15">CONCATENATE("[""LP""] = ",REPT(" ",2-LEN(AD3)),TEXT(AD3,"0"),"; ")</f>
        <v xml:space="preserve">["LP"] =  0; </v>
      </c>
      <c r="AF3" t="str">
        <f t="shared" ref="AF3:AF37" si="16">TEXT(I3,0)</f>
        <v>900</v>
      </c>
      <c r="AG3" t="str">
        <f t="shared" ref="AG3:AG37" si="17">CONCATENATE("[""REP""] = ",REPT(" ",4-LEN(AF3)),TEXT(AF3,"0"),"; ")</f>
        <v xml:space="preserve">["REP"] =  900; </v>
      </c>
      <c r="AH3">
        <f>IF(LEN(J3)&gt;0,VLOOKUP(J3,Faction!A$2:B$77,2,FALSE),1)</f>
        <v>36</v>
      </c>
      <c r="AI3" t="str">
        <f t="shared" ref="AI3:AI37" si="18">CONCATENATE("[""FACTION""] = ",REPT(" ",2-LEN(AH3)),TEXT(AH3,"0"),"; ")</f>
        <v xml:space="preserve">["FACTION"] = 36; </v>
      </c>
      <c r="AJ3" t="str">
        <f t="shared" ref="AJ3:AJ37" si="19">CONCATENATE("[""TIER""] = ",TEXT(M3,"0"),"; ")</f>
        <v xml:space="preserve">["TIER"] = 1; </v>
      </c>
      <c r="AK3" t="str">
        <f t="shared" ref="AK3:AK37" si="20">IF(LEN(N3)&gt;0,CONCATENATE("[""MIN_LVL""] = ",REPT(" ",3-LEN(N3)),"""",N3,"""; "),"                     ")</f>
        <v xml:space="preserve">["MIN_LVL"] =  "90"; </v>
      </c>
      <c r="AL3" t="str">
        <f t="shared" ref="AL3:AL37" si="21">IF(LEN(O3)&gt;0,CONCATENATE("[""MIN_LVL""] = ",REPT(" ",3-LEN(O3)),O3,"; "),"")</f>
        <v/>
      </c>
      <c r="AM3" t="str">
        <f t="shared" ref="AM3:AM37" si="22">CONCATENATE("[""NAME""] = { [""EN""] = """,D3,"""; }; ")</f>
        <v xml:space="preserve">["NAME"] = { ["EN"] = "Explorer of West Gondor"; }; </v>
      </c>
      <c r="AN3" t="str">
        <f t="shared" ref="AN3:AN37" si="23">IF(LEN(L3)&gt;0,CONCATENATE("[""LORE""] = { [""EN""] = """,L3,"""; }; "),"")</f>
        <v xml:space="preserve">["LORE"] = { ["EN"] = "Explore the lands of West Gondor."; }; </v>
      </c>
      <c r="AO3" t="str">
        <f t="shared" ref="AO3:AO37" si="24">IF(LEN(K3)&gt;0,CONCATENATE("[""SUMMARY""] = { [""EN""] = """,K3,"""; }; "),"")</f>
        <v xml:space="preserve">["SUMMARY"] = { ["EN"] = "Complete 5 Explorer deeds in Western Gondor"; }; </v>
      </c>
      <c r="AP3" t="str">
        <f t="shared" ref="AP3:AP37" si="25">IF(LEN(G3)&gt;0,CONCATENATE("[""TITLE""] = { [""EN""] = """,G3,"""; }; "),"")</f>
        <v/>
      </c>
      <c r="AQ3" t="str">
        <f t="shared" ref="AQ3:AQ37" si="26">CONCATENATE("};")</f>
        <v>};</v>
      </c>
    </row>
    <row r="4" spans="1:43" x14ac:dyDescent="0.25">
      <c r="A4">
        <v>1879312841</v>
      </c>
      <c r="B4">
        <v>5</v>
      </c>
      <c r="C4">
        <v>3</v>
      </c>
      <c r="D4" t="s">
        <v>144</v>
      </c>
      <c r="E4" t="s">
        <v>24</v>
      </c>
      <c r="F4">
        <v>2000</v>
      </c>
      <c r="G4" t="s">
        <v>138</v>
      </c>
      <c r="H4">
        <v>5</v>
      </c>
      <c r="I4">
        <v>500</v>
      </c>
      <c r="J4" t="s">
        <v>45</v>
      </c>
      <c r="K4" t="s">
        <v>145</v>
      </c>
      <c r="L4" t="s">
        <v>200</v>
      </c>
      <c r="M4">
        <v>2</v>
      </c>
      <c r="N4">
        <v>90</v>
      </c>
      <c r="R4" t="str">
        <f t="shared" si="3"/>
        <v xml:space="preserve">  [3] = {["ID"] = 1879312841; }; -- Beacons of West Gondor</v>
      </c>
      <c r="S4" s="1" t="str">
        <f t="shared" si="4"/>
        <v xml:space="preserve">  [3] = {["ID"] = 1879312841; ["SAVE_INDEX"] =  3; ["TYPE"] =  3; ["VXP"] = 2000; ["LP"] =  5; ["REP"] =  500; ["FACTION"] = 36; ["TIER"] = 2; ["MIN_LVL"] =  "90"; ["NAME"] = { ["EN"] = "Beacons of West Gondor"; }; ["LORE"] = { ["EN"] = "Discover structures atop the hills of West Gondor."; }; ["SUMMARY"] = { ["EN"] = "Discover 7 hill beacons in Western Gondor"; }; ["TITLE"] = { ["EN"] = "Explorer of West Gondor"; }; };</v>
      </c>
      <c r="T4">
        <f t="shared" si="5"/>
        <v>3</v>
      </c>
      <c r="U4" t="str">
        <f t="shared" si="6"/>
        <v xml:space="preserve">  [3] = {</v>
      </c>
      <c r="V4" t="str">
        <f t="shared" si="7"/>
        <v xml:space="preserve">["ID"] = 1879312841; </v>
      </c>
      <c r="W4" t="str">
        <f t="shared" si="8"/>
        <v xml:space="preserve">["ID"] = 1879312841; </v>
      </c>
      <c r="X4" t="str">
        <f t="shared" si="9"/>
        <v/>
      </c>
      <c r="Y4" s="1" t="str">
        <f t="shared" si="10"/>
        <v xml:space="preserve">["SAVE_INDEX"] =  3; </v>
      </c>
      <c r="Z4">
        <f>VLOOKUP(E4,Type!A$2:B$16,2,FALSE)</f>
        <v>3</v>
      </c>
      <c r="AA4" t="str">
        <f t="shared" si="11"/>
        <v xml:space="preserve">["TYPE"] =  3; </v>
      </c>
      <c r="AB4" t="str">
        <f t="shared" si="12"/>
        <v>2000</v>
      </c>
      <c r="AC4" t="str">
        <f t="shared" si="13"/>
        <v xml:space="preserve">["VXP"] = 2000; </v>
      </c>
      <c r="AD4" t="str">
        <f t="shared" si="14"/>
        <v>5</v>
      </c>
      <c r="AE4" t="str">
        <f t="shared" si="15"/>
        <v xml:space="preserve">["LP"] =  5; </v>
      </c>
      <c r="AF4" t="str">
        <f t="shared" si="16"/>
        <v>500</v>
      </c>
      <c r="AG4" t="str">
        <f t="shared" si="17"/>
        <v xml:space="preserve">["REP"] =  500; </v>
      </c>
      <c r="AH4">
        <f>IF(LEN(J4)&gt;0,VLOOKUP(J4,Faction!A$2:B$77,2,FALSE),1)</f>
        <v>36</v>
      </c>
      <c r="AI4" t="str">
        <f t="shared" si="18"/>
        <v xml:space="preserve">["FACTION"] = 36; </v>
      </c>
      <c r="AJ4" t="str">
        <f t="shared" si="19"/>
        <v xml:space="preserve">["TIER"] = 2; </v>
      </c>
      <c r="AK4" t="str">
        <f t="shared" si="20"/>
        <v xml:space="preserve">["MIN_LVL"] =  "90"; </v>
      </c>
      <c r="AL4" t="str">
        <f t="shared" si="21"/>
        <v/>
      </c>
      <c r="AM4" t="str">
        <f t="shared" si="22"/>
        <v xml:space="preserve">["NAME"] = { ["EN"] = "Beacons of West Gondor"; }; </v>
      </c>
      <c r="AN4" t="str">
        <f t="shared" si="23"/>
        <v xml:space="preserve">["LORE"] = { ["EN"] = "Discover structures atop the hills of West Gondor."; }; </v>
      </c>
      <c r="AO4" t="str">
        <f t="shared" si="24"/>
        <v xml:space="preserve">["SUMMARY"] = { ["EN"] = "Discover 7 hill beacons in Western Gondor"; }; </v>
      </c>
      <c r="AP4" t="str">
        <f t="shared" si="25"/>
        <v xml:space="preserve">["TITLE"] = { ["EN"] = "Explorer of West Gondor"; }; </v>
      </c>
      <c r="AQ4" t="str">
        <f t="shared" si="26"/>
        <v>};</v>
      </c>
    </row>
    <row r="5" spans="1:43" x14ac:dyDescent="0.25">
      <c r="A5">
        <v>1879312846</v>
      </c>
      <c r="B5">
        <v>9</v>
      </c>
      <c r="C5">
        <v>6</v>
      </c>
      <c r="D5" t="s">
        <v>155</v>
      </c>
      <c r="E5" t="s">
        <v>24</v>
      </c>
      <c r="F5">
        <v>2000</v>
      </c>
      <c r="G5" t="s">
        <v>156</v>
      </c>
      <c r="H5">
        <v>5</v>
      </c>
      <c r="I5">
        <v>500</v>
      </c>
      <c r="J5" t="s">
        <v>45</v>
      </c>
      <c r="K5" t="s">
        <v>157</v>
      </c>
      <c r="L5" t="s">
        <v>204</v>
      </c>
      <c r="M5">
        <v>2</v>
      </c>
      <c r="N5">
        <v>90</v>
      </c>
      <c r="R5" t="str">
        <f t="shared" si="3"/>
        <v xml:space="preserve">  [4] = {["ID"] = 1879312846; }; -- West Gondor: Camps of the Enemies</v>
      </c>
      <c r="S5" s="1" t="str">
        <f t="shared" si="4"/>
        <v xml:space="preserve">  [4] = {["ID"] = 1879312846; ["SAVE_INDEX"] =  6; ["TYPE"] =  3; ["VXP"] = 2000; ["LP"] =  5; ["REP"] =  500; ["FACTION"] = 36; ["TIER"] = 2; ["MIN_LVL"] =  "90"; ["NAME"] = { ["EN"] = "West Gondor: Camps of the Enemies"; }; ["LORE"] = { ["EN"] = "Scout enemy camps scattered throughout West Gondor."; }; ["SUMMARY"] = { ["EN"] = "Discover 6 enemy camps in Western Gondor"; }; ["TITLE"] = { ["EN"] = "Scout of West Gondor"; }; };</v>
      </c>
      <c r="T5">
        <f t="shared" si="5"/>
        <v>4</v>
      </c>
      <c r="U5" t="str">
        <f t="shared" si="6"/>
        <v xml:space="preserve">  [4] = {</v>
      </c>
      <c r="V5" t="str">
        <f t="shared" si="7"/>
        <v xml:space="preserve">["ID"] = 1879312846; </v>
      </c>
      <c r="W5" t="str">
        <f t="shared" si="8"/>
        <v xml:space="preserve">["ID"] = 1879312846; </v>
      </c>
      <c r="X5" t="str">
        <f t="shared" si="9"/>
        <v/>
      </c>
      <c r="Y5" s="1" t="str">
        <f t="shared" si="10"/>
        <v xml:space="preserve">["SAVE_INDEX"] =  6; </v>
      </c>
      <c r="Z5">
        <f>VLOOKUP(E5,Type!A$2:B$16,2,FALSE)</f>
        <v>3</v>
      </c>
      <c r="AA5" t="str">
        <f t="shared" si="11"/>
        <v xml:space="preserve">["TYPE"] =  3; </v>
      </c>
      <c r="AB5" t="str">
        <f t="shared" si="12"/>
        <v>2000</v>
      </c>
      <c r="AC5" t="str">
        <f t="shared" si="13"/>
        <v xml:space="preserve">["VXP"] = 2000; </v>
      </c>
      <c r="AD5" t="str">
        <f t="shared" si="14"/>
        <v>5</v>
      </c>
      <c r="AE5" t="str">
        <f t="shared" si="15"/>
        <v xml:space="preserve">["LP"] =  5; </v>
      </c>
      <c r="AF5" t="str">
        <f t="shared" si="16"/>
        <v>500</v>
      </c>
      <c r="AG5" t="str">
        <f t="shared" si="17"/>
        <v xml:space="preserve">["REP"] =  500; </v>
      </c>
      <c r="AH5">
        <f>IF(LEN(J5)&gt;0,VLOOKUP(J5,Faction!A$2:B$77,2,FALSE),1)</f>
        <v>36</v>
      </c>
      <c r="AI5" t="str">
        <f t="shared" si="18"/>
        <v xml:space="preserve">["FACTION"] = 36; </v>
      </c>
      <c r="AJ5" t="str">
        <f t="shared" si="19"/>
        <v xml:space="preserve">["TIER"] = 2; </v>
      </c>
      <c r="AK5" t="str">
        <f t="shared" si="20"/>
        <v xml:space="preserve">["MIN_LVL"] =  "90"; </v>
      </c>
      <c r="AL5" t="str">
        <f t="shared" si="21"/>
        <v/>
      </c>
      <c r="AM5" t="str">
        <f t="shared" si="22"/>
        <v xml:space="preserve">["NAME"] = { ["EN"] = "West Gondor: Camps of the Enemies"; }; </v>
      </c>
      <c r="AN5" t="str">
        <f t="shared" si="23"/>
        <v xml:space="preserve">["LORE"] = { ["EN"] = "Scout enemy camps scattered throughout West Gondor."; }; </v>
      </c>
      <c r="AO5" t="str">
        <f t="shared" si="24"/>
        <v xml:space="preserve">["SUMMARY"] = { ["EN"] = "Discover 6 enemy camps in Western Gondor"; }; </v>
      </c>
      <c r="AP5" t="str">
        <f t="shared" si="25"/>
        <v xml:space="preserve">["TITLE"] = { ["EN"] = "Scout of West Gondor"; }; </v>
      </c>
      <c r="AQ5" t="str">
        <f t="shared" si="26"/>
        <v>};</v>
      </c>
    </row>
    <row r="6" spans="1:43" x14ac:dyDescent="0.25">
      <c r="A6">
        <v>1879312843</v>
      </c>
      <c r="B6">
        <v>7</v>
      </c>
      <c r="C6">
        <v>4</v>
      </c>
      <c r="D6" t="s">
        <v>149</v>
      </c>
      <c r="E6" t="s">
        <v>24</v>
      </c>
      <c r="F6">
        <v>2000</v>
      </c>
      <c r="G6" t="s">
        <v>150</v>
      </c>
      <c r="H6">
        <v>5</v>
      </c>
      <c r="I6">
        <v>500</v>
      </c>
      <c r="J6" t="s">
        <v>45</v>
      </c>
      <c r="K6" t="s">
        <v>151</v>
      </c>
      <c r="L6" t="s">
        <v>202</v>
      </c>
      <c r="M6">
        <v>2</v>
      </c>
      <c r="N6">
        <v>90</v>
      </c>
      <c r="R6" t="str">
        <f t="shared" si="3"/>
        <v xml:space="preserve">  [5] = {["ID"] = 1879312843; }; -- Paths of the Dead</v>
      </c>
      <c r="S6" s="1" t="str">
        <f t="shared" si="4"/>
        <v xml:space="preserve">  [5] = {["ID"] = 1879312843; ["SAVE_INDEX"] =  4; ["TYPE"] =  3; ["VXP"] = 2000; ["LP"] =  5; ["REP"] =  500; ["FACTION"] = 36; ["TIER"] = 2; ["MIN_LVL"] =  "90"; ["NAME"] = { ["EN"] = "Paths of the Dead"; }; ["LORE"] = { ["EN"] = "Discover the Paths of the Dead."; }; ["SUMMARY"] = { ["EN"] = "Discover 4 points of interest in the Paths of the Dead"; }; ["TITLE"] = { ["EN"] = "Paths of the Dead Walker"; }; };</v>
      </c>
      <c r="T6">
        <f t="shared" si="5"/>
        <v>5</v>
      </c>
      <c r="U6" t="str">
        <f t="shared" si="6"/>
        <v xml:space="preserve">  [5] = {</v>
      </c>
      <c r="V6" t="str">
        <f t="shared" si="7"/>
        <v xml:space="preserve">["ID"] = 1879312843; </v>
      </c>
      <c r="W6" t="str">
        <f t="shared" si="8"/>
        <v xml:space="preserve">["ID"] = 1879312843; </v>
      </c>
      <c r="X6" t="str">
        <f t="shared" si="9"/>
        <v/>
      </c>
      <c r="Y6" s="1" t="str">
        <f t="shared" si="10"/>
        <v xml:space="preserve">["SAVE_INDEX"] =  4; </v>
      </c>
      <c r="Z6">
        <f>VLOOKUP(E6,Type!A$2:B$16,2,FALSE)</f>
        <v>3</v>
      </c>
      <c r="AA6" t="str">
        <f t="shared" si="11"/>
        <v xml:space="preserve">["TYPE"] =  3; </v>
      </c>
      <c r="AB6" t="str">
        <f t="shared" si="12"/>
        <v>2000</v>
      </c>
      <c r="AC6" t="str">
        <f t="shared" si="13"/>
        <v xml:space="preserve">["VXP"] = 2000; </v>
      </c>
      <c r="AD6" t="str">
        <f t="shared" si="14"/>
        <v>5</v>
      </c>
      <c r="AE6" t="str">
        <f t="shared" si="15"/>
        <v xml:space="preserve">["LP"] =  5; </v>
      </c>
      <c r="AF6" t="str">
        <f t="shared" si="16"/>
        <v>500</v>
      </c>
      <c r="AG6" t="str">
        <f t="shared" si="17"/>
        <v xml:space="preserve">["REP"] =  500; </v>
      </c>
      <c r="AH6">
        <f>IF(LEN(J6)&gt;0,VLOOKUP(J6,Faction!A$2:B$77,2,FALSE),1)</f>
        <v>36</v>
      </c>
      <c r="AI6" t="str">
        <f t="shared" si="18"/>
        <v xml:space="preserve">["FACTION"] = 36; </v>
      </c>
      <c r="AJ6" t="str">
        <f t="shared" si="19"/>
        <v xml:space="preserve">["TIER"] = 2; </v>
      </c>
      <c r="AK6" t="str">
        <f t="shared" si="20"/>
        <v xml:space="preserve">["MIN_LVL"] =  "90"; </v>
      </c>
      <c r="AL6" t="str">
        <f t="shared" si="21"/>
        <v/>
      </c>
      <c r="AM6" t="str">
        <f t="shared" si="22"/>
        <v xml:space="preserve">["NAME"] = { ["EN"] = "Paths of the Dead"; }; </v>
      </c>
      <c r="AN6" t="str">
        <f t="shared" si="23"/>
        <v xml:space="preserve">["LORE"] = { ["EN"] = "Discover the Paths of the Dead."; }; </v>
      </c>
      <c r="AO6" t="str">
        <f t="shared" si="24"/>
        <v xml:space="preserve">["SUMMARY"] = { ["EN"] = "Discover 4 points of interest in the Paths of the Dead"; }; </v>
      </c>
      <c r="AP6" t="str">
        <f t="shared" si="25"/>
        <v xml:space="preserve">["TITLE"] = { ["EN"] = "Paths of the Dead Walker"; }; </v>
      </c>
      <c r="AQ6" t="str">
        <f t="shared" si="26"/>
        <v>};</v>
      </c>
    </row>
    <row r="7" spans="1:43" x14ac:dyDescent="0.25">
      <c r="A7">
        <v>1879312847</v>
      </c>
      <c r="B7">
        <v>8</v>
      </c>
      <c r="C7">
        <v>5</v>
      </c>
      <c r="D7" t="s">
        <v>152</v>
      </c>
      <c r="E7" t="s">
        <v>24</v>
      </c>
      <c r="F7">
        <v>2000</v>
      </c>
      <c r="G7" t="s">
        <v>153</v>
      </c>
      <c r="H7">
        <v>5</v>
      </c>
      <c r="I7">
        <v>500</v>
      </c>
      <c r="J7" t="s">
        <v>45</v>
      </c>
      <c r="K7" t="s">
        <v>154</v>
      </c>
      <c r="L7" t="s">
        <v>203</v>
      </c>
      <c r="M7">
        <v>2</v>
      </c>
      <c r="N7">
        <v>90</v>
      </c>
      <c r="R7" t="str">
        <f t="shared" si="3"/>
        <v xml:space="preserve">  [6] = {["ID"] = 1879312847; }; -- Prosperity of West Gondor</v>
      </c>
      <c r="S7" s="1" t="str">
        <f t="shared" si="4"/>
        <v xml:space="preserve">  [6] = {["ID"] = 1879312847; ["SAVE_INDEX"] =  5; ["TYPE"] =  3; ["VXP"] = 2000; ["LP"] =  5; ["REP"] =  500; ["FACTION"] = 36; ["TIER"] = 2; ["MIN_LVL"] =  "90"; ["NAME"] = { ["EN"] = "Prosperity of West Gondor"; }; ["LORE"] = { ["EN"] = "Discover Gondorian settlements in West Gondor."; }; ["SUMMARY"] = { ["EN"] = "Discover 7 settlements in Western Gondor"; }; ["TITLE"] = { ["EN"] = "Wanderer of West Gondor"; }; };</v>
      </c>
      <c r="T7">
        <f t="shared" si="5"/>
        <v>6</v>
      </c>
      <c r="U7" t="str">
        <f t="shared" si="6"/>
        <v xml:space="preserve">  [6] = {</v>
      </c>
      <c r="V7" t="str">
        <f t="shared" si="7"/>
        <v xml:space="preserve">["ID"] = 1879312847; </v>
      </c>
      <c r="W7" t="str">
        <f t="shared" si="8"/>
        <v xml:space="preserve">["ID"] = 1879312847; </v>
      </c>
      <c r="X7" t="str">
        <f t="shared" si="9"/>
        <v/>
      </c>
      <c r="Y7" s="1" t="str">
        <f t="shared" si="10"/>
        <v xml:space="preserve">["SAVE_INDEX"] =  5; </v>
      </c>
      <c r="Z7">
        <f>VLOOKUP(E7,Type!A$2:B$16,2,FALSE)</f>
        <v>3</v>
      </c>
      <c r="AA7" t="str">
        <f t="shared" si="11"/>
        <v xml:space="preserve">["TYPE"] =  3; </v>
      </c>
      <c r="AB7" t="str">
        <f t="shared" si="12"/>
        <v>2000</v>
      </c>
      <c r="AC7" t="str">
        <f t="shared" si="13"/>
        <v xml:space="preserve">["VXP"] = 2000; </v>
      </c>
      <c r="AD7" t="str">
        <f t="shared" si="14"/>
        <v>5</v>
      </c>
      <c r="AE7" t="str">
        <f t="shared" si="15"/>
        <v xml:space="preserve">["LP"] =  5; </v>
      </c>
      <c r="AF7" t="str">
        <f t="shared" si="16"/>
        <v>500</v>
      </c>
      <c r="AG7" t="str">
        <f t="shared" si="17"/>
        <v xml:space="preserve">["REP"] =  500; </v>
      </c>
      <c r="AH7">
        <f>IF(LEN(J7)&gt;0,VLOOKUP(J7,Faction!A$2:B$77,2,FALSE),1)</f>
        <v>36</v>
      </c>
      <c r="AI7" t="str">
        <f t="shared" si="18"/>
        <v xml:space="preserve">["FACTION"] = 36; </v>
      </c>
      <c r="AJ7" t="str">
        <f t="shared" si="19"/>
        <v xml:space="preserve">["TIER"] = 2; </v>
      </c>
      <c r="AK7" t="str">
        <f t="shared" si="20"/>
        <v xml:space="preserve">["MIN_LVL"] =  "90"; </v>
      </c>
      <c r="AL7" t="str">
        <f t="shared" si="21"/>
        <v/>
      </c>
      <c r="AM7" t="str">
        <f t="shared" si="22"/>
        <v xml:space="preserve">["NAME"] = { ["EN"] = "Prosperity of West Gondor"; }; </v>
      </c>
      <c r="AN7" t="str">
        <f t="shared" si="23"/>
        <v xml:space="preserve">["LORE"] = { ["EN"] = "Discover Gondorian settlements in West Gondor."; }; </v>
      </c>
      <c r="AO7" t="str">
        <f t="shared" si="24"/>
        <v xml:space="preserve">["SUMMARY"] = { ["EN"] = "Discover 7 settlements in Western Gondor"; }; </v>
      </c>
      <c r="AP7" t="str">
        <f t="shared" si="25"/>
        <v xml:space="preserve">["TITLE"] = { ["EN"] = "Wanderer of West Gondor"; }; </v>
      </c>
      <c r="AQ7" t="str">
        <f t="shared" si="26"/>
        <v>};</v>
      </c>
    </row>
    <row r="8" spans="1:43" x14ac:dyDescent="0.25">
      <c r="A8">
        <v>1879312839</v>
      </c>
      <c r="B8">
        <v>6</v>
      </c>
      <c r="C8">
        <v>27</v>
      </c>
      <c r="D8" t="s">
        <v>146</v>
      </c>
      <c r="E8" t="s">
        <v>24</v>
      </c>
      <c r="F8">
        <v>2000</v>
      </c>
      <c r="G8" t="s">
        <v>147</v>
      </c>
      <c r="H8">
        <v>10</v>
      </c>
      <c r="I8">
        <v>900</v>
      </c>
      <c r="J8" t="s">
        <v>45</v>
      </c>
      <c r="K8" t="s">
        <v>148</v>
      </c>
      <c r="L8" t="s">
        <v>201</v>
      </c>
      <c r="M8">
        <v>2</v>
      </c>
      <c r="N8">
        <v>90</v>
      </c>
      <c r="R8" t="str">
        <f t="shared" si="3"/>
        <v xml:space="preserve">  [7] = {["ID"] = 1879312839; }; -- Gondorian Treasure Cache</v>
      </c>
      <c r="S8" s="1" t="str">
        <f t="shared" si="4"/>
        <v xml:space="preserve">  [7] = {["ID"] = 1879312839; ["SAVE_INDEX"] = 27; ["TYPE"] =  3; ["VXP"] = 2000; ["LP"] = 10; ["REP"] =  900; ["FACTION"] = 36; ["TIER"] = 2; ["MIN_LVL"] =  "90"; ["NAME"] = { ["EN"] = "Gondorian Treasure Cache"; }; ["LORE"] = { ["EN"] = "Find West Gondor's treasure that has been lost over the years."; }; ["SUMMARY"] = { ["EN"] = "Discover 18 treasure caches in Western Gondor"; }; ["TITLE"] = { ["EN"] = "Treasure Seeker of West Gondor"; }; };</v>
      </c>
      <c r="T8">
        <f t="shared" si="5"/>
        <v>7</v>
      </c>
      <c r="U8" t="str">
        <f t="shared" si="6"/>
        <v xml:space="preserve">  [7] = {</v>
      </c>
      <c r="V8" t="str">
        <f t="shared" si="7"/>
        <v xml:space="preserve">["ID"] = 1879312839; </v>
      </c>
      <c r="W8" t="str">
        <f t="shared" si="8"/>
        <v xml:space="preserve">["ID"] = 1879312839; </v>
      </c>
      <c r="X8" t="str">
        <f t="shared" si="9"/>
        <v/>
      </c>
      <c r="Y8" s="1" t="str">
        <f t="shared" si="10"/>
        <v xml:space="preserve">["SAVE_INDEX"] = 27; </v>
      </c>
      <c r="Z8">
        <f>VLOOKUP(E8,Type!A$2:B$16,2,FALSE)</f>
        <v>3</v>
      </c>
      <c r="AA8" t="str">
        <f t="shared" si="11"/>
        <v xml:space="preserve">["TYPE"] =  3; </v>
      </c>
      <c r="AB8" t="str">
        <f t="shared" si="12"/>
        <v>2000</v>
      </c>
      <c r="AC8" t="str">
        <f t="shared" si="13"/>
        <v xml:space="preserve">["VXP"] = 2000; </v>
      </c>
      <c r="AD8" t="str">
        <f t="shared" si="14"/>
        <v>10</v>
      </c>
      <c r="AE8" t="str">
        <f t="shared" si="15"/>
        <v xml:space="preserve">["LP"] = 10; </v>
      </c>
      <c r="AF8" t="str">
        <f t="shared" si="16"/>
        <v>900</v>
      </c>
      <c r="AG8" t="str">
        <f t="shared" si="17"/>
        <v xml:space="preserve">["REP"] =  900; </v>
      </c>
      <c r="AH8">
        <f>IF(LEN(J8)&gt;0,VLOOKUP(J8,Faction!A$2:B$77,2,FALSE),1)</f>
        <v>36</v>
      </c>
      <c r="AI8" t="str">
        <f t="shared" si="18"/>
        <v xml:space="preserve">["FACTION"] = 36; </v>
      </c>
      <c r="AJ8" t="str">
        <f t="shared" si="19"/>
        <v xml:space="preserve">["TIER"] = 2; </v>
      </c>
      <c r="AK8" t="str">
        <f t="shared" si="20"/>
        <v xml:space="preserve">["MIN_LVL"] =  "90"; </v>
      </c>
      <c r="AL8" t="str">
        <f t="shared" si="21"/>
        <v/>
      </c>
      <c r="AM8" t="str">
        <f t="shared" si="22"/>
        <v xml:space="preserve">["NAME"] = { ["EN"] = "Gondorian Treasure Cache"; }; </v>
      </c>
      <c r="AN8" t="str">
        <f t="shared" si="23"/>
        <v xml:space="preserve">["LORE"] = { ["EN"] = "Find West Gondor's treasure that has been lost over the years."; }; </v>
      </c>
      <c r="AO8" t="str">
        <f t="shared" si="24"/>
        <v xml:space="preserve">["SUMMARY"] = { ["EN"] = "Discover 18 treasure caches in Western Gondor"; }; </v>
      </c>
      <c r="AP8" t="str">
        <f t="shared" si="25"/>
        <v xml:space="preserve">["TITLE"] = { ["EN"] = "Treasure Seeker of West Gondor"; }; </v>
      </c>
      <c r="AQ8" t="str">
        <f t="shared" si="26"/>
        <v>};</v>
      </c>
    </row>
    <row r="9" spans="1:43" x14ac:dyDescent="0.25">
      <c r="A9">
        <v>1879312912</v>
      </c>
      <c r="B9">
        <v>3</v>
      </c>
      <c r="C9">
        <v>7</v>
      </c>
      <c r="D9" t="s">
        <v>140</v>
      </c>
      <c r="E9" t="s">
        <v>29</v>
      </c>
      <c r="I9">
        <v>900</v>
      </c>
      <c r="J9" t="s">
        <v>45</v>
      </c>
      <c r="K9" t="s">
        <v>141</v>
      </c>
      <c r="L9" t="s">
        <v>199</v>
      </c>
      <c r="M9">
        <v>1</v>
      </c>
      <c r="N9">
        <v>90</v>
      </c>
      <c r="R9" t="str">
        <f t="shared" si="3"/>
        <v xml:space="preserve">  [8] = {["ID"] = 1879312912; }; -- Quests of West Gondor</v>
      </c>
      <c r="S9" s="1" t="str">
        <f t="shared" si="4"/>
        <v xml:space="preserve">  [8] = {["ID"] = 1879312912; ["SAVE_INDEX"] =  7; ["TYPE"] =  7; ["VXP"] =    0; ["LP"] =  0; ["REP"] =  900; ["FACTION"] = 36; ["TIER"] = 1; ["MIN_LVL"] =  "90"; ["NAME"] = { ["EN"] = "Quests of West Gondor"; }; ["LORE"] = { ["EN"] = "There is much to do while travelling through the lands of West Gondor."; }; ["SUMMARY"] = { ["EN"] = "Complete 5 Lore deeds in Western Gondor"; }; };</v>
      </c>
      <c r="T9">
        <f t="shared" si="5"/>
        <v>8</v>
      </c>
      <c r="U9" t="str">
        <f t="shared" si="6"/>
        <v xml:space="preserve">  [8] = {</v>
      </c>
      <c r="V9" t="str">
        <f t="shared" si="7"/>
        <v xml:space="preserve">["ID"] = 1879312912; </v>
      </c>
      <c r="W9" t="str">
        <f t="shared" si="8"/>
        <v xml:space="preserve">["ID"] = 1879312912; </v>
      </c>
      <c r="X9" t="str">
        <f t="shared" si="9"/>
        <v/>
      </c>
      <c r="Y9" s="1" t="str">
        <f t="shared" si="10"/>
        <v xml:space="preserve">["SAVE_INDEX"] =  7; </v>
      </c>
      <c r="Z9">
        <f>VLOOKUP(E9,Type!A$2:B$16,2,FALSE)</f>
        <v>7</v>
      </c>
      <c r="AA9" t="str">
        <f t="shared" si="11"/>
        <v xml:space="preserve">["TYPE"] =  7; </v>
      </c>
      <c r="AB9" t="str">
        <f t="shared" si="12"/>
        <v>0</v>
      </c>
      <c r="AC9" t="str">
        <f t="shared" si="13"/>
        <v xml:space="preserve">["VXP"] =    0; </v>
      </c>
      <c r="AD9" t="str">
        <f t="shared" si="14"/>
        <v>0</v>
      </c>
      <c r="AE9" t="str">
        <f t="shared" si="15"/>
        <v xml:space="preserve">["LP"] =  0; </v>
      </c>
      <c r="AF9" t="str">
        <f t="shared" si="16"/>
        <v>900</v>
      </c>
      <c r="AG9" t="str">
        <f t="shared" si="17"/>
        <v xml:space="preserve">["REP"] =  900; </v>
      </c>
      <c r="AH9">
        <f>IF(LEN(J9)&gt;0,VLOOKUP(J9,Faction!A$2:B$77,2,FALSE),1)</f>
        <v>36</v>
      </c>
      <c r="AI9" t="str">
        <f t="shared" si="18"/>
        <v xml:space="preserve">["FACTION"] = 36; </v>
      </c>
      <c r="AJ9" t="str">
        <f t="shared" si="19"/>
        <v xml:space="preserve">["TIER"] = 1; </v>
      </c>
      <c r="AK9" t="str">
        <f t="shared" si="20"/>
        <v xml:space="preserve">["MIN_LVL"] =  "90"; </v>
      </c>
      <c r="AL9" t="str">
        <f t="shared" si="21"/>
        <v/>
      </c>
      <c r="AM9" t="str">
        <f t="shared" si="22"/>
        <v xml:space="preserve">["NAME"] = { ["EN"] = "Quests of West Gondor"; }; </v>
      </c>
      <c r="AN9" t="str">
        <f t="shared" si="23"/>
        <v xml:space="preserve">["LORE"] = { ["EN"] = "There is much to do while travelling through the lands of West Gondor."; }; </v>
      </c>
      <c r="AO9" t="str">
        <f t="shared" si="24"/>
        <v xml:space="preserve">["SUMMARY"] = { ["EN"] = "Complete 5 Lore deeds in Western Gondor"; }; </v>
      </c>
      <c r="AP9" t="str">
        <f t="shared" si="25"/>
        <v/>
      </c>
      <c r="AQ9" t="str">
        <f t="shared" si="26"/>
        <v>};</v>
      </c>
    </row>
    <row r="10" spans="1:43" x14ac:dyDescent="0.25">
      <c r="A10">
        <v>1879312557</v>
      </c>
      <c r="B10">
        <v>12</v>
      </c>
      <c r="C10">
        <v>10</v>
      </c>
      <c r="D10" t="s">
        <v>164</v>
      </c>
      <c r="E10" t="s">
        <v>25</v>
      </c>
      <c r="F10">
        <v>2000</v>
      </c>
      <c r="G10" t="s">
        <v>165</v>
      </c>
      <c r="H10">
        <v>5</v>
      </c>
      <c r="I10">
        <v>700</v>
      </c>
      <c r="J10" t="s">
        <v>45</v>
      </c>
      <c r="K10" t="s">
        <v>166</v>
      </c>
      <c r="L10" t="s">
        <v>633</v>
      </c>
      <c r="M10">
        <v>2</v>
      </c>
      <c r="N10">
        <v>90</v>
      </c>
      <c r="R10" t="str">
        <f t="shared" si="3"/>
        <v xml:space="preserve">  [9] = {["ID"] = 1879312557; }; -- Quests of Lamedon</v>
      </c>
      <c r="S10" s="1" t="str">
        <f t="shared" si="4"/>
        <v xml:space="preserve">  [9] = {["ID"] = 1879312557; ["SAVE_INDEX"] = 10; ["TYPE"] =  6; ["VXP"] = 2000; ["LP"] =  5; ["REP"] =  700; ["FACTION"] = 36; ["TIER"] = 2; ["MIN_LVL"] =  "90"; ["NAME"] = { ["EN"] = "Quests of Lamedon"; }; ["LORE"] = { ["EN"] = "Complete quests in Lamedon."; }; ["SUMMARY"] = { ["EN"] = "Complete 30 quests in Lamedon"; }; ["TITLE"] = { ["EN"] = "Hero of Lamedon"; }; };</v>
      </c>
      <c r="T10">
        <f t="shared" si="5"/>
        <v>9</v>
      </c>
      <c r="U10" t="str">
        <f t="shared" si="6"/>
        <v xml:space="preserve">  [9] = {</v>
      </c>
      <c r="V10" t="str">
        <f t="shared" si="7"/>
        <v xml:space="preserve">["ID"] = 1879312557; </v>
      </c>
      <c r="W10" t="str">
        <f t="shared" si="8"/>
        <v xml:space="preserve">["ID"] = 1879312557; </v>
      </c>
      <c r="X10" t="str">
        <f t="shared" si="9"/>
        <v/>
      </c>
      <c r="Y10" s="1" t="str">
        <f t="shared" si="10"/>
        <v xml:space="preserve">["SAVE_INDEX"] = 10; </v>
      </c>
      <c r="Z10">
        <f>VLOOKUP(E10,Type!A$2:B$16,2,FALSE)</f>
        <v>6</v>
      </c>
      <c r="AA10" t="str">
        <f t="shared" si="11"/>
        <v xml:space="preserve">["TYPE"] =  6; </v>
      </c>
      <c r="AB10" t="str">
        <f t="shared" si="12"/>
        <v>2000</v>
      </c>
      <c r="AC10" t="str">
        <f t="shared" si="13"/>
        <v xml:space="preserve">["VXP"] = 2000; </v>
      </c>
      <c r="AD10" t="str">
        <f t="shared" si="14"/>
        <v>5</v>
      </c>
      <c r="AE10" t="str">
        <f t="shared" si="15"/>
        <v xml:space="preserve">["LP"] =  5; </v>
      </c>
      <c r="AF10" t="str">
        <f t="shared" si="16"/>
        <v>700</v>
      </c>
      <c r="AG10" t="str">
        <f t="shared" si="17"/>
        <v xml:space="preserve">["REP"] =  700; </v>
      </c>
      <c r="AH10">
        <f>IF(LEN(J10)&gt;0,VLOOKUP(J10,Faction!A$2:B$77,2,FALSE),1)</f>
        <v>36</v>
      </c>
      <c r="AI10" t="str">
        <f t="shared" si="18"/>
        <v xml:space="preserve">["FACTION"] = 36; </v>
      </c>
      <c r="AJ10" t="str">
        <f t="shared" si="19"/>
        <v xml:space="preserve">["TIER"] = 2; </v>
      </c>
      <c r="AK10" t="str">
        <f t="shared" si="20"/>
        <v xml:space="preserve">["MIN_LVL"] =  "90"; </v>
      </c>
      <c r="AL10" t="str">
        <f t="shared" si="21"/>
        <v/>
      </c>
      <c r="AM10" t="str">
        <f t="shared" si="22"/>
        <v xml:space="preserve">["NAME"] = { ["EN"] = "Quests of Lamedon"; }; </v>
      </c>
      <c r="AN10" t="str">
        <f t="shared" si="23"/>
        <v xml:space="preserve">["LORE"] = { ["EN"] = "Complete quests in Lamedon."; }; </v>
      </c>
      <c r="AO10" t="str">
        <f t="shared" si="24"/>
        <v xml:space="preserve">["SUMMARY"] = { ["EN"] = "Complete 30 quests in Lamedon"; }; </v>
      </c>
      <c r="AP10" t="str">
        <f t="shared" si="25"/>
        <v xml:space="preserve">["TITLE"] = { ["EN"] = "Hero of Lamedon"; }; </v>
      </c>
      <c r="AQ10" t="str">
        <f t="shared" si="26"/>
        <v>};</v>
      </c>
    </row>
    <row r="11" spans="1:43" x14ac:dyDescent="0.25">
      <c r="A11">
        <v>1879312558</v>
      </c>
      <c r="B11">
        <v>10</v>
      </c>
      <c r="C11">
        <v>8</v>
      </c>
      <c r="D11" t="s">
        <v>158</v>
      </c>
      <c r="E11" t="s">
        <v>25</v>
      </c>
      <c r="F11">
        <v>2000</v>
      </c>
      <c r="G11" t="s">
        <v>159</v>
      </c>
      <c r="H11">
        <v>5</v>
      </c>
      <c r="I11">
        <v>700</v>
      </c>
      <c r="J11" t="s">
        <v>45</v>
      </c>
      <c r="K11" t="s">
        <v>160</v>
      </c>
      <c r="L11" t="s">
        <v>631</v>
      </c>
      <c r="M11">
        <v>2</v>
      </c>
      <c r="N11">
        <v>90</v>
      </c>
      <c r="R11" t="str">
        <f t="shared" si="3"/>
        <v xml:space="preserve"> [10] = {["ID"] = 1879312558; }; -- Quests of Belfalas</v>
      </c>
      <c r="S11" s="1" t="str">
        <f t="shared" si="4"/>
        <v xml:space="preserve"> [10] = {["ID"] = 1879312558; ["SAVE_INDEX"] =  8; ["TYPE"] =  6; ["VXP"] = 2000; ["LP"] =  5; ["REP"] =  700; ["FACTION"] = 36; ["TIER"] = 2; ["MIN_LVL"] =  "90"; ["NAME"] = { ["EN"] = "Quests of Belfalas"; }; ["LORE"] = { ["EN"] = "Complete quests in Belfalas."; }; ["SUMMARY"] = { ["EN"] = "Complete 35 quests in Belfalas"; }; ["TITLE"] = { ["EN"] = "Hero of Belfalas"; }; };</v>
      </c>
      <c r="T11">
        <f t="shared" si="5"/>
        <v>10</v>
      </c>
      <c r="U11" t="str">
        <f t="shared" si="6"/>
        <v xml:space="preserve"> [10] = {</v>
      </c>
      <c r="V11" t="str">
        <f t="shared" si="7"/>
        <v xml:space="preserve">["ID"] = 1879312558; </v>
      </c>
      <c r="W11" t="str">
        <f t="shared" si="8"/>
        <v xml:space="preserve">["ID"] = 1879312558; </v>
      </c>
      <c r="X11" t="str">
        <f t="shared" si="9"/>
        <v/>
      </c>
      <c r="Y11" s="1" t="str">
        <f t="shared" si="10"/>
        <v xml:space="preserve">["SAVE_INDEX"] =  8; </v>
      </c>
      <c r="Z11">
        <f>VLOOKUP(E11,Type!A$2:B$16,2,FALSE)</f>
        <v>6</v>
      </c>
      <c r="AA11" t="str">
        <f t="shared" si="11"/>
        <v xml:space="preserve">["TYPE"] =  6; </v>
      </c>
      <c r="AB11" t="str">
        <f t="shared" si="12"/>
        <v>2000</v>
      </c>
      <c r="AC11" t="str">
        <f t="shared" si="13"/>
        <v xml:space="preserve">["VXP"] = 2000; </v>
      </c>
      <c r="AD11" t="str">
        <f t="shared" si="14"/>
        <v>5</v>
      </c>
      <c r="AE11" t="str">
        <f t="shared" si="15"/>
        <v xml:space="preserve">["LP"] =  5; </v>
      </c>
      <c r="AF11" t="str">
        <f t="shared" si="16"/>
        <v>700</v>
      </c>
      <c r="AG11" t="str">
        <f t="shared" si="17"/>
        <v xml:space="preserve">["REP"] =  700; </v>
      </c>
      <c r="AH11">
        <f>IF(LEN(J11)&gt;0,VLOOKUP(J11,Faction!A$2:B$77,2,FALSE),1)</f>
        <v>36</v>
      </c>
      <c r="AI11" t="str">
        <f t="shared" si="18"/>
        <v xml:space="preserve">["FACTION"] = 36; </v>
      </c>
      <c r="AJ11" t="str">
        <f t="shared" si="19"/>
        <v xml:space="preserve">["TIER"] = 2; </v>
      </c>
      <c r="AK11" t="str">
        <f t="shared" si="20"/>
        <v xml:space="preserve">["MIN_LVL"] =  "90"; </v>
      </c>
      <c r="AL11" t="str">
        <f t="shared" si="21"/>
        <v/>
      </c>
      <c r="AM11" t="str">
        <f t="shared" si="22"/>
        <v xml:space="preserve">["NAME"] = { ["EN"] = "Quests of Belfalas"; }; </v>
      </c>
      <c r="AN11" t="str">
        <f t="shared" si="23"/>
        <v xml:space="preserve">["LORE"] = { ["EN"] = "Complete quests in Belfalas."; }; </v>
      </c>
      <c r="AO11" t="str">
        <f t="shared" si="24"/>
        <v xml:space="preserve">["SUMMARY"] = { ["EN"] = "Complete 35 quests in Belfalas"; }; </v>
      </c>
      <c r="AP11" t="str">
        <f t="shared" si="25"/>
        <v xml:space="preserve">["TITLE"] = { ["EN"] = "Hero of Belfalas"; }; </v>
      </c>
      <c r="AQ11" t="str">
        <f t="shared" si="26"/>
        <v>};</v>
      </c>
    </row>
    <row r="12" spans="1:43" x14ac:dyDescent="0.25">
      <c r="A12">
        <v>1879312562</v>
      </c>
      <c r="B12">
        <v>11</v>
      </c>
      <c r="C12">
        <v>9</v>
      </c>
      <c r="D12" t="s">
        <v>161</v>
      </c>
      <c r="E12" t="s">
        <v>25</v>
      </c>
      <c r="F12">
        <v>2000</v>
      </c>
      <c r="G12" t="s">
        <v>162</v>
      </c>
      <c r="H12">
        <v>5</v>
      </c>
      <c r="I12">
        <v>700</v>
      </c>
      <c r="J12" t="s">
        <v>45</v>
      </c>
      <c r="K12" t="s">
        <v>163</v>
      </c>
      <c r="L12" t="s">
        <v>632</v>
      </c>
      <c r="M12">
        <v>2</v>
      </c>
      <c r="N12">
        <v>90</v>
      </c>
      <c r="R12" t="str">
        <f t="shared" si="3"/>
        <v xml:space="preserve"> [11] = {["ID"] = 1879312562; }; -- Quests of Blackroot Vale</v>
      </c>
      <c r="S12" s="1" t="str">
        <f>CONCATENATE(U12,V12,Y12,AA12,AC12,AE12,AG12,AI12,AJ12,AK12,AL12,AM12,AN12,AO12,AP12,AQ12)</f>
        <v xml:space="preserve"> [11] = {["ID"] = 1879312562; ["SAVE_INDEX"] =  9; ["TYPE"] =  6; ["VXP"] = 2000; ["LP"] =  5; ["REP"] =  700; ["FACTION"] = 36; ["TIER"] = 2; ["MIN_LVL"] =  "90"; ["NAME"] = { ["EN"] = "Quests of Blackroot Vale"; }; ["LORE"] = { ["EN"] = "Complete quests in Blackroot Vale."; }; ["SUMMARY"] = { ["EN"] = "Complete 35 quests in Blackroot Vale"; }; ["TITLE"] = { ["EN"] = "Hero of Blackroot Vale"; }; };</v>
      </c>
      <c r="T12">
        <f t="shared" si="5"/>
        <v>11</v>
      </c>
      <c r="U12" t="str">
        <f>CONCATENATE(REPT(" ",3-LEN(T12)),"[",T12,"] = {")</f>
        <v xml:space="preserve"> [11] = {</v>
      </c>
      <c r="V12" t="str">
        <f>IF(LEN(A12)&gt;0,CONCATENATE("[""ID""] = ",A12,"; "),"                     ")</f>
        <v xml:space="preserve">["ID"] = 1879312562; </v>
      </c>
      <c r="W12" t="str">
        <f t="shared" si="8"/>
        <v xml:space="preserve">["ID"] = 1879312562; </v>
      </c>
      <c r="X12" t="str">
        <f t="shared" si="9"/>
        <v/>
      </c>
      <c r="Y12" s="1" t="str">
        <f>IF(LEN(C12)&gt;0,CONCATENATE("[""SAVE_INDEX""] = ",REPT(" ",2-LEN(C12)),C12,"; "),REPT(" ",21))</f>
        <v xml:space="preserve">["SAVE_INDEX"] =  9; </v>
      </c>
      <c r="Z12">
        <f>VLOOKUP(E12,Type!A$2:B$16,2,FALSE)</f>
        <v>6</v>
      </c>
      <c r="AA12" t="str">
        <f>CONCATENATE("[""TYPE""] = ",REPT(" ",2-LEN(Z12)),Z12,"; ")</f>
        <v xml:space="preserve">["TYPE"] =  6; </v>
      </c>
      <c r="AB12" t="str">
        <f>TEXT(F12,0)</f>
        <v>2000</v>
      </c>
      <c r="AC12" t="str">
        <f>CONCATENATE("[""VXP""] = ",REPT(" ",4-LEN(AB12)),TEXT(AB12,"0"),"; ")</f>
        <v xml:space="preserve">["VXP"] = 2000; </v>
      </c>
      <c r="AD12" t="str">
        <f>TEXT(H12,0)</f>
        <v>5</v>
      </c>
      <c r="AE12" t="str">
        <f>CONCATENATE("[""LP""] = ",REPT(" ",2-LEN(AD12)),TEXT(AD12,"0"),"; ")</f>
        <v xml:space="preserve">["LP"] =  5; </v>
      </c>
      <c r="AF12" t="str">
        <f>TEXT(I12,0)</f>
        <v>700</v>
      </c>
      <c r="AG12" t="str">
        <f>CONCATENATE("[""REP""] = ",REPT(" ",4-LEN(AF12)),TEXT(AF12,"0"),"; ")</f>
        <v xml:space="preserve">["REP"] =  700; </v>
      </c>
      <c r="AH12">
        <f>IF(LEN(J12)&gt;0,VLOOKUP(J12,Faction!A$2:B$77,2,FALSE),1)</f>
        <v>36</v>
      </c>
      <c r="AI12" t="str">
        <f>CONCATENATE("[""FACTION""] = ",REPT(" ",2-LEN(AH12)),TEXT(AH12,"0"),"; ")</f>
        <v xml:space="preserve">["FACTION"] = 36; </v>
      </c>
      <c r="AJ12" t="str">
        <f>CONCATENATE("[""TIER""] = ",TEXT(M12,"0"),"; ")</f>
        <v xml:space="preserve">["TIER"] = 2; </v>
      </c>
      <c r="AK12" t="str">
        <f>IF(LEN(N12)&gt;0,CONCATENATE("[""MIN_LVL""] = ",REPT(" ",3-LEN(N12)),"""",N12,"""; "),"                     ")</f>
        <v xml:space="preserve">["MIN_LVL"] =  "90"; </v>
      </c>
      <c r="AL12" t="str">
        <f>IF(LEN(O12)&gt;0,CONCATENATE("[""MIN_LVL""] = ",REPT(" ",3-LEN(O12)),O12,"; "),"")</f>
        <v/>
      </c>
      <c r="AM12" t="str">
        <f>CONCATENATE("[""NAME""] = { [""EN""] = """,D12,"""; }; ")</f>
        <v xml:space="preserve">["NAME"] = { ["EN"] = "Quests of Blackroot Vale"; }; </v>
      </c>
      <c r="AN12" t="str">
        <f>IF(LEN(L12)&gt;0,CONCATENATE("[""LORE""] = { [""EN""] = """,L12,"""; }; "),"")</f>
        <v xml:space="preserve">["LORE"] = { ["EN"] = "Complete quests in Blackroot Vale."; }; </v>
      </c>
      <c r="AO12" t="str">
        <f>IF(LEN(K12)&gt;0,CONCATENATE("[""SUMMARY""] = { [""EN""] = """,K12,"""; }; "),"")</f>
        <v xml:space="preserve">["SUMMARY"] = { ["EN"] = "Complete 35 quests in Blackroot Vale"; }; </v>
      </c>
      <c r="AP12" t="str">
        <f>IF(LEN(G12)&gt;0,CONCATENATE("[""TITLE""] = { [""EN""] = """,G12,"""; }; "),"")</f>
        <v xml:space="preserve">["TITLE"] = { ["EN"] = "Hero of Blackroot Vale"; }; </v>
      </c>
      <c r="AQ12" t="str">
        <f t="shared" si="26"/>
        <v>};</v>
      </c>
    </row>
    <row r="13" spans="1:43" x14ac:dyDescent="0.25">
      <c r="A13">
        <v>1879312559</v>
      </c>
      <c r="B13">
        <v>13</v>
      </c>
      <c r="C13">
        <v>11</v>
      </c>
      <c r="D13" t="s">
        <v>167</v>
      </c>
      <c r="E13" t="s">
        <v>25</v>
      </c>
      <c r="F13">
        <v>2000</v>
      </c>
      <c r="G13" t="s">
        <v>168</v>
      </c>
      <c r="H13">
        <v>5</v>
      </c>
      <c r="I13">
        <v>700</v>
      </c>
      <c r="J13" t="s">
        <v>45</v>
      </c>
      <c r="K13" t="s">
        <v>169</v>
      </c>
      <c r="L13" t="s">
        <v>205</v>
      </c>
      <c r="M13">
        <v>2</v>
      </c>
      <c r="N13">
        <v>90</v>
      </c>
      <c r="R13" t="str">
        <f t="shared" si="3"/>
        <v xml:space="preserve"> [12] = {["ID"] = 1879312559; }; -- Quests of Tarlang's Crown</v>
      </c>
      <c r="S13" s="1" t="str">
        <f>CONCATENATE(U13,V13,Y13,AA13,AC13,AE13,AG13,AI13,AJ13,AK13,AL13,AM13,AN13,AO13,AP13,AQ13)</f>
        <v xml:space="preserve"> [12] = {["ID"] = 1879312559; ["SAVE_INDEX"] = 11; ["TYPE"] =  6; ["VXP"] = 2000; ["LP"] =  5; ["REP"] =  700; ["FACTION"] = 36; ["TIER"] = 2; ["MIN_LVL"] =  "90"; ["NAME"] = { ["EN"] = "Quests of Tarlang's Crown"; }; ["LORE"] = { ["EN"] = "Complete quests in Tarlang's Crown."; }; ["SUMMARY"] = { ["EN"] = "Complete 25 quests in Tarlang's Crown"; }; ["TITLE"] = { ["EN"] = "Hero of Tarlang's Crown"; }; };</v>
      </c>
      <c r="T13">
        <f t="shared" si="5"/>
        <v>12</v>
      </c>
      <c r="U13" t="str">
        <f>CONCATENATE(REPT(" ",3-LEN(T13)),"[",T13,"] = {")</f>
        <v xml:space="preserve"> [12] = {</v>
      </c>
      <c r="V13" t="str">
        <f>IF(LEN(A13)&gt;0,CONCATENATE("[""ID""] = ",A13,"; "),"                     ")</f>
        <v xml:space="preserve">["ID"] = 1879312559; </v>
      </c>
      <c r="W13" t="str">
        <f t="shared" si="8"/>
        <v xml:space="preserve">["ID"] = 1879312559; </v>
      </c>
      <c r="X13" t="str">
        <f t="shared" si="9"/>
        <v/>
      </c>
      <c r="Y13" s="1" t="str">
        <f>IF(LEN(C13)&gt;0,CONCATENATE("[""SAVE_INDEX""] = ",REPT(" ",2-LEN(C13)),C13,"; "),REPT(" ",21))</f>
        <v xml:space="preserve">["SAVE_INDEX"] = 11; </v>
      </c>
      <c r="Z13">
        <f>VLOOKUP(E13,Type!A$2:B$16,2,FALSE)</f>
        <v>6</v>
      </c>
      <c r="AA13" t="str">
        <f>CONCATENATE("[""TYPE""] = ",REPT(" ",2-LEN(Z13)),Z13,"; ")</f>
        <v xml:space="preserve">["TYPE"] =  6; </v>
      </c>
      <c r="AB13" t="str">
        <f>TEXT(F13,0)</f>
        <v>2000</v>
      </c>
      <c r="AC13" t="str">
        <f>CONCATENATE("[""VXP""] = ",REPT(" ",4-LEN(AB13)),TEXT(AB13,"0"),"; ")</f>
        <v xml:space="preserve">["VXP"] = 2000; </v>
      </c>
      <c r="AD13" t="str">
        <f>TEXT(H13,0)</f>
        <v>5</v>
      </c>
      <c r="AE13" t="str">
        <f>CONCATENATE("[""LP""] = ",REPT(" ",2-LEN(AD13)),TEXT(AD13,"0"),"; ")</f>
        <v xml:space="preserve">["LP"] =  5; </v>
      </c>
      <c r="AF13" t="str">
        <f>TEXT(I13,0)</f>
        <v>700</v>
      </c>
      <c r="AG13" t="str">
        <f>CONCATENATE("[""REP""] = ",REPT(" ",4-LEN(AF13)),TEXT(AF13,"0"),"; ")</f>
        <v xml:space="preserve">["REP"] =  700; </v>
      </c>
      <c r="AH13">
        <f>IF(LEN(J13)&gt;0,VLOOKUP(J13,Faction!A$2:B$77,2,FALSE),1)</f>
        <v>36</v>
      </c>
      <c r="AI13" t="str">
        <f>CONCATENATE("[""FACTION""] = ",REPT(" ",2-LEN(AH13)),TEXT(AH13,"0"),"; ")</f>
        <v xml:space="preserve">["FACTION"] = 36; </v>
      </c>
      <c r="AJ13" t="str">
        <f>CONCATENATE("[""TIER""] = ",TEXT(M13,"0"),"; ")</f>
        <v xml:space="preserve">["TIER"] = 2; </v>
      </c>
      <c r="AK13" t="str">
        <f>IF(LEN(N13)&gt;0,CONCATENATE("[""MIN_LVL""] = ",REPT(" ",3-LEN(N13)),"""",N13,"""; "),"                     ")</f>
        <v xml:space="preserve">["MIN_LVL"] =  "90"; </v>
      </c>
      <c r="AL13" t="str">
        <f>IF(LEN(O13)&gt;0,CONCATENATE("[""MIN_LVL""] = ",REPT(" ",3-LEN(O13)),O13,"; "),"")</f>
        <v/>
      </c>
      <c r="AM13" t="str">
        <f>CONCATENATE("[""NAME""] = { [""EN""] = """,D13,"""; }; ")</f>
        <v xml:space="preserve">["NAME"] = { ["EN"] = "Quests of Tarlang's Crown"; }; </v>
      </c>
      <c r="AN13" t="str">
        <f>IF(LEN(L13)&gt;0,CONCATENATE("[""LORE""] = { [""EN""] = """,L13,"""; }; "),"")</f>
        <v xml:space="preserve">["LORE"] = { ["EN"] = "Complete quests in Tarlang's Crown."; }; </v>
      </c>
      <c r="AO13" t="str">
        <f>IF(LEN(K13)&gt;0,CONCATENATE("[""SUMMARY""] = { [""EN""] = """,K13,"""; }; "),"")</f>
        <v xml:space="preserve">["SUMMARY"] = { ["EN"] = "Complete 25 quests in Tarlang's Crown"; }; </v>
      </c>
      <c r="AP13" t="str">
        <f>IF(LEN(G13)&gt;0,CONCATENATE("[""TITLE""] = { [""EN""] = """,G13,"""; }; "),"")</f>
        <v xml:space="preserve">["TITLE"] = { ["EN"] = "Hero of Tarlang's Crown"; }; </v>
      </c>
      <c r="AQ13" t="str">
        <f t="shared" si="26"/>
        <v>};</v>
      </c>
    </row>
    <row r="14" spans="1:43" x14ac:dyDescent="0.25">
      <c r="A14">
        <v>1879312563</v>
      </c>
      <c r="B14">
        <v>17</v>
      </c>
      <c r="C14">
        <v>15</v>
      </c>
      <c r="D14" t="s">
        <v>176</v>
      </c>
      <c r="E14" t="s">
        <v>25</v>
      </c>
      <c r="F14">
        <v>2000</v>
      </c>
      <c r="G14" t="s">
        <v>177</v>
      </c>
      <c r="H14">
        <v>5</v>
      </c>
      <c r="I14">
        <v>500</v>
      </c>
      <c r="J14" t="s">
        <v>45</v>
      </c>
      <c r="K14" t="s">
        <v>178</v>
      </c>
      <c r="L14" t="s">
        <v>635</v>
      </c>
      <c r="M14">
        <v>2</v>
      </c>
      <c r="N14">
        <v>90</v>
      </c>
      <c r="R14" t="str">
        <f t="shared" si="3"/>
        <v xml:space="preserve"> [13] = {["ID"] = 1879312563; }; -- Warbands: West Gondor's Roaming Enemies</v>
      </c>
      <c r="S14" s="1" t="str">
        <f>CONCATENATE(U14,V14,Y14,AA14,AC14,AE14,AG14,AI14,AJ14,AK14,AL14,AM14,AN14,AO14,AP14,AQ14)</f>
        <v xml:space="preserve"> [13] = {["ID"] = 1879312563; ["SAVE_INDEX"] = 15; ["TYPE"] =  6; ["VXP"] = 2000; ["LP"] =  5; ["REP"] =  500; ["FACTION"] = 36; ["TIER"] = 2; ["MIN_LVL"] =  "90"; ["NAME"] = { ["EN"] = "Warbands: West Gondor's Roaming Enemies"; }; ["LORE"] = { ["EN"] = "Strong enemies still roam Western Gondor."; }; ["SUMMARY"] = { ["EN"] = "Complete 7 warband quests in Western Gondor"; }; ["TITLE"] = { ["EN"] = "Roaming Protector of West Gondor"; }; };</v>
      </c>
      <c r="T14">
        <f t="shared" si="5"/>
        <v>13</v>
      </c>
      <c r="U14" t="str">
        <f>CONCATENATE(REPT(" ",3-LEN(T14)),"[",T14,"] = {")</f>
        <v xml:space="preserve"> [13] = {</v>
      </c>
      <c r="V14" t="str">
        <f>IF(LEN(A14)&gt;0,CONCATENATE("[""ID""] = ",A14,"; "),"                     ")</f>
        <v xml:space="preserve">["ID"] = 1879312563; </v>
      </c>
      <c r="W14" t="str">
        <f t="shared" si="8"/>
        <v xml:space="preserve">["ID"] = 1879312563; </v>
      </c>
      <c r="X14" t="str">
        <f t="shared" si="9"/>
        <v/>
      </c>
      <c r="Y14" s="1" t="str">
        <f>IF(LEN(C14)&gt;0,CONCATENATE("[""SAVE_INDEX""] = ",REPT(" ",2-LEN(C14)),C14,"; "),REPT(" ",21))</f>
        <v xml:space="preserve">["SAVE_INDEX"] = 15; </v>
      </c>
      <c r="Z14">
        <f>VLOOKUP(E14,Type!A$2:B$16,2,FALSE)</f>
        <v>6</v>
      </c>
      <c r="AA14" t="str">
        <f>CONCATENATE("[""TYPE""] = ",REPT(" ",2-LEN(Z14)),Z14,"; ")</f>
        <v xml:space="preserve">["TYPE"] =  6; </v>
      </c>
      <c r="AB14" t="str">
        <f>TEXT(F14,0)</f>
        <v>2000</v>
      </c>
      <c r="AC14" t="str">
        <f>CONCATENATE("[""VXP""] = ",REPT(" ",4-LEN(AB14)),TEXT(AB14,"0"),"; ")</f>
        <v xml:space="preserve">["VXP"] = 2000; </v>
      </c>
      <c r="AD14" t="str">
        <f>TEXT(H14,0)</f>
        <v>5</v>
      </c>
      <c r="AE14" t="str">
        <f>CONCATENATE("[""LP""] = ",REPT(" ",2-LEN(AD14)),TEXT(AD14,"0"),"; ")</f>
        <v xml:space="preserve">["LP"] =  5; </v>
      </c>
      <c r="AF14" t="str">
        <f>TEXT(I14,0)</f>
        <v>500</v>
      </c>
      <c r="AG14" t="str">
        <f>CONCATENATE("[""REP""] = ",REPT(" ",4-LEN(AF14)),TEXT(AF14,"0"),"; ")</f>
        <v xml:space="preserve">["REP"] =  500; </v>
      </c>
      <c r="AH14">
        <f>IF(LEN(J14)&gt;0,VLOOKUP(J14,Faction!A$2:B$77,2,FALSE),1)</f>
        <v>36</v>
      </c>
      <c r="AI14" t="str">
        <f>CONCATENATE("[""FACTION""] = ",REPT(" ",2-LEN(AH14)),TEXT(AH14,"0"),"; ")</f>
        <v xml:space="preserve">["FACTION"] = 36; </v>
      </c>
      <c r="AJ14" t="str">
        <f>CONCATENATE("[""TIER""] = ",TEXT(M14,"0"),"; ")</f>
        <v xml:space="preserve">["TIER"] = 2; </v>
      </c>
      <c r="AK14" t="str">
        <f>IF(LEN(N14)&gt;0,CONCATENATE("[""MIN_LVL""] = ",REPT(" ",3-LEN(N14)),"""",N14,"""; "),"                     ")</f>
        <v xml:space="preserve">["MIN_LVL"] =  "90"; </v>
      </c>
      <c r="AL14" t="str">
        <f>IF(LEN(O14)&gt;0,CONCATENATE("[""MIN_LVL""] = ",REPT(" ",3-LEN(O14)),O14,"; "),"")</f>
        <v/>
      </c>
      <c r="AM14" t="str">
        <f>CONCATENATE("[""NAME""] = { [""EN""] = """,D14,"""; }; ")</f>
        <v xml:space="preserve">["NAME"] = { ["EN"] = "Warbands: West Gondor's Roaming Enemies"; }; </v>
      </c>
      <c r="AN14" t="str">
        <f>IF(LEN(L14)&gt;0,CONCATENATE("[""LORE""] = { [""EN""] = """,L14,"""; }; "),"")</f>
        <v xml:space="preserve">["LORE"] = { ["EN"] = "Strong enemies still roam Western Gondor."; }; </v>
      </c>
      <c r="AO14" t="str">
        <f>IF(LEN(K14)&gt;0,CONCATENATE("[""SUMMARY""] = { [""EN""] = """,K14,"""; }; "),"")</f>
        <v xml:space="preserve">["SUMMARY"] = { ["EN"] = "Complete 7 warband quests in Western Gondor"; }; </v>
      </c>
      <c r="AP14" t="str">
        <f>IF(LEN(G14)&gt;0,CONCATENATE("[""TITLE""] = { [""EN""] = """,G14,"""; }; "),"")</f>
        <v xml:space="preserve">["TITLE"] = { ["EN"] = "Roaming Protector of West Gondor"; }; </v>
      </c>
      <c r="AQ14" t="str">
        <f t="shared" si="26"/>
        <v>};</v>
      </c>
    </row>
    <row r="15" spans="1:43" x14ac:dyDescent="0.25">
      <c r="A15">
        <v>1879312913</v>
      </c>
      <c r="B15">
        <v>4</v>
      </c>
      <c r="C15">
        <v>13</v>
      </c>
      <c r="D15" t="s">
        <v>142</v>
      </c>
      <c r="E15" t="s">
        <v>30</v>
      </c>
      <c r="I15">
        <v>900</v>
      </c>
      <c r="J15" t="s">
        <v>45</v>
      </c>
      <c r="K15" t="s">
        <v>143</v>
      </c>
      <c r="L15" t="s">
        <v>634</v>
      </c>
      <c r="M15">
        <v>1</v>
      </c>
      <c r="N15">
        <v>90</v>
      </c>
      <c r="R15" t="str">
        <f t="shared" si="3"/>
        <v xml:space="preserve"> [14] = {["ID"] = 1879312913; }; -- Slayer of West Gondor</v>
      </c>
      <c r="S15" s="1" t="str">
        <f t="shared" si="4"/>
        <v xml:space="preserve"> [14] = {["ID"] = 1879312913; ["SAVE_INDEX"] = 13; ["TYPE"] =  4; ["VXP"] =    0; ["LP"] =  0; ["REP"] =  900; ["FACTION"] = 36; ["TIER"] = 1; ["MIN_LVL"] =  "90"; ["NAME"] = { ["EN"] = "Slayer of West Gondor"; }; ["LORE"] = { ["EN"] = "There are many villainous foes roaming West Gondor."; }; ["SUMMARY"] = { ["EN"] = "Complete 5 Slayer deeds in Western Gondor"; }; };</v>
      </c>
      <c r="T15">
        <f t="shared" si="5"/>
        <v>14</v>
      </c>
      <c r="U15" t="str">
        <f t="shared" si="6"/>
        <v xml:space="preserve"> [14] = {</v>
      </c>
      <c r="V15" t="str">
        <f t="shared" si="7"/>
        <v xml:space="preserve">["ID"] = 1879312913; </v>
      </c>
      <c r="W15" t="str">
        <f t="shared" si="8"/>
        <v xml:space="preserve">["ID"] = 1879312913; </v>
      </c>
      <c r="X15" t="str">
        <f t="shared" si="9"/>
        <v/>
      </c>
      <c r="Y15" s="1" t="str">
        <f t="shared" si="10"/>
        <v xml:space="preserve">["SAVE_INDEX"] = 13; </v>
      </c>
      <c r="Z15">
        <f>VLOOKUP(E15,Type!A$2:B$16,2,FALSE)</f>
        <v>4</v>
      </c>
      <c r="AA15" t="str">
        <f t="shared" si="11"/>
        <v xml:space="preserve">["TYPE"] =  4; </v>
      </c>
      <c r="AB15" t="str">
        <f t="shared" si="12"/>
        <v>0</v>
      </c>
      <c r="AC15" t="str">
        <f t="shared" si="13"/>
        <v xml:space="preserve">["VXP"] =    0; </v>
      </c>
      <c r="AD15" t="str">
        <f t="shared" si="14"/>
        <v>0</v>
      </c>
      <c r="AE15" t="str">
        <f t="shared" si="15"/>
        <v xml:space="preserve">["LP"] =  0; </v>
      </c>
      <c r="AF15" t="str">
        <f t="shared" si="16"/>
        <v>900</v>
      </c>
      <c r="AG15" t="str">
        <f t="shared" si="17"/>
        <v xml:space="preserve">["REP"] =  900; </v>
      </c>
      <c r="AH15">
        <f>IF(LEN(J15)&gt;0,VLOOKUP(J15,Faction!A$2:B$77,2,FALSE),1)</f>
        <v>36</v>
      </c>
      <c r="AI15" t="str">
        <f t="shared" si="18"/>
        <v xml:space="preserve">["FACTION"] = 36; </v>
      </c>
      <c r="AJ15" t="str">
        <f t="shared" si="19"/>
        <v xml:space="preserve">["TIER"] = 1; </v>
      </c>
      <c r="AK15" t="str">
        <f t="shared" si="20"/>
        <v xml:space="preserve">["MIN_LVL"] =  "90"; </v>
      </c>
      <c r="AL15" t="str">
        <f t="shared" si="21"/>
        <v/>
      </c>
      <c r="AM15" t="str">
        <f t="shared" si="22"/>
        <v xml:space="preserve">["NAME"] = { ["EN"] = "Slayer of West Gondor"; }; </v>
      </c>
      <c r="AN15" t="str">
        <f t="shared" si="23"/>
        <v xml:space="preserve">["LORE"] = { ["EN"] = "There are many villainous foes roaming West Gondor."; }; </v>
      </c>
      <c r="AO15" t="str">
        <f t="shared" si="24"/>
        <v xml:space="preserve">["SUMMARY"] = { ["EN"] = "Complete 5 Slayer deeds in Western Gondor"; }; </v>
      </c>
      <c r="AP15" t="str">
        <f t="shared" si="25"/>
        <v/>
      </c>
      <c r="AQ15" t="str">
        <f t="shared" si="26"/>
        <v>};</v>
      </c>
    </row>
    <row r="16" spans="1:43" x14ac:dyDescent="0.25">
      <c r="A16">
        <v>1879312507</v>
      </c>
      <c r="B16">
        <v>19</v>
      </c>
      <c r="C16">
        <v>16</v>
      </c>
      <c r="D16" t="s">
        <v>181</v>
      </c>
      <c r="E16" t="s">
        <v>30</v>
      </c>
      <c r="F16">
        <v>2000</v>
      </c>
      <c r="G16" t="s">
        <v>179</v>
      </c>
      <c r="H16">
        <v>5</v>
      </c>
      <c r="I16">
        <v>700</v>
      </c>
      <c r="J16" t="s">
        <v>45</v>
      </c>
      <c r="K16" t="s">
        <v>182</v>
      </c>
      <c r="L16" t="s">
        <v>636</v>
      </c>
      <c r="M16">
        <v>2</v>
      </c>
      <c r="N16">
        <v>90</v>
      </c>
      <c r="R16" t="str">
        <f t="shared" si="3"/>
        <v xml:space="preserve"> [15] = {["ID"] = 1879312507; }; -- Bandit-slayer of West Gondor (Advanced)</v>
      </c>
      <c r="S16" s="1" t="str">
        <f t="shared" si="4"/>
        <v xml:space="preserve"> [15] = {["ID"] = 1879312507; ["SAVE_INDEX"] = 16; ["TYPE"] =  4; ["VXP"] = 2000; ["LP"] =  5; ["REP"] =  700; ["FACTION"] = 36; ["TIER"] = 2; ["MIN_LVL"] =  "90"; ["NAME"] = { ["EN"] = "Bandit-slayer of West Gondor (Advanced)"; }; ["LORE"] = { ["EN"] = "Defeat many bandits in West Gondor."; }; ["SUMMARY"] = { ["EN"] = "Slay 200 bandits in Western Gondor"; }; ["TITLE"] = { ["EN"] = "Bandit-slayer of West Gondor"; }; };</v>
      </c>
      <c r="T16">
        <f t="shared" si="5"/>
        <v>15</v>
      </c>
      <c r="U16" t="str">
        <f t="shared" si="6"/>
        <v xml:space="preserve"> [15] = {</v>
      </c>
      <c r="V16" t="str">
        <f t="shared" si="7"/>
        <v xml:space="preserve">["ID"] = 1879312507; </v>
      </c>
      <c r="W16" t="str">
        <f t="shared" si="8"/>
        <v xml:space="preserve">["ID"] = 1879312507; </v>
      </c>
      <c r="X16" t="str">
        <f t="shared" si="9"/>
        <v/>
      </c>
      <c r="Y16" s="1" t="str">
        <f t="shared" si="10"/>
        <v xml:space="preserve">["SAVE_INDEX"] = 16; </v>
      </c>
      <c r="Z16">
        <f>VLOOKUP(E16,Type!A$2:B$16,2,FALSE)</f>
        <v>4</v>
      </c>
      <c r="AA16" t="str">
        <f t="shared" si="11"/>
        <v xml:space="preserve">["TYPE"] =  4; </v>
      </c>
      <c r="AB16" t="str">
        <f t="shared" si="12"/>
        <v>2000</v>
      </c>
      <c r="AC16" t="str">
        <f t="shared" si="13"/>
        <v xml:space="preserve">["VXP"] = 2000; </v>
      </c>
      <c r="AD16" t="str">
        <f t="shared" si="14"/>
        <v>5</v>
      </c>
      <c r="AE16" t="str">
        <f t="shared" si="15"/>
        <v xml:space="preserve">["LP"] =  5; </v>
      </c>
      <c r="AF16" t="str">
        <f t="shared" si="16"/>
        <v>700</v>
      </c>
      <c r="AG16" t="str">
        <f t="shared" si="17"/>
        <v xml:space="preserve">["REP"] =  700; </v>
      </c>
      <c r="AH16">
        <f>IF(LEN(J16)&gt;0,VLOOKUP(J16,Faction!A$2:B$77,2,FALSE),1)</f>
        <v>36</v>
      </c>
      <c r="AI16" t="str">
        <f t="shared" si="18"/>
        <v xml:space="preserve">["FACTION"] = 36; </v>
      </c>
      <c r="AJ16" t="str">
        <f t="shared" si="19"/>
        <v xml:space="preserve">["TIER"] = 2; </v>
      </c>
      <c r="AK16" t="str">
        <f t="shared" si="20"/>
        <v xml:space="preserve">["MIN_LVL"] =  "90"; </v>
      </c>
      <c r="AL16" t="str">
        <f t="shared" si="21"/>
        <v/>
      </c>
      <c r="AM16" t="str">
        <f t="shared" si="22"/>
        <v xml:space="preserve">["NAME"] = { ["EN"] = "Bandit-slayer of West Gondor (Advanced)"; }; </v>
      </c>
      <c r="AN16" t="str">
        <f t="shared" si="23"/>
        <v xml:space="preserve">["LORE"] = { ["EN"] = "Defeat many bandits in West Gondor."; }; </v>
      </c>
      <c r="AO16" t="str">
        <f t="shared" si="24"/>
        <v xml:space="preserve">["SUMMARY"] = { ["EN"] = "Slay 200 bandits in Western Gondor"; }; </v>
      </c>
      <c r="AP16" t="str">
        <f t="shared" si="25"/>
        <v xml:space="preserve">["TITLE"] = { ["EN"] = "Bandit-slayer of West Gondor"; }; </v>
      </c>
      <c r="AQ16" t="str">
        <f t="shared" si="26"/>
        <v>};</v>
      </c>
    </row>
    <row r="17" spans="1:43" x14ac:dyDescent="0.25">
      <c r="A17">
        <v>1879312504</v>
      </c>
      <c r="B17">
        <v>18</v>
      </c>
      <c r="C17">
        <v>17</v>
      </c>
      <c r="D17" t="s">
        <v>179</v>
      </c>
      <c r="E17" t="s">
        <v>30</v>
      </c>
      <c r="H17">
        <v>5</v>
      </c>
      <c r="I17">
        <v>500</v>
      </c>
      <c r="J17" t="s">
        <v>45</v>
      </c>
      <c r="K17" t="s">
        <v>180</v>
      </c>
      <c r="L17" t="s">
        <v>636</v>
      </c>
      <c r="M17">
        <v>3</v>
      </c>
      <c r="N17">
        <v>90</v>
      </c>
      <c r="R17" t="str">
        <f t="shared" si="3"/>
        <v xml:space="preserve"> [16] = {["ID"] = 1879312504; }; -- Bandit-slayer of West Gondor</v>
      </c>
      <c r="S17" s="1" t="str">
        <f t="shared" si="4"/>
        <v xml:space="preserve"> [16] = {["ID"] = 1879312504; ["SAVE_INDEX"] = 17; ["TYPE"] =  4; ["VXP"] =    0; ["LP"] =  5; ["REP"] =  500; ["FACTION"] = 36; ["TIER"] = 3; ["MIN_LVL"] =  "90"; ["NAME"] = { ["EN"] = "Bandit-slayer of West Gondor"; }; ["LORE"] = { ["EN"] = "Defeat many bandits in West Gondor."; }; ["SUMMARY"] = { ["EN"] = "Slay 100 bandits in Western Gondor"; }; };</v>
      </c>
      <c r="T17">
        <f t="shared" si="5"/>
        <v>16</v>
      </c>
      <c r="U17" t="str">
        <f t="shared" si="6"/>
        <v xml:space="preserve"> [16] = {</v>
      </c>
      <c r="V17" t="str">
        <f t="shared" si="7"/>
        <v xml:space="preserve">["ID"] = 1879312504; </v>
      </c>
      <c r="W17" t="str">
        <f t="shared" si="8"/>
        <v xml:space="preserve">["ID"] = 1879312504; </v>
      </c>
      <c r="X17" t="str">
        <f t="shared" si="9"/>
        <v/>
      </c>
      <c r="Y17" s="1" t="str">
        <f t="shared" si="10"/>
        <v xml:space="preserve">["SAVE_INDEX"] = 17; </v>
      </c>
      <c r="Z17">
        <f>VLOOKUP(E17,Type!A$2:B$16,2,FALSE)</f>
        <v>4</v>
      </c>
      <c r="AA17" t="str">
        <f t="shared" si="11"/>
        <v xml:space="preserve">["TYPE"] =  4; </v>
      </c>
      <c r="AB17" t="str">
        <f t="shared" si="12"/>
        <v>0</v>
      </c>
      <c r="AC17" t="str">
        <f t="shared" si="13"/>
        <v xml:space="preserve">["VXP"] =    0; </v>
      </c>
      <c r="AD17" t="str">
        <f t="shared" si="14"/>
        <v>5</v>
      </c>
      <c r="AE17" t="str">
        <f t="shared" si="15"/>
        <v xml:space="preserve">["LP"] =  5; </v>
      </c>
      <c r="AF17" t="str">
        <f t="shared" si="16"/>
        <v>500</v>
      </c>
      <c r="AG17" t="str">
        <f t="shared" si="17"/>
        <v xml:space="preserve">["REP"] =  500; </v>
      </c>
      <c r="AH17">
        <f>IF(LEN(J17)&gt;0,VLOOKUP(J17,Faction!A$2:B$77,2,FALSE),1)</f>
        <v>36</v>
      </c>
      <c r="AI17" t="str">
        <f t="shared" si="18"/>
        <v xml:space="preserve">["FACTION"] = 36; </v>
      </c>
      <c r="AJ17" t="str">
        <f t="shared" si="19"/>
        <v xml:space="preserve">["TIER"] = 3; </v>
      </c>
      <c r="AK17" t="str">
        <f t="shared" si="20"/>
        <v xml:space="preserve">["MIN_LVL"] =  "90"; </v>
      </c>
      <c r="AL17" t="str">
        <f t="shared" si="21"/>
        <v/>
      </c>
      <c r="AM17" t="str">
        <f t="shared" si="22"/>
        <v xml:space="preserve">["NAME"] = { ["EN"] = "Bandit-slayer of West Gondor"; }; </v>
      </c>
      <c r="AN17" t="str">
        <f t="shared" si="23"/>
        <v xml:space="preserve">["LORE"] = { ["EN"] = "Defeat many bandits in West Gondor."; }; </v>
      </c>
      <c r="AO17" t="str">
        <f t="shared" si="24"/>
        <v xml:space="preserve">["SUMMARY"] = { ["EN"] = "Slay 100 bandits in Western Gondor"; }; </v>
      </c>
      <c r="AP17" t="str">
        <f t="shared" si="25"/>
        <v/>
      </c>
      <c r="AQ17" t="str">
        <f t="shared" si="26"/>
        <v>};</v>
      </c>
    </row>
    <row r="18" spans="1:43" x14ac:dyDescent="0.25">
      <c r="A18">
        <v>1879312505</v>
      </c>
      <c r="B18">
        <v>21</v>
      </c>
      <c r="C18">
        <v>18</v>
      </c>
      <c r="D18" t="s">
        <v>185</v>
      </c>
      <c r="E18" t="s">
        <v>30</v>
      </c>
      <c r="F18">
        <v>2000</v>
      </c>
      <c r="G18" t="s">
        <v>183</v>
      </c>
      <c r="H18">
        <v>5</v>
      </c>
      <c r="I18">
        <v>700</v>
      </c>
      <c r="J18" t="s">
        <v>45</v>
      </c>
      <c r="K18" t="s">
        <v>186</v>
      </c>
      <c r="L18" t="s">
        <v>208</v>
      </c>
      <c r="M18">
        <v>2</v>
      </c>
      <c r="N18">
        <v>90</v>
      </c>
      <c r="R18" t="str">
        <f t="shared" si="3"/>
        <v xml:space="preserve"> [17] = {["ID"] = 1879312505; }; -- Beast-slayer of West Gondor (Advanced)</v>
      </c>
      <c r="S18" s="1" t="str">
        <f t="shared" si="4"/>
        <v xml:space="preserve"> [17] = {["ID"] = 1879312505; ["SAVE_INDEX"] = 18; ["TYPE"] =  4; ["VXP"] = 2000; ["LP"] =  5; ["REP"] =  700; ["FACTION"] = 36; ["TIER"] = 2; ["MIN_LVL"] =  "90"; ["NAME"] = { ["EN"] = "Beast-slayer of West Gondor (Advanced)"; }; ["LORE"] = { ["EN"] = "Defeat many wild beasts in West Gondor."; }; ["SUMMARY"] = { ["EN"] = "Slay 200 beasts in Western Gondor"; }; ["TITLE"] = { ["EN"] = "Beast-slayer of West Gondor"; }; };</v>
      </c>
      <c r="T18">
        <f t="shared" si="5"/>
        <v>17</v>
      </c>
      <c r="U18" t="str">
        <f t="shared" si="6"/>
        <v xml:space="preserve"> [17] = {</v>
      </c>
      <c r="V18" t="str">
        <f t="shared" si="7"/>
        <v xml:space="preserve">["ID"] = 1879312505; </v>
      </c>
      <c r="W18" t="str">
        <f t="shared" si="8"/>
        <v xml:space="preserve">["ID"] = 1879312505; </v>
      </c>
      <c r="X18" t="str">
        <f t="shared" si="9"/>
        <v/>
      </c>
      <c r="Y18" s="1" t="str">
        <f t="shared" si="10"/>
        <v xml:space="preserve">["SAVE_INDEX"] = 18; </v>
      </c>
      <c r="Z18">
        <f>VLOOKUP(E18,Type!A$2:B$16,2,FALSE)</f>
        <v>4</v>
      </c>
      <c r="AA18" t="str">
        <f t="shared" si="11"/>
        <v xml:space="preserve">["TYPE"] =  4; </v>
      </c>
      <c r="AB18" t="str">
        <f t="shared" si="12"/>
        <v>2000</v>
      </c>
      <c r="AC18" t="str">
        <f t="shared" si="13"/>
        <v xml:space="preserve">["VXP"] = 2000; </v>
      </c>
      <c r="AD18" t="str">
        <f t="shared" si="14"/>
        <v>5</v>
      </c>
      <c r="AE18" t="str">
        <f t="shared" si="15"/>
        <v xml:space="preserve">["LP"] =  5; </v>
      </c>
      <c r="AF18" t="str">
        <f t="shared" si="16"/>
        <v>700</v>
      </c>
      <c r="AG18" t="str">
        <f t="shared" si="17"/>
        <v xml:space="preserve">["REP"] =  700; </v>
      </c>
      <c r="AH18">
        <f>IF(LEN(J18)&gt;0,VLOOKUP(J18,Faction!A$2:B$77,2,FALSE),1)</f>
        <v>36</v>
      </c>
      <c r="AI18" t="str">
        <f t="shared" si="18"/>
        <v xml:space="preserve">["FACTION"] = 36; </v>
      </c>
      <c r="AJ18" t="str">
        <f t="shared" si="19"/>
        <v xml:space="preserve">["TIER"] = 2; </v>
      </c>
      <c r="AK18" t="str">
        <f t="shared" si="20"/>
        <v xml:space="preserve">["MIN_LVL"] =  "90"; </v>
      </c>
      <c r="AL18" t="str">
        <f t="shared" si="21"/>
        <v/>
      </c>
      <c r="AM18" t="str">
        <f t="shared" si="22"/>
        <v xml:space="preserve">["NAME"] = { ["EN"] = "Beast-slayer of West Gondor (Advanced)"; }; </v>
      </c>
      <c r="AN18" t="str">
        <f t="shared" si="23"/>
        <v xml:space="preserve">["LORE"] = { ["EN"] = "Defeat many wild beasts in West Gondor."; }; </v>
      </c>
      <c r="AO18" t="str">
        <f t="shared" si="24"/>
        <v xml:space="preserve">["SUMMARY"] = { ["EN"] = "Slay 200 beasts in Western Gondor"; }; </v>
      </c>
      <c r="AP18" t="str">
        <f t="shared" si="25"/>
        <v xml:space="preserve">["TITLE"] = { ["EN"] = "Beast-slayer of West Gondor"; }; </v>
      </c>
      <c r="AQ18" t="str">
        <f t="shared" si="26"/>
        <v>};</v>
      </c>
    </row>
    <row r="19" spans="1:43" x14ac:dyDescent="0.25">
      <c r="A19">
        <v>1879312508</v>
      </c>
      <c r="B19">
        <v>20</v>
      </c>
      <c r="C19">
        <v>19</v>
      </c>
      <c r="D19" t="s">
        <v>183</v>
      </c>
      <c r="E19" t="s">
        <v>30</v>
      </c>
      <c r="H19">
        <v>5</v>
      </c>
      <c r="I19">
        <v>500</v>
      </c>
      <c r="J19" t="s">
        <v>45</v>
      </c>
      <c r="K19" t="s">
        <v>184</v>
      </c>
      <c r="L19" t="s">
        <v>208</v>
      </c>
      <c r="M19">
        <v>3</v>
      </c>
      <c r="N19">
        <v>90</v>
      </c>
      <c r="R19" t="str">
        <f t="shared" si="3"/>
        <v xml:space="preserve"> [18] = {["ID"] = 1879312508; }; -- Beast-slayer of West Gondor</v>
      </c>
      <c r="S19" s="1" t="str">
        <f t="shared" si="4"/>
        <v xml:space="preserve"> [18] = {["ID"] = 1879312508; ["SAVE_INDEX"] = 19; ["TYPE"] =  4; ["VXP"] =    0; ["LP"] =  5; ["REP"] =  500; ["FACTION"] = 36; ["TIER"] = 3; ["MIN_LVL"] =  "90"; ["NAME"] = { ["EN"] = "Beast-slayer of West Gondor"; }; ["LORE"] = { ["EN"] = "Defeat many wild beasts in West Gondor."; }; ["SUMMARY"] = { ["EN"] = "Slay 100 beasts in Western Gondor"; }; };</v>
      </c>
      <c r="T19">
        <f t="shared" si="5"/>
        <v>18</v>
      </c>
      <c r="U19" t="str">
        <f t="shared" si="6"/>
        <v xml:space="preserve"> [18] = {</v>
      </c>
      <c r="V19" t="str">
        <f t="shared" si="7"/>
        <v xml:space="preserve">["ID"] = 1879312508; </v>
      </c>
      <c r="W19" t="str">
        <f t="shared" si="8"/>
        <v xml:space="preserve">["ID"] = 1879312508; </v>
      </c>
      <c r="X19" t="str">
        <f t="shared" si="9"/>
        <v/>
      </c>
      <c r="Y19" s="1" t="str">
        <f t="shared" si="10"/>
        <v xml:space="preserve">["SAVE_INDEX"] = 19; </v>
      </c>
      <c r="Z19">
        <f>VLOOKUP(E19,Type!A$2:B$16,2,FALSE)</f>
        <v>4</v>
      </c>
      <c r="AA19" t="str">
        <f t="shared" si="11"/>
        <v xml:space="preserve">["TYPE"] =  4; </v>
      </c>
      <c r="AB19" t="str">
        <f t="shared" si="12"/>
        <v>0</v>
      </c>
      <c r="AC19" t="str">
        <f t="shared" si="13"/>
        <v xml:space="preserve">["VXP"] =    0; </v>
      </c>
      <c r="AD19" t="str">
        <f t="shared" si="14"/>
        <v>5</v>
      </c>
      <c r="AE19" t="str">
        <f t="shared" si="15"/>
        <v xml:space="preserve">["LP"] =  5; </v>
      </c>
      <c r="AF19" t="str">
        <f t="shared" si="16"/>
        <v>500</v>
      </c>
      <c r="AG19" t="str">
        <f t="shared" si="17"/>
        <v xml:space="preserve">["REP"] =  500; </v>
      </c>
      <c r="AH19">
        <f>IF(LEN(J19)&gt;0,VLOOKUP(J19,Faction!A$2:B$77,2,FALSE),1)</f>
        <v>36</v>
      </c>
      <c r="AI19" t="str">
        <f t="shared" si="18"/>
        <v xml:space="preserve">["FACTION"] = 36; </v>
      </c>
      <c r="AJ19" t="str">
        <f t="shared" si="19"/>
        <v xml:space="preserve">["TIER"] = 3; </v>
      </c>
      <c r="AK19" t="str">
        <f t="shared" si="20"/>
        <v xml:space="preserve">["MIN_LVL"] =  "90"; </v>
      </c>
      <c r="AL19" t="str">
        <f t="shared" si="21"/>
        <v/>
      </c>
      <c r="AM19" t="str">
        <f t="shared" si="22"/>
        <v xml:space="preserve">["NAME"] = { ["EN"] = "Beast-slayer of West Gondor"; }; </v>
      </c>
      <c r="AN19" t="str">
        <f t="shared" si="23"/>
        <v xml:space="preserve">["LORE"] = { ["EN"] = "Defeat many wild beasts in West Gondor."; }; </v>
      </c>
      <c r="AO19" t="str">
        <f t="shared" si="24"/>
        <v xml:space="preserve">["SUMMARY"] = { ["EN"] = "Slay 100 beasts in Western Gondor"; }; </v>
      </c>
      <c r="AP19" t="str">
        <f t="shared" si="25"/>
        <v/>
      </c>
      <c r="AQ19" t="str">
        <f t="shared" si="26"/>
        <v>};</v>
      </c>
    </row>
    <row r="20" spans="1:43" x14ac:dyDescent="0.25">
      <c r="A20">
        <v>1879312500</v>
      </c>
      <c r="B20">
        <v>23</v>
      </c>
      <c r="C20">
        <v>20</v>
      </c>
      <c r="D20" t="s">
        <v>189</v>
      </c>
      <c r="E20" t="s">
        <v>30</v>
      </c>
      <c r="F20">
        <v>2000</v>
      </c>
      <c r="G20" t="s">
        <v>187</v>
      </c>
      <c r="H20">
        <v>5</v>
      </c>
      <c r="I20">
        <v>700</v>
      </c>
      <c r="J20" t="s">
        <v>45</v>
      </c>
      <c r="K20" t="s">
        <v>190</v>
      </c>
      <c r="L20" t="s">
        <v>637</v>
      </c>
      <c r="M20">
        <v>2</v>
      </c>
      <c r="N20">
        <v>90</v>
      </c>
      <c r="R20" t="str">
        <f t="shared" si="3"/>
        <v xml:space="preserve"> [19] = {["ID"] = 1879312500; }; -- Corsair-slayer of West Gondor (Advanced)</v>
      </c>
      <c r="S20" s="1" t="str">
        <f t="shared" si="4"/>
        <v xml:space="preserve"> [19] = {["ID"] = 1879312500; ["SAVE_INDEX"] = 20; ["TYPE"] =  4; ["VXP"] = 2000; ["LP"] =  5; ["REP"] =  700; ["FACTION"] = 36; ["TIER"] = 2; ["MIN_LVL"] =  "90"; ["NAME"] = { ["EN"] = "Corsair-slayer of West Gondor (Advanced)"; }; ["LORE"] = { ["EN"] = "Defeat many Corsairs in West Gondor."; }; ["SUMMARY"] = { ["EN"] = "Slay 240 corsairs in Western Gondor"; }; ["TITLE"] = { ["EN"] = "Corsair-slayer of West Gondor"; }; };</v>
      </c>
      <c r="T20">
        <f t="shared" si="5"/>
        <v>19</v>
      </c>
      <c r="U20" t="str">
        <f t="shared" si="6"/>
        <v xml:space="preserve"> [19] = {</v>
      </c>
      <c r="V20" t="str">
        <f t="shared" si="7"/>
        <v xml:space="preserve">["ID"] = 1879312500; </v>
      </c>
      <c r="W20" t="str">
        <f t="shared" si="8"/>
        <v xml:space="preserve">["ID"] = 1879312500; </v>
      </c>
      <c r="X20" t="str">
        <f t="shared" si="9"/>
        <v/>
      </c>
      <c r="Y20" s="1" t="str">
        <f t="shared" si="10"/>
        <v xml:space="preserve">["SAVE_INDEX"] = 20; </v>
      </c>
      <c r="Z20">
        <f>VLOOKUP(E20,Type!A$2:B$16,2,FALSE)</f>
        <v>4</v>
      </c>
      <c r="AA20" t="str">
        <f t="shared" si="11"/>
        <v xml:space="preserve">["TYPE"] =  4; </v>
      </c>
      <c r="AB20" t="str">
        <f t="shared" si="12"/>
        <v>2000</v>
      </c>
      <c r="AC20" t="str">
        <f t="shared" si="13"/>
        <v xml:space="preserve">["VXP"] = 2000; </v>
      </c>
      <c r="AD20" t="str">
        <f t="shared" si="14"/>
        <v>5</v>
      </c>
      <c r="AE20" t="str">
        <f t="shared" si="15"/>
        <v xml:space="preserve">["LP"] =  5; </v>
      </c>
      <c r="AF20" t="str">
        <f t="shared" si="16"/>
        <v>700</v>
      </c>
      <c r="AG20" t="str">
        <f t="shared" si="17"/>
        <v xml:space="preserve">["REP"] =  700; </v>
      </c>
      <c r="AH20">
        <f>IF(LEN(J20)&gt;0,VLOOKUP(J20,Faction!A$2:B$77,2,FALSE),1)</f>
        <v>36</v>
      </c>
      <c r="AI20" t="str">
        <f t="shared" si="18"/>
        <v xml:space="preserve">["FACTION"] = 36; </v>
      </c>
      <c r="AJ20" t="str">
        <f t="shared" si="19"/>
        <v xml:space="preserve">["TIER"] = 2; </v>
      </c>
      <c r="AK20" t="str">
        <f t="shared" si="20"/>
        <v xml:space="preserve">["MIN_LVL"] =  "90"; </v>
      </c>
      <c r="AL20" t="str">
        <f t="shared" si="21"/>
        <v/>
      </c>
      <c r="AM20" t="str">
        <f t="shared" si="22"/>
        <v xml:space="preserve">["NAME"] = { ["EN"] = "Corsair-slayer of West Gondor (Advanced)"; }; </v>
      </c>
      <c r="AN20" t="str">
        <f t="shared" si="23"/>
        <v xml:space="preserve">["LORE"] = { ["EN"] = "Defeat many Corsairs in West Gondor."; }; </v>
      </c>
      <c r="AO20" t="str">
        <f t="shared" si="24"/>
        <v xml:space="preserve">["SUMMARY"] = { ["EN"] = "Slay 240 corsairs in Western Gondor"; }; </v>
      </c>
      <c r="AP20" t="str">
        <f t="shared" si="25"/>
        <v xml:space="preserve">["TITLE"] = { ["EN"] = "Corsair-slayer of West Gondor"; }; </v>
      </c>
      <c r="AQ20" t="str">
        <f t="shared" si="26"/>
        <v>};</v>
      </c>
    </row>
    <row r="21" spans="1:43" x14ac:dyDescent="0.25">
      <c r="A21">
        <v>1879312506</v>
      </c>
      <c r="B21">
        <v>22</v>
      </c>
      <c r="C21">
        <v>21</v>
      </c>
      <c r="D21" t="s">
        <v>187</v>
      </c>
      <c r="E21" t="s">
        <v>30</v>
      </c>
      <c r="H21">
        <v>5</v>
      </c>
      <c r="I21">
        <v>500</v>
      </c>
      <c r="J21" t="s">
        <v>45</v>
      </c>
      <c r="K21" t="s">
        <v>188</v>
      </c>
      <c r="L21" t="s">
        <v>637</v>
      </c>
      <c r="M21">
        <v>3</v>
      </c>
      <c r="N21">
        <v>90</v>
      </c>
      <c r="R21" t="str">
        <f t="shared" si="3"/>
        <v xml:space="preserve"> [20] = {["ID"] = 1879312506; }; -- Corsair-slayer of West Gondor</v>
      </c>
      <c r="S21" s="1" t="str">
        <f t="shared" si="4"/>
        <v xml:space="preserve"> [20] = {["ID"] = 1879312506; ["SAVE_INDEX"] = 21; ["TYPE"] =  4; ["VXP"] =    0; ["LP"] =  5; ["REP"] =  500; ["FACTION"] = 36; ["TIER"] = 3; ["MIN_LVL"] =  "90"; ["NAME"] = { ["EN"] = "Corsair-slayer of West Gondor"; }; ["LORE"] = { ["EN"] = "Defeat many Corsairs in West Gondor."; }; ["SUMMARY"] = { ["EN"] = "Slay 120 corsairs in Western Gondor"; }; };</v>
      </c>
      <c r="T21">
        <f t="shared" si="5"/>
        <v>20</v>
      </c>
      <c r="U21" t="str">
        <f t="shared" si="6"/>
        <v xml:space="preserve"> [20] = {</v>
      </c>
      <c r="V21" t="str">
        <f t="shared" si="7"/>
        <v xml:space="preserve">["ID"] = 1879312506; </v>
      </c>
      <c r="W21" t="str">
        <f t="shared" si="8"/>
        <v xml:space="preserve">["ID"] = 1879312506; </v>
      </c>
      <c r="X21" t="str">
        <f t="shared" si="9"/>
        <v/>
      </c>
      <c r="Y21" s="1" t="str">
        <f t="shared" si="10"/>
        <v xml:space="preserve">["SAVE_INDEX"] = 21; </v>
      </c>
      <c r="Z21">
        <f>VLOOKUP(E21,Type!A$2:B$16,2,FALSE)</f>
        <v>4</v>
      </c>
      <c r="AA21" t="str">
        <f t="shared" si="11"/>
        <v xml:space="preserve">["TYPE"] =  4; </v>
      </c>
      <c r="AB21" t="str">
        <f t="shared" si="12"/>
        <v>0</v>
      </c>
      <c r="AC21" t="str">
        <f t="shared" si="13"/>
        <v xml:space="preserve">["VXP"] =    0; </v>
      </c>
      <c r="AD21" t="str">
        <f t="shared" si="14"/>
        <v>5</v>
      </c>
      <c r="AE21" t="str">
        <f t="shared" si="15"/>
        <v xml:space="preserve">["LP"] =  5; </v>
      </c>
      <c r="AF21" t="str">
        <f t="shared" si="16"/>
        <v>500</v>
      </c>
      <c r="AG21" t="str">
        <f t="shared" si="17"/>
        <v xml:space="preserve">["REP"] =  500; </v>
      </c>
      <c r="AH21">
        <f>IF(LEN(J21)&gt;0,VLOOKUP(J21,Faction!A$2:B$77,2,FALSE),1)</f>
        <v>36</v>
      </c>
      <c r="AI21" t="str">
        <f t="shared" si="18"/>
        <v xml:space="preserve">["FACTION"] = 36; </v>
      </c>
      <c r="AJ21" t="str">
        <f t="shared" si="19"/>
        <v xml:space="preserve">["TIER"] = 3; </v>
      </c>
      <c r="AK21" t="str">
        <f t="shared" si="20"/>
        <v xml:space="preserve">["MIN_LVL"] =  "90"; </v>
      </c>
      <c r="AL21" t="str">
        <f t="shared" si="21"/>
        <v/>
      </c>
      <c r="AM21" t="str">
        <f t="shared" si="22"/>
        <v xml:space="preserve">["NAME"] = { ["EN"] = "Corsair-slayer of West Gondor"; }; </v>
      </c>
      <c r="AN21" t="str">
        <f t="shared" si="23"/>
        <v xml:space="preserve">["LORE"] = { ["EN"] = "Defeat many Corsairs in West Gondor."; }; </v>
      </c>
      <c r="AO21" t="str">
        <f t="shared" si="24"/>
        <v xml:space="preserve">["SUMMARY"] = { ["EN"] = "Slay 120 corsairs in Western Gondor"; }; </v>
      </c>
      <c r="AP21" t="str">
        <f t="shared" si="25"/>
        <v/>
      </c>
      <c r="AQ21" t="str">
        <f t="shared" si="26"/>
        <v>};</v>
      </c>
    </row>
    <row r="22" spans="1:43" x14ac:dyDescent="0.25">
      <c r="A22">
        <v>1879312502</v>
      </c>
      <c r="B22">
        <v>25</v>
      </c>
      <c r="C22">
        <v>22</v>
      </c>
      <c r="D22" t="s">
        <v>193</v>
      </c>
      <c r="E22" t="s">
        <v>30</v>
      </c>
      <c r="F22">
        <v>2000</v>
      </c>
      <c r="G22" t="s">
        <v>762</v>
      </c>
      <c r="H22">
        <v>5</v>
      </c>
      <c r="I22">
        <v>700</v>
      </c>
      <c r="J22" t="s">
        <v>45</v>
      </c>
      <c r="K22" t="s">
        <v>194</v>
      </c>
      <c r="L22" t="s">
        <v>638</v>
      </c>
      <c r="M22">
        <v>2</v>
      </c>
      <c r="N22">
        <v>90</v>
      </c>
      <c r="R22" t="str">
        <f t="shared" si="3"/>
        <v xml:space="preserve"> [21] = {["ID"] = 1879312502; }; -- Oath-breaker Slayer of West Gondor (Advanced)</v>
      </c>
      <c r="S22" s="1" t="str">
        <f t="shared" si="4"/>
        <v xml:space="preserve"> [21] = {["ID"] = 1879312502; ["SAVE_INDEX"] = 22; ["TYPE"] =  4; ["VXP"] = 2000; ["LP"] =  5; ["REP"] =  700; ["FACTION"] = 36; ["TIER"] = 2; ["MIN_LVL"] =  "90"; ["NAME"] = { ["EN"] = "Oath-breaker Slayer of West Gondor (Advanced)"; }; ["LORE"] = { ["EN"] = "Defeat many Oath-breakers in West Gondor."; }; ["SUMMARY"] = { ["EN"] = "Slay 200 Oath-breakers in Western Gondor"; }; ["TITLE"] = { ["EN"] = "Oath-breaker slayer of West Gondor"; }; };</v>
      </c>
      <c r="T22">
        <f t="shared" si="5"/>
        <v>21</v>
      </c>
      <c r="U22" t="str">
        <f t="shared" si="6"/>
        <v xml:space="preserve"> [21] = {</v>
      </c>
      <c r="V22" t="str">
        <f t="shared" si="7"/>
        <v xml:space="preserve">["ID"] = 1879312502; </v>
      </c>
      <c r="W22" t="str">
        <f t="shared" si="8"/>
        <v xml:space="preserve">["ID"] = 1879312502; </v>
      </c>
      <c r="X22" t="str">
        <f t="shared" si="9"/>
        <v/>
      </c>
      <c r="Y22" s="1" t="str">
        <f t="shared" si="10"/>
        <v xml:space="preserve">["SAVE_INDEX"] = 22; </v>
      </c>
      <c r="Z22">
        <f>VLOOKUP(E22,Type!A$2:B$16,2,FALSE)</f>
        <v>4</v>
      </c>
      <c r="AA22" t="str">
        <f t="shared" si="11"/>
        <v xml:space="preserve">["TYPE"] =  4; </v>
      </c>
      <c r="AB22" t="str">
        <f t="shared" si="12"/>
        <v>2000</v>
      </c>
      <c r="AC22" t="str">
        <f t="shared" si="13"/>
        <v xml:space="preserve">["VXP"] = 2000; </v>
      </c>
      <c r="AD22" t="str">
        <f t="shared" si="14"/>
        <v>5</v>
      </c>
      <c r="AE22" t="str">
        <f t="shared" si="15"/>
        <v xml:space="preserve">["LP"] =  5; </v>
      </c>
      <c r="AF22" t="str">
        <f t="shared" si="16"/>
        <v>700</v>
      </c>
      <c r="AG22" t="str">
        <f t="shared" si="17"/>
        <v xml:space="preserve">["REP"] =  700; </v>
      </c>
      <c r="AH22">
        <f>IF(LEN(J22)&gt;0,VLOOKUP(J22,Faction!A$2:B$77,2,FALSE),1)</f>
        <v>36</v>
      </c>
      <c r="AI22" t="str">
        <f t="shared" si="18"/>
        <v xml:space="preserve">["FACTION"] = 36; </v>
      </c>
      <c r="AJ22" t="str">
        <f t="shared" si="19"/>
        <v xml:space="preserve">["TIER"] = 2; </v>
      </c>
      <c r="AK22" t="str">
        <f t="shared" si="20"/>
        <v xml:space="preserve">["MIN_LVL"] =  "90"; </v>
      </c>
      <c r="AL22" t="str">
        <f t="shared" si="21"/>
        <v/>
      </c>
      <c r="AM22" t="str">
        <f t="shared" si="22"/>
        <v xml:space="preserve">["NAME"] = { ["EN"] = "Oath-breaker Slayer of West Gondor (Advanced)"; }; </v>
      </c>
      <c r="AN22" t="str">
        <f t="shared" si="23"/>
        <v xml:space="preserve">["LORE"] = { ["EN"] = "Defeat many Oath-breakers in West Gondor."; }; </v>
      </c>
      <c r="AO22" t="str">
        <f t="shared" si="24"/>
        <v xml:space="preserve">["SUMMARY"] = { ["EN"] = "Slay 200 Oath-breakers in Western Gondor"; }; </v>
      </c>
      <c r="AP22" t="str">
        <f t="shared" si="25"/>
        <v xml:space="preserve">["TITLE"] = { ["EN"] = "Oath-breaker slayer of West Gondor"; }; </v>
      </c>
      <c r="AQ22" t="str">
        <f t="shared" si="26"/>
        <v>};</v>
      </c>
    </row>
    <row r="23" spans="1:43" x14ac:dyDescent="0.25">
      <c r="A23">
        <v>1879312501</v>
      </c>
      <c r="B23">
        <v>24</v>
      </c>
      <c r="C23">
        <v>23</v>
      </c>
      <c r="D23" t="s">
        <v>191</v>
      </c>
      <c r="E23" t="s">
        <v>30</v>
      </c>
      <c r="H23">
        <v>5</v>
      </c>
      <c r="I23">
        <v>500</v>
      </c>
      <c r="J23" t="s">
        <v>45</v>
      </c>
      <c r="K23" t="s">
        <v>192</v>
      </c>
      <c r="L23" t="s">
        <v>638</v>
      </c>
      <c r="M23">
        <v>3</v>
      </c>
      <c r="N23">
        <v>90</v>
      </c>
      <c r="R23" t="str">
        <f t="shared" si="3"/>
        <v xml:space="preserve"> [22] = {["ID"] = 1879312501; }; -- Oath-breaker Slayer of West Gondor</v>
      </c>
      <c r="S23" s="1" t="str">
        <f t="shared" si="4"/>
        <v xml:space="preserve"> [22] = {["ID"] = 1879312501; ["SAVE_INDEX"] = 23; ["TYPE"] =  4; ["VXP"] =    0; ["LP"] =  5; ["REP"] =  500; ["FACTION"] = 36; ["TIER"] = 3; ["MIN_LVL"] =  "90"; ["NAME"] = { ["EN"] = "Oath-breaker Slayer of West Gondor"; }; ["LORE"] = { ["EN"] = "Defeat many Oath-breakers in West Gondor."; }; ["SUMMARY"] = { ["EN"] = "Slay 100 Oath-breakers in Western Gondor"; }; };</v>
      </c>
      <c r="T23">
        <f t="shared" si="5"/>
        <v>22</v>
      </c>
      <c r="U23" t="str">
        <f t="shared" si="6"/>
        <v xml:space="preserve"> [22] = {</v>
      </c>
      <c r="V23" t="str">
        <f t="shared" si="7"/>
        <v xml:space="preserve">["ID"] = 1879312501; </v>
      </c>
      <c r="W23" t="str">
        <f t="shared" si="8"/>
        <v xml:space="preserve">["ID"] = 1879312501; </v>
      </c>
      <c r="X23" t="str">
        <f t="shared" si="9"/>
        <v/>
      </c>
      <c r="Y23" s="1" t="str">
        <f t="shared" si="10"/>
        <v xml:space="preserve">["SAVE_INDEX"] = 23; </v>
      </c>
      <c r="Z23">
        <f>VLOOKUP(E23,Type!A$2:B$16,2,FALSE)</f>
        <v>4</v>
      </c>
      <c r="AA23" t="str">
        <f t="shared" si="11"/>
        <v xml:space="preserve">["TYPE"] =  4; </v>
      </c>
      <c r="AB23" t="str">
        <f t="shared" si="12"/>
        <v>0</v>
      </c>
      <c r="AC23" t="str">
        <f t="shared" si="13"/>
        <v xml:space="preserve">["VXP"] =    0; </v>
      </c>
      <c r="AD23" t="str">
        <f t="shared" si="14"/>
        <v>5</v>
      </c>
      <c r="AE23" t="str">
        <f t="shared" si="15"/>
        <v xml:space="preserve">["LP"] =  5; </v>
      </c>
      <c r="AF23" t="str">
        <f t="shared" si="16"/>
        <v>500</v>
      </c>
      <c r="AG23" t="str">
        <f t="shared" si="17"/>
        <v xml:space="preserve">["REP"] =  500; </v>
      </c>
      <c r="AH23">
        <f>IF(LEN(J23)&gt;0,VLOOKUP(J23,Faction!A$2:B$77,2,FALSE),1)</f>
        <v>36</v>
      </c>
      <c r="AI23" t="str">
        <f t="shared" si="18"/>
        <v xml:space="preserve">["FACTION"] = 36; </v>
      </c>
      <c r="AJ23" t="str">
        <f t="shared" si="19"/>
        <v xml:space="preserve">["TIER"] = 3; </v>
      </c>
      <c r="AK23" t="str">
        <f t="shared" si="20"/>
        <v xml:space="preserve">["MIN_LVL"] =  "90"; </v>
      </c>
      <c r="AL23" t="str">
        <f t="shared" si="21"/>
        <v/>
      </c>
      <c r="AM23" t="str">
        <f t="shared" si="22"/>
        <v xml:space="preserve">["NAME"] = { ["EN"] = "Oath-breaker Slayer of West Gondor"; }; </v>
      </c>
      <c r="AN23" t="str">
        <f t="shared" si="23"/>
        <v xml:space="preserve">["LORE"] = { ["EN"] = "Defeat many Oath-breakers in West Gondor."; }; </v>
      </c>
      <c r="AO23" t="str">
        <f t="shared" si="24"/>
        <v xml:space="preserve">["SUMMARY"] = { ["EN"] = "Slay 100 Oath-breakers in Western Gondor"; }; </v>
      </c>
      <c r="AP23" t="str">
        <f t="shared" si="25"/>
        <v/>
      </c>
      <c r="AQ23" t="str">
        <f t="shared" si="26"/>
        <v>};</v>
      </c>
    </row>
    <row r="24" spans="1:43" x14ac:dyDescent="0.25">
      <c r="A24">
        <v>1879312503</v>
      </c>
      <c r="B24">
        <v>27</v>
      </c>
      <c r="C24">
        <v>24</v>
      </c>
      <c r="D24" t="s">
        <v>197</v>
      </c>
      <c r="E24" t="s">
        <v>30</v>
      </c>
      <c r="F24">
        <v>2000</v>
      </c>
      <c r="G24" t="s">
        <v>195</v>
      </c>
      <c r="H24">
        <v>5</v>
      </c>
      <c r="I24">
        <v>700</v>
      </c>
      <c r="J24" t="s">
        <v>45</v>
      </c>
      <c r="K24" t="s">
        <v>198</v>
      </c>
      <c r="L24" t="s">
        <v>639</v>
      </c>
      <c r="M24">
        <v>2</v>
      </c>
      <c r="N24">
        <v>90</v>
      </c>
      <c r="R24" t="str">
        <f t="shared" si="3"/>
        <v xml:space="preserve"> [23] = {["ID"] = 1879312503; }; -- Orc-slayer of West Gondor (Advanced)</v>
      </c>
      <c r="S24" s="1" t="str">
        <f t="shared" si="4"/>
        <v xml:space="preserve"> [23] = {["ID"] = 1879312503; ["SAVE_INDEX"] = 24; ["TYPE"] =  4; ["VXP"] = 2000; ["LP"] =  5; ["REP"] =  700; ["FACTION"] = 36; ["TIER"] = 2; ["MIN_LVL"] =  "90"; ["NAME"] = { ["EN"] = "Orc-slayer of West Gondor (Advanced)"; }; ["LORE"] = { ["EN"] = "Defeat many Orcs in West Gondor."; }; ["SUMMARY"] = { ["EN"] = "Slay 160 orcs in Western Gondor"; }; ["TITLE"] = { ["EN"] = "Orc-slayer of West Gondor"; }; };</v>
      </c>
      <c r="T24">
        <f t="shared" si="5"/>
        <v>23</v>
      </c>
      <c r="U24" t="str">
        <f t="shared" si="6"/>
        <v xml:space="preserve"> [23] = {</v>
      </c>
      <c r="V24" t="str">
        <f t="shared" si="7"/>
        <v xml:space="preserve">["ID"] = 1879312503; </v>
      </c>
      <c r="W24" t="str">
        <f t="shared" si="8"/>
        <v xml:space="preserve">["ID"] = 1879312503; </v>
      </c>
      <c r="X24" t="str">
        <f t="shared" si="9"/>
        <v/>
      </c>
      <c r="Y24" s="1" t="str">
        <f t="shared" si="10"/>
        <v xml:space="preserve">["SAVE_INDEX"] = 24; </v>
      </c>
      <c r="Z24">
        <f>VLOOKUP(E24,Type!A$2:B$16,2,FALSE)</f>
        <v>4</v>
      </c>
      <c r="AA24" t="str">
        <f t="shared" si="11"/>
        <v xml:space="preserve">["TYPE"] =  4; </v>
      </c>
      <c r="AB24" t="str">
        <f t="shared" si="12"/>
        <v>2000</v>
      </c>
      <c r="AC24" t="str">
        <f t="shared" si="13"/>
        <v xml:space="preserve">["VXP"] = 2000; </v>
      </c>
      <c r="AD24" t="str">
        <f t="shared" si="14"/>
        <v>5</v>
      </c>
      <c r="AE24" t="str">
        <f t="shared" si="15"/>
        <v xml:space="preserve">["LP"] =  5; </v>
      </c>
      <c r="AF24" t="str">
        <f t="shared" si="16"/>
        <v>700</v>
      </c>
      <c r="AG24" t="str">
        <f t="shared" si="17"/>
        <v xml:space="preserve">["REP"] =  700; </v>
      </c>
      <c r="AH24">
        <f>IF(LEN(J24)&gt;0,VLOOKUP(J24,Faction!A$2:B$77,2,FALSE),1)</f>
        <v>36</v>
      </c>
      <c r="AI24" t="str">
        <f t="shared" si="18"/>
        <v xml:space="preserve">["FACTION"] = 36; </v>
      </c>
      <c r="AJ24" t="str">
        <f t="shared" si="19"/>
        <v xml:space="preserve">["TIER"] = 2; </v>
      </c>
      <c r="AK24" t="str">
        <f t="shared" si="20"/>
        <v xml:space="preserve">["MIN_LVL"] =  "90"; </v>
      </c>
      <c r="AL24" t="str">
        <f t="shared" si="21"/>
        <v/>
      </c>
      <c r="AM24" t="str">
        <f t="shared" si="22"/>
        <v xml:space="preserve">["NAME"] = { ["EN"] = "Orc-slayer of West Gondor (Advanced)"; }; </v>
      </c>
      <c r="AN24" t="str">
        <f t="shared" si="23"/>
        <v xml:space="preserve">["LORE"] = { ["EN"] = "Defeat many Orcs in West Gondor."; }; </v>
      </c>
      <c r="AO24" t="str">
        <f t="shared" si="24"/>
        <v xml:space="preserve">["SUMMARY"] = { ["EN"] = "Slay 160 orcs in Western Gondor"; }; </v>
      </c>
      <c r="AP24" t="str">
        <f t="shared" si="25"/>
        <v xml:space="preserve">["TITLE"] = { ["EN"] = "Orc-slayer of West Gondor"; }; </v>
      </c>
      <c r="AQ24" t="str">
        <f t="shared" si="26"/>
        <v>};</v>
      </c>
    </row>
    <row r="25" spans="1:43" x14ac:dyDescent="0.25">
      <c r="A25">
        <v>1879306091</v>
      </c>
      <c r="B25">
        <v>26</v>
      </c>
      <c r="C25">
        <v>25</v>
      </c>
      <c r="D25" t="s">
        <v>195</v>
      </c>
      <c r="E25" t="s">
        <v>30</v>
      </c>
      <c r="H25">
        <v>5</v>
      </c>
      <c r="I25">
        <v>500</v>
      </c>
      <c r="J25" t="s">
        <v>45</v>
      </c>
      <c r="K25" t="s">
        <v>196</v>
      </c>
      <c r="L25" t="s">
        <v>639</v>
      </c>
      <c r="M25">
        <v>3</v>
      </c>
      <c r="N25">
        <v>90</v>
      </c>
      <c r="R25" t="str">
        <f t="shared" si="3"/>
        <v xml:space="preserve"> [24] = {["ID"] = 1879306091; }; -- Orc-slayer of West Gondor</v>
      </c>
      <c r="S25" s="1" t="str">
        <f t="shared" si="4"/>
        <v xml:space="preserve"> [24] = {["ID"] = 1879306091; ["SAVE_INDEX"] = 25; ["TYPE"] =  4; ["VXP"] =    0; ["LP"] =  5; ["REP"] =  500; ["FACTION"] = 36; ["TIER"] = 3; ["MIN_LVL"] =  "90"; ["NAME"] = { ["EN"] = "Orc-slayer of West Gondor"; }; ["LORE"] = { ["EN"] = "Defeat many Orcs in West Gondor."; }; ["SUMMARY"] = { ["EN"] = "Slay 80 orcs in Western Gondor"; }; };</v>
      </c>
      <c r="T25">
        <f t="shared" si="5"/>
        <v>24</v>
      </c>
      <c r="U25" t="str">
        <f t="shared" si="6"/>
        <v xml:space="preserve"> [24] = {</v>
      </c>
      <c r="V25" t="str">
        <f t="shared" si="7"/>
        <v xml:space="preserve">["ID"] = 1879306091; </v>
      </c>
      <c r="W25" t="str">
        <f t="shared" si="8"/>
        <v xml:space="preserve">["ID"] = 1879306091; </v>
      </c>
      <c r="X25" t="str">
        <f t="shared" si="9"/>
        <v/>
      </c>
      <c r="Y25" s="1" t="str">
        <f t="shared" si="10"/>
        <v xml:space="preserve">["SAVE_INDEX"] = 25; </v>
      </c>
      <c r="Z25">
        <f>VLOOKUP(E25,Type!A$2:B$16,2,FALSE)</f>
        <v>4</v>
      </c>
      <c r="AA25" t="str">
        <f t="shared" si="11"/>
        <v xml:space="preserve">["TYPE"] =  4; </v>
      </c>
      <c r="AB25" t="str">
        <f t="shared" si="12"/>
        <v>0</v>
      </c>
      <c r="AC25" t="str">
        <f t="shared" si="13"/>
        <v xml:space="preserve">["VXP"] =    0; </v>
      </c>
      <c r="AD25" t="str">
        <f t="shared" si="14"/>
        <v>5</v>
      </c>
      <c r="AE25" t="str">
        <f t="shared" si="15"/>
        <v xml:space="preserve">["LP"] =  5; </v>
      </c>
      <c r="AF25" t="str">
        <f t="shared" si="16"/>
        <v>500</v>
      </c>
      <c r="AG25" t="str">
        <f t="shared" si="17"/>
        <v xml:space="preserve">["REP"] =  500; </v>
      </c>
      <c r="AH25">
        <f>IF(LEN(J25)&gt;0,VLOOKUP(J25,Faction!A$2:B$77,2,FALSE),1)</f>
        <v>36</v>
      </c>
      <c r="AI25" t="str">
        <f t="shared" si="18"/>
        <v xml:space="preserve">["FACTION"] = 36; </v>
      </c>
      <c r="AJ25" t="str">
        <f t="shared" si="19"/>
        <v xml:space="preserve">["TIER"] = 3; </v>
      </c>
      <c r="AK25" t="str">
        <f t="shared" si="20"/>
        <v xml:space="preserve">["MIN_LVL"] =  "90"; </v>
      </c>
      <c r="AL25" t="str">
        <f t="shared" si="21"/>
        <v/>
      </c>
      <c r="AM25" t="str">
        <f t="shared" si="22"/>
        <v xml:space="preserve">["NAME"] = { ["EN"] = "Orc-slayer of West Gondor"; }; </v>
      </c>
      <c r="AN25" t="str">
        <f t="shared" si="23"/>
        <v xml:space="preserve">["LORE"] = { ["EN"] = "Defeat many Orcs in West Gondor."; }; </v>
      </c>
      <c r="AO25" t="str">
        <f t="shared" si="24"/>
        <v xml:space="preserve">["SUMMARY"] = { ["EN"] = "Slay 80 orcs in Western Gondor"; }; </v>
      </c>
      <c r="AP25" t="str">
        <f t="shared" si="25"/>
        <v/>
      </c>
      <c r="AQ25" t="str">
        <f t="shared" si="26"/>
        <v>};</v>
      </c>
    </row>
    <row r="26" spans="1:43" x14ac:dyDescent="0.25">
      <c r="A26">
        <v>1879316154</v>
      </c>
      <c r="B26">
        <v>16</v>
      </c>
      <c r="C26">
        <v>14</v>
      </c>
      <c r="D26" t="s">
        <v>173</v>
      </c>
      <c r="E26" t="s">
        <v>25</v>
      </c>
      <c r="G26" t="s">
        <v>174</v>
      </c>
      <c r="H26">
        <v>10</v>
      </c>
      <c r="I26">
        <v>1200</v>
      </c>
      <c r="J26" t="s">
        <v>45</v>
      </c>
      <c r="K26" t="s">
        <v>175</v>
      </c>
      <c r="L26" t="s">
        <v>207</v>
      </c>
      <c r="M26">
        <v>0</v>
      </c>
      <c r="N26">
        <v>100</v>
      </c>
      <c r="R26" t="str">
        <f t="shared" si="3"/>
        <v xml:space="preserve"> [25] = {["ID"] = 1879316154; }; -- Vanguard of Western Gondor</v>
      </c>
      <c r="S26" s="1" t="str">
        <f t="shared" si="4"/>
        <v xml:space="preserve"> [25] = {["ID"] = 1879316154; ["SAVE_INDEX"] = 14; ["TYPE"] =  6; ["VXP"] =    0; ["LP"] = 10; ["REP"] = 1200; ["FACTION"] = 36; ["TIER"] = 0; ["MIN_LVL"] = "100"; ["NAME"] = { ["EN"] = "Vanguard of Western Gondor"; }; ["LORE"] = { ["EN"] = "Defeat Azruthor and his forces in Tarlang's Crown."; }; ["SUMMARY"] = { ["EN"] = "Complete First of the Heirs quest"; }; ["TITLE"] = { ["EN"] = "Enemy of the Heirs"; }; };</v>
      </c>
      <c r="T26">
        <f t="shared" si="5"/>
        <v>25</v>
      </c>
      <c r="U26" t="str">
        <f t="shared" si="6"/>
        <v xml:space="preserve"> [25] = {</v>
      </c>
      <c r="V26" t="str">
        <f t="shared" si="7"/>
        <v xml:space="preserve">["ID"] = 1879316154; </v>
      </c>
      <c r="W26" t="str">
        <f t="shared" si="8"/>
        <v xml:space="preserve">["ID"] = 1879316154; </v>
      </c>
      <c r="X26" t="str">
        <f t="shared" si="9"/>
        <v/>
      </c>
      <c r="Y26" s="1" t="str">
        <f t="shared" si="10"/>
        <v xml:space="preserve">["SAVE_INDEX"] = 14; </v>
      </c>
      <c r="Z26">
        <f>VLOOKUP(E26,Type!A$2:B$16,2,FALSE)</f>
        <v>6</v>
      </c>
      <c r="AA26" t="str">
        <f t="shared" si="11"/>
        <v xml:space="preserve">["TYPE"] =  6; </v>
      </c>
      <c r="AB26" t="str">
        <f t="shared" si="12"/>
        <v>0</v>
      </c>
      <c r="AC26" t="str">
        <f t="shared" si="13"/>
        <v xml:space="preserve">["VXP"] =    0; </v>
      </c>
      <c r="AD26" t="str">
        <f t="shared" si="14"/>
        <v>10</v>
      </c>
      <c r="AE26" t="str">
        <f t="shared" si="15"/>
        <v xml:space="preserve">["LP"] = 10; </v>
      </c>
      <c r="AF26" t="str">
        <f t="shared" si="16"/>
        <v>1200</v>
      </c>
      <c r="AG26" t="str">
        <f t="shared" si="17"/>
        <v xml:space="preserve">["REP"] = 1200; </v>
      </c>
      <c r="AH26">
        <f>IF(LEN(J26)&gt;0,VLOOKUP(J26,Faction!A$2:B$77,2,FALSE),1)</f>
        <v>36</v>
      </c>
      <c r="AI26" t="str">
        <f t="shared" si="18"/>
        <v xml:space="preserve">["FACTION"] = 36; </v>
      </c>
      <c r="AJ26" t="str">
        <f t="shared" si="19"/>
        <v xml:space="preserve">["TIER"] = 0; </v>
      </c>
      <c r="AK26" t="str">
        <f t="shared" si="20"/>
        <v xml:space="preserve">["MIN_LVL"] = "100"; </v>
      </c>
      <c r="AL26" t="str">
        <f t="shared" si="21"/>
        <v/>
      </c>
      <c r="AM26" t="str">
        <f t="shared" si="22"/>
        <v xml:space="preserve">["NAME"] = { ["EN"] = "Vanguard of Western Gondor"; }; </v>
      </c>
      <c r="AN26" t="str">
        <f t="shared" si="23"/>
        <v xml:space="preserve">["LORE"] = { ["EN"] = "Defeat Azruthor and his forces in Tarlang's Crown."; }; </v>
      </c>
      <c r="AO26" t="str">
        <f t="shared" si="24"/>
        <v xml:space="preserve">["SUMMARY"] = { ["EN"] = "Complete First of the Heirs quest"; }; </v>
      </c>
      <c r="AP26" t="str">
        <f t="shared" si="25"/>
        <v xml:space="preserve">["TITLE"] = { ["EN"] = "Enemy of the Heirs"; }; </v>
      </c>
      <c r="AQ26" t="str">
        <f t="shared" si="26"/>
        <v>};</v>
      </c>
    </row>
    <row r="27" spans="1:43" x14ac:dyDescent="0.25">
      <c r="A27">
        <v>1879321688</v>
      </c>
      <c r="B27">
        <v>15</v>
      </c>
      <c r="C27">
        <v>26</v>
      </c>
      <c r="D27" t="s">
        <v>170</v>
      </c>
      <c r="E27" t="s">
        <v>25</v>
      </c>
      <c r="F27">
        <v>2000</v>
      </c>
      <c r="G27" t="s">
        <v>171</v>
      </c>
      <c r="H27">
        <v>5</v>
      </c>
      <c r="I27">
        <v>900</v>
      </c>
      <c r="J27" t="s">
        <v>45</v>
      </c>
      <c r="K27" t="s">
        <v>172</v>
      </c>
      <c r="L27" t="s">
        <v>206</v>
      </c>
      <c r="M27">
        <v>0</v>
      </c>
      <c r="N27">
        <v>90</v>
      </c>
      <c r="R27" t="str">
        <f t="shared" si="3"/>
        <v xml:space="preserve"> [26] = {["ID"] = 1879321688; }; -- Roving Threats: Western Gondor's Roving Enemies</v>
      </c>
      <c r="S27" s="1" t="str">
        <f>CONCATENATE(U27,V27,Y27,AA27,AC27,AE27,AG27,AI27,AJ27,AK27,AL27,AM27,AN27,AO27,AP27,AQ27)</f>
        <v xml:space="preserve"> [26] = {["ID"] = 1879321688; ["SAVE_INDEX"] = 26; ["TYPE"] =  6; ["VXP"] = 2000; ["LP"] =  5; ["REP"] =  900; ["FACTION"] = 36; ["TIER"] = 0; ["MIN_LVL"] =  "90"; ["NAME"] = { ["EN"] = "Roving Threats: Western Gondor's Roving Enemies"; }; ["LORE"] = { ["EN"] = "Strong enemies still roam in Western Gondor."; }; ["SUMMARY"] = { ["EN"] = "Complete 5 Roving Threat quests in Western Gondor"; }; ["TITLE"] = { ["EN"] = "Roving Defender of Western Gondor"; }; };</v>
      </c>
      <c r="T27">
        <f t="shared" si="5"/>
        <v>26</v>
      </c>
      <c r="U27" t="str">
        <f>CONCATENATE(REPT(" ",3-LEN(T27)),"[",T27,"] = {")</f>
        <v xml:space="preserve"> [26] = {</v>
      </c>
      <c r="V27" t="str">
        <f>IF(LEN(A27)&gt;0,CONCATENATE("[""ID""] = ",A27,"; "),"                     ")</f>
        <v xml:space="preserve">["ID"] = 1879321688; </v>
      </c>
      <c r="W27" t="str">
        <f t="shared" si="8"/>
        <v xml:space="preserve">["ID"] = 1879321688; </v>
      </c>
      <c r="X27" t="str">
        <f t="shared" si="9"/>
        <v/>
      </c>
      <c r="Y27" s="1" t="str">
        <f>IF(LEN(C27)&gt;0,CONCATENATE("[""SAVE_INDEX""] = ",REPT(" ",2-LEN(C27)),C27,"; "),REPT(" ",21))</f>
        <v xml:space="preserve">["SAVE_INDEX"] = 26; </v>
      </c>
      <c r="Z27">
        <f>VLOOKUP(E27,Type!A$2:B$16,2,FALSE)</f>
        <v>6</v>
      </c>
      <c r="AA27" t="str">
        <f>CONCATENATE("[""TYPE""] = ",REPT(" ",2-LEN(Z27)),Z27,"; ")</f>
        <v xml:space="preserve">["TYPE"] =  6; </v>
      </c>
      <c r="AB27" t="str">
        <f>TEXT(F27,0)</f>
        <v>2000</v>
      </c>
      <c r="AC27" t="str">
        <f>CONCATENATE("[""VXP""] = ",REPT(" ",4-LEN(AB27)),TEXT(AB27,"0"),"; ")</f>
        <v xml:space="preserve">["VXP"] = 2000; </v>
      </c>
      <c r="AD27" t="str">
        <f>TEXT(H27,0)</f>
        <v>5</v>
      </c>
      <c r="AE27" t="str">
        <f>CONCATENATE("[""LP""] = ",REPT(" ",2-LEN(AD27)),TEXT(AD27,"0"),"; ")</f>
        <v xml:space="preserve">["LP"] =  5; </v>
      </c>
      <c r="AF27" t="str">
        <f>TEXT(I27,0)</f>
        <v>900</v>
      </c>
      <c r="AG27" t="str">
        <f>CONCATENATE("[""REP""] = ",REPT(" ",4-LEN(AF27)),TEXT(AF27,"0"),"; ")</f>
        <v xml:space="preserve">["REP"] =  900; </v>
      </c>
      <c r="AH27">
        <f>IF(LEN(J27)&gt;0,VLOOKUP(J27,Faction!A$2:B$77,2,FALSE),1)</f>
        <v>36</v>
      </c>
      <c r="AI27" t="str">
        <f>CONCATENATE("[""FACTION""] = ",REPT(" ",2-LEN(AH27)),TEXT(AH27,"0"),"; ")</f>
        <v xml:space="preserve">["FACTION"] = 36; </v>
      </c>
      <c r="AJ27" t="str">
        <f>CONCATENATE("[""TIER""] = ",TEXT(M27,"0"),"; ")</f>
        <v xml:space="preserve">["TIER"] = 0; </v>
      </c>
      <c r="AK27" t="str">
        <f>IF(LEN(N27)&gt;0,CONCATENATE("[""MIN_LVL""] = ",REPT(" ",3-LEN(N27)),"""",N27,"""; "),"                     ")</f>
        <v xml:space="preserve">["MIN_LVL"] =  "90"; </v>
      </c>
      <c r="AL27" t="str">
        <f>IF(LEN(O27)&gt;0,CONCATENATE("[""MIN_LVL""] = ",REPT(" ",3-LEN(O27)),O27,"; "),"")</f>
        <v/>
      </c>
      <c r="AM27" t="str">
        <f>CONCATENATE("[""NAME""] = { [""EN""] = """,D27,"""; }; ")</f>
        <v xml:space="preserve">["NAME"] = { ["EN"] = "Roving Threats: Western Gondor's Roving Enemies"; }; </v>
      </c>
      <c r="AN27" t="str">
        <f>IF(LEN(L27)&gt;0,CONCATENATE("[""LORE""] = { [""EN""] = """,L27,"""; }; "),"")</f>
        <v xml:space="preserve">["LORE"] = { ["EN"] = "Strong enemies still roam in Western Gondor."; }; </v>
      </c>
      <c r="AO27" t="str">
        <f>IF(LEN(K27)&gt;0,CONCATENATE("[""SUMMARY""] = { [""EN""] = """,K27,"""; }; "),"")</f>
        <v xml:space="preserve">["SUMMARY"] = { ["EN"] = "Complete 5 Roving Threat quests in Western Gondor"; }; </v>
      </c>
      <c r="AP27" t="str">
        <f>IF(LEN(G27)&gt;0,CONCATENATE("[""TITLE""] = { [""EN""] = """,G27,"""; }; "),"")</f>
        <v xml:space="preserve">["TITLE"] = { ["EN"] = "Roving Defender of Western Gondor"; }; </v>
      </c>
      <c r="AQ27" t="str">
        <f t="shared" si="26"/>
        <v>};</v>
      </c>
    </row>
    <row r="28" spans="1:43" x14ac:dyDescent="0.25">
      <c r="D28" s="2" t="s">
        <v>46</v>
      </c>
      <c r="E28" s="2" t="s">
        <v>132</v>
      </c>
      <c r="M28">
        <v>0</v>
      </c>
      <c r="P28">
        <v>268</v>
      </c>
      <c r="R28" t="str">
        <f t="shared" si="3"/>
        <v xml:space="preserve"> [27] = {["CAT_ID"] = 268; }; -- Dol Amroth City Watch</v>
      </c>
      <c r="S28" s="1" t="str">
        <f t="shared" si="4"/>
        <v xml:space="preserve"> [27] = {                                          ["TYPE"] = 14; ["VXP"] =    0; ["LP"] =  0; ["REP"] =    0; ["FACTION"] =  1; ["TIER"] = 0;                      ["NAME"] = { ["EN"] = "Dol Amroth City Watch"; }; };</v>
      </c>
      <c r="T28">
        <f t="shared" si="5"/>
        <v>27</v>
      </c>
      <c r="U28" t="str">
        <f t="shared" si="6"/>
        <v xml:space="preserve"> [27] = {</v>
      </c>
      <c r="V28" t="str">
        <f t="shared" si="7"/>
        <v xml:space="preserve">                     </v>
      </c>
      <c r="W28" t="str">
        <f t="shared" si="8"/>
        <v/>
      </c>
      <c r="X28" t="str">
        <f t="shared" si="9"/>
        <v xml:space="preserve">["CAT_ID"] = 268; </v>
      </c>
      <c r="Y28" s="1" t="str">
        <f t="shared" si="10"/>
        <v xml:space="preserve">                     </v>
      </c>
      <c r="Z28">
        <f>VLOOKUP(E28,Type!A$2:B$16,2,FALSE)</f>
        <v>14</v>
      </c>
      <c r="AA28" t="str">
        <f t="shared" si="11"/>
        <v xml:space="preserve">["TYPE"] = 14; </v>
      </c>
      <c r="AB28" t="str">
        <f t="shared" si="12"/>
        <v>0</v>
      </c>
      <c r="AC28" t="str">
        <f t="shared" si="13"/>
        <v xml:space="preserve">["VXP"] =    0; </v>
      </c>
      <c r="AD28" t="str">
        <f t="shared" si="14"/>
        <v>0</v>
      </c>
      <c r="AE28" t="str">
        <f t="shared" si="15"/>
        <v xml:space="preserve">["LP"] =  0; </v>
      </c>
      <c r="AF28" t="str">
        <f t="shared" si="16"/>
        <v>0</v>
      </c>
      <c r="AG28" t="str">
        <f t="shared" si="17"/>
        <v xml:space="preserve">["REP"] =    0; </v>
      </c>
      <c r="AH28">
        <f>IF(LEN(J28)&gt;0,VLOOKUP(J28,Faction!A$2:B$77,2,FALSE),1)</f>
        <v>1</v>
      </c>
      <c r="AI28" t="str">
        <f t="shared" si="18"/>
        <v xml:space="preserve">["FACTION"] =  1; </v>
      </c>
      <c r="AJ28" t="str">
        <f t="shared" si="19"/>
        <v xml:space="preserve">["TIER"] = 0; </v>
      </c>
      <c r="AK28" t="str">
        <f t="shared" si="20"/>
        <v xml:space="preserve">                     </v>
      </c>
      <c r="AL28" t="str">
        <f t="shared" si="21"/>
        <v/>
      </c>
      <c r="AM28" t="str">
        <f t="shared" si="22"/>
        <v xml:space="preserve">["NAME"] = { ["EN"] = "Dol Amroth City Watch"; }; </v>
      </c>
      <c r="AN28" t="str">
        <f t="shared" si="23"/>
        <v/>
      </c>
      <c r="AO28" t="str">
        <f t="shared" si="24"/>
        <v/>
      </c>
      <c r="AP28" t="str">
        <f t="shared" si="25"/>
        <v/>
      </c>
      <c r="AQ28" t="str">
        <f t="shared" si="26"/>
        <v>};</v>
      </c>
    </row>
    <row r="29" spans="1:43" x14ac:dyDescent="0.25">
      <c r="A29">
        <v>1879308520</v>
      </c>
      <c r="B29">
        <v>28</v>
      </c>
      <c r="C29">
        <v>28</v>
      </c>
      <c r="D29" t="s">
        <v>277</v>
      </c>
      <c r="E29" t="s">
        <v>24</v>
      </c>
      <c r="K29" t="s">
        <v>278</v>
      </c>
      <c r="L29" t="s">
        <v>279</v>
      </c>
      <c r="M29">
        <v>0</v>
      </c>
      <c r="N29">
        <v>90</v>
      </c>
      <c r="R29" t="str">
        <f t="shared" si="3"/>
        <v xml:space="preserve"> [28] = {["ID"] = 1879308520; }; -- Dol Amroth - Buildings</v>
      </c>
      <c r="S29" s="1" t="str">
        <f t="shared" si="4"/>
        <v xml:space="preserve"> [28] = {["ID"] = 1879308520; ["SAVE_INDEX"] = 28; ["TYPE"] =  3; ["VXP"] =    0; ["LP"] =  0; ["REP"] =    0; ["FACTION"] =  1; ["TIER"] = 0; ["MIN_LVL"] =  "90"; ["NAME"] = { ["EN"] = "Dol Amroth - Buildings"; }; ["LORE"] = { ["EN"] = "Dol Amroth has several groups and factions within it. To defend the city fully, you must earn the trust and support of all of them."; }; ["SUMMARY"] = { ["EN"] = "Attain Acquaintance with the 8 Dol Amroth Factions"; }; };</v>
      </c>
      <c r="T29">
        <f t="shared" si="5"/>
        <v>28</v>
      </c>
      <c r="U29" t="str">
        <f t="shared" si="6"/>
        <v xml:space="preserve"> [28] = {</v>
      </c>
      <c r="V29" t="str">
        <f t="shared" si="7"/>
        <v xml:space="preserve">["ID"] = 1879308520; </v>
      </c>
      <c r="W29" t="str">
        <f t="shared" si="8"/>
        <v xml:space="preserve">["ID"] = 1879308520; </v>
      </c>
      <c r="X29" t="str">
        <f t="shared" si="9"/>
        <v/>
      </c>
      <c r="Y29" s="1" t="str">
        <f t="shared" si="10"/>
        <v xml:space="preserve">["SAVE_INDEX"] = 28; </v>
      </c>
      <c r="Z29">
        <f>VLOOKUP(E29,Type!A$2:B$16,2,FALSE)</f>
        <v>3</v>
      </c>
      <c r="AA29" t="str">
        <f t="shared" si="11"/>
        <v xml:space="preserve">["TYPE"] =  3; </v>
      </c>
      <c r="AB29" t="str">
        <f t="shared" si="12"/>
        <v>0</v>
      </c>
      <c r="AC29" t="str">
        <f t="shared" si="13"/>
        <v xml:space="preserve">["VXP"] =    0; </v>
      </c>
      <c r="AD29" t="str">
        <f t="shared" si="14"/>
        <v>0</v>
      </c>
      <c r="AE29" t="str">
        <f t="shared" si="15"/>
        <v xml:space="preserve">["LP"] =  0; </v>
      </c>
      <c r="AF29" t="str">
        <f t="shared" si="16"/>
        <v>0</v>
      </c>
      <c r="AG29" t="str">
        <f t="shared" si="17"/>
        <v xml:space="preserve">["REP"] =    0; </v>
      </c>
      <c r="AH29">
        <f>IF(LEN(J29)&gt;0,VLOOKUP(J29,Faction!A$2:B$77,2,FALSE),1)</f>
        <v>1</v>
      </c>
      <c r="AI29" t="str">
        <f t="shared" si="18"/>
        <v xml:space="preserve">["FACTION"] =  1; </v>
      </c>
      <c r="AJ29" t="str">
        <f t="shared" si="19"/>
        <v xml:space="preserve">["TIER"] = 0; </v>
      </c>
      <c r="AK29" t="str">
        <f t="shared" si="20"/>
        <v xml:space="preserve">["MIN_LVL"] =  "90"; </v>
      </c>
      <c r="AL29" t="str">
        <f t="shared" si="21"/>
        <v/>
      </c>
      <c r="AM29" t="str">
        <f t="shared" si="22"/>
        <v xml:space="preserve">["NAME"] = { ["EN"] = "Dol Amroth - Buildings"; }; </v>
      </c>
      <c r="AN29" t="str">
        <f t="shared" si="23"/>
        <v xml:space="preserve">["LORE"] = { ["EN"] = "Dol Amroth has several groups and factions within it. To defend the city fully, you must earn the trust and support of all of them."; }; </v>
      </c>
      <c r="AO29" t="str">
        <f t="shared" si="24"/>
        <v xml:space="preserve">["SUMMARY"] = { ["EN"] = "Attain Acquaintance with the 8 Dol Amroth Factions"; }; </v>
      </c>
      <c r="AP29" t="str">
        <f t="shared" si="25"/>
        <v/>
      </c>
      <c r="AQ29" t="str">
        <f t="shared" si="26"/>
        <v>};</v>
      </c>
    </row>
    <row r="30" spans="1:43" x14ac:dyDescent="0.25">
      <c r="A30">
        <v>1879310601</v>
      </c>
      <c r="B30">
        <v>29</v>
      </c>
      <c r="C30">
        <v>29</v>
      </c>
      <c r="D30" t="s">
        <v>282</v>
      </c>
      <c r="E30" t="s">
        <v>23</v>
      </c>
      <c r="K30" t="s">
        <v>280</v>
      </c>
      <c r="M30">
        <v>0</v>
      </c>
      <c r="N30">
        <v>100</v>
      </c>
      <c r="R30" t="str">
        <f t="shared" si="3"/>
        <v xml:space="preserve"> [29] = {["ID"] = 1879310601; }; -- Dol Amroth - City Watch - Armoury</v>
      </c>
      <c r="S30" s="1" t="str">
        <f t="shared" si="4"/>
        <v xml:space="preserve"> [29] = {["ID"] = 1879310601; ["SAVE_INDEX"] = 29; ["TYPE"] = 12; ["VXP"] =    0; ["LP"] =  0; ["REP"] =    0; ["FACTION"] =  1; ["TIER"] = 0; ["MIN_LVL"] = "100"; ["NAME"] = { ["EN"] = "Dol Amroth - City Watch - Armoury"; }; ["SUMMARY"] = { ["EN"] = "Complete ten quests in addition to achieving Acquaintance Reputation."; }; };</v>
      </c>
      <c r="T30">
        <f t="shared" si="5"/>
        <v>29</v>
      </c>
      <c r="U30" t="str">
        <f t="shared" si="6"/>
        <v xml:space="preserve"> [29] = {</v>
      </c>
      <c r="V30" t="str">
        <f t="shared" si="7"/>
        <v xml:space="preserve">["ID"] = 1879310601; </v>
      </c>
      <c r="W30" t="str">
        <f t="shared" si="8"/>
        <v xml:space="preserve">["ID"] = 1879310601; </v>
      </c>
      <c r="X30" t="str">
        <f t="shared" si="9"/>
        <v/>
      </c>
      <c r="Y30" s="1" t="str">
        <f t="shared" si="10"/>
        <v xml:space="preserve">["SAVE_INDEX"] = 29; </v>
      </c>
      <c r="Z30">
        <f>VLOOKUP(E30,Type!A$2:B$16,2,FALSE)</f>
        <v>12</v>
      </c>
      <c r="AA30" t="str">
        <f t="shared" si="11"/>
        <v xml:space="preserve">["TYPE"] = 12; </v>
      </c>
      <c r="AB30" t="str">
        <f t="shared" si="12"/>
        <v>0</v>
      </c>
      <c r="AC30" t="str">
        <f t="shared" si="13"/>
        <v xml:space="preserve">["VXP"] =    0; </v>
      </c>
      <c r="AD30" t="str">
        <f t="shared" si="14"/>
        <v>0</v>
      </c>
      <c r="AE30" t="str">
        <f t="shared" si="15"/>
        <v xml:space="preserve">["LP"] =  0; </v>
      </c>
      <c r="AF30" t="str">
        <f t="shared" si="16"/>
        <v>0</v>
      </c>
      <c r="AG30" t="str">
        <f t="shared" si="17"/>
        <v xml:space="preserve">["REP"] =    0; </v>
      </c>
      <c r="AH30">
        <f>IF(LEN(J30)&gt;0,VLOOKUP(J30,Faction!A$2:B$77,2,FALSE),1)</f>
        <v>1</v>
      </c>
      <c r="AI30" t="str">
        <f t="shared" si="18"/>
        <v xml:space="preserve">["FACTION"] =  1; </v>
      </c>
      <c r="AJ30" t="str">
        <f t="shared" si="19"/>
        <v xml:space="preserve">["TIER"] = 0; </v>
      </c>
      <c r="AK30" t="str">
        <f t="shared" si="20"/>
        <v xml:space="preserve">["MIN_LVL"] = "100"; </v>
      </c>
      <c r="AL30" t="str">
        <f t="shared" si="21"/>
        <v/>
      </c>
      <c r="AM30" t="str">
        <f t="shared" si="22"/>
        <v xml:space="preserve">["NAME"] = { ["EN"] = "Dol Amroth - City Watch - Armoury"; }; </v>
      </c>
      <c r="AN30" t="str">
        <f t="shared" si="23"/>
        <v/>
      </c>
      <c r="AO30" t="str">
        <f t="shared" si="24"/>
        <v xml:space="preserve">["SUMMARY"] = { ["EN"] = "Complete ten quests in addition to achieving Acquaintance Reputation."; }; </v>
      </c>
      <c r="AP30" t="str">
        <f t="shared" si="25"/>
        <v/>
      </c>
      <c r="AQ30" t="str">
        <f t="shared" si="26"/>
        <v>};</v>
      </c>
    </row>
    <row r="31" spans="1:43" x14ac:dyDescent="0.25">
      <c r="A31">
        <v>1879310599</v>
      </c>
      <c r="B31">
        <v>30</v>
      </c>
      <c r="C31">
        <v>30</v>
      </c>
      <c r="D31" t="s">
        <v>283</v>
      </c>
      <c r="E31" t="s">
        <v>23</v>
      </c>
      <c r="K31" t="s">
        <v>280</v>
      </c>
      <c r="M31">
        <v>0</v>
      </c>
      <c r="N31">
        <v>100</v>
      </c>
      <c r="R31" t="str">
        <f t="shared" si="3"/>
        <v xml:space="preserve"> [30] = {["ID"] = 1879310599; }; -- Dol Amroth - City Watch - Bank</v>
      </c>
      <c r="S31" s="1" t="str">
        <f t="shared" si="4"/>
        <v xml:space="preserve"> [30] = {["ID"] = 1879310599; ["SAVE_INDEX"] = 30; ["TYPE"] = 12; ["VXP"] =    0; ["LP"] =  0; ["REP"] =    0; ["FACTION"] =  1; ["TIER"] = 0; ["MIN_LVL"] = "100"; ["NAME"] = { ["EN"] = "Dol Amroth - City Watch - Bank"; }; ["SUMMARY"] = { ["EN"] = "Complete ten quests in addition to achieving Acquaintance Reputation."; }; };</v>
      </c>
      <c r="T31">
        <f t="shared" si="5"/>
        <v>30</v>
      </c>
      <c r="U31" t="str">
        <f t="shared" si="6"/>
        <v xml:space="preserve"> [30] = {</v>
      </c>
      <c r="V31" t="str">
        <f t="shared" si="7"/>
        <v xml:space="preserve">["ID"] = 1879310599; </v>
      </c>
      <c r="W31" t="str">
        <f t="shared" si="8"/>
        <v xml:space="preserve">["ID"] = 1879310599; </v>
      </c>
      <c r="X31" t="str">
        <f t="shared" si="9"/>
        <v/>
      </c>
      <c r="Y31" s="1" t="str">
        <f t="shared" si="10"/>
        <v xml:space="preserve">["SAVE_INDEX"] = 30; </v>
      </c>
      <c r="Z31">
        <f>VLOOKUP(E31,Type!A$2:B$16,2,FALSE)</f>
        <v>12</v>
      </c>
      <c r="AA31" t="str">
        <f t="shared" si="11"/>
        <v xml:space="preserve">["TYPE"] = 12; </v>
      </c>
      <c r="AB31" t="str">
        <f t="shared" si="12"/>
        <v>0</v>
      </c>
      <c r="AC31" t="str">
        <f t="shared" si="13"/>
        <v xml:space="preserve">["VXP"] =    0; </v>
      </c>
      <c r="AD31" t="str">
        <f t="shared" si="14"/>
        <v>0</v>
      </c>
      <c r="AE31" t="str">
        <f t="shared" si="15"/>
        <v xml:space="preserve">["LP"] =  0; </v>
      </c>
      <c r="AF31" t="str">
        <f t="shared" si="16"/>
        <v>0</v>
      </c>
      <c r="AG31" t="str">
        <f t="shared" si="17"/>
        <v xml:space="preserve">["REP"] =    0; </v>
      </c>
      <c r="AH31">
        <f>IF(LEN(J31)&gt;0,VLOOKUP(J31,Faction!A$2:B$77,2,FALSE),1)</f>
        <v>1</v>
      </c>
      <c r="AI31" t="str">
        <f t="shared" si="18"/>
        <v xml:space="preserve">["FACTION"] =  1; </v>
      </c>
      <c r="AJ31" t="str">
        <f t="shared" si="19"/>
        <v xml:space="preserve">["TIER"] = 0; </v>
      </c>
      <c r="AK31" t="str">
        <f t="shared" si="20"/>
        <v xml:space="preserve">["MIN_LVL"] = "100"; </v>
      </c>
      <c r="AL31" t="str">
        <f t="shared" si="21"/>
        <v/>
      </c>
      <c r="AM31" t="str">
        <f t="shared" si="22"/>
        <v xml:space="preserve">["NAME"] = { ["EN"] = "Dol Amroth - City Watch - Bank"; }; </v>
      </c>
      <c r="AN31" t="str">
        <f t="shared" si="23"/>
        <v/>
      </c>
      <c r="AO31" t="str">
        <f t="shared" si="24"/>
        <v xml:space="preserve">["SUMMARY"] = { ["EN"] = "Complete ten quests in addition to achieving Acquaintance Reputation."; }; </v>
      </c>
      <c r="AP31" t="str">
        <f t="shared" si="25"/>
        <v/>
      </c>
      <c r="AQ31" t="str">
        <f t="shared" si="26"/>
        <v>};</v>
      </c>
    </row>
    <row r="32" spans="1:43" x14ac:dyDescent="0.25">
      <c r="A32">
        <v>1879310600</v>
      </c>
      <c r="B32">
        <v>31</v>
      </c>
      <c r="C32">
        <v>31</v>
      </c>
      <c r="D32" t="s">
        <v>284</v>
      </c>
      <c r="E32" t="s">
        <v>23</v>
      </c>
      <c r="K32" t="s">
        <v>280</v>
      </c>
      <c r="M32">
        <v>0</v>
      </c>
      <c r="N32">
        <v>100</v>
      </c>
      <c r="R32" t="str">
        <f t="shared" si="3"/>
        <v xml:space="preserve"> [31] = {["ID"] = 1879310600; }; -- Dol Amroth - City Watch - Docks</v>
      </c>
      <c r="S32" s="1" t="str">
        <f t="shared" si="4"/>
        <v xml:space="preserve"> [31] = {["ID"] = 1879310600; ["SAVE_INDEX"] = 31; ["TYPE"] = 12; ["VXP"] =    0; ["LP"] =  0; ["REP"] =    0; ["FACTION"] =  1; ["TIER"] = 0; ["MIN_LVL"] = "100"; ["NAME"] = { ["EN"] = "Dol Amroth - City Watch - Docks"; }; ["SUMMARY"] = { ["EN"] = "Complete ten quests in addition to achieving Acquaintance Reputation."; }; };</v>
      </c>
      <c r="T32">
        <f t="shared" si="5"/>
        <v>31</v>
      </c>
      <c r="U32" t="str">
        <f t="shared" si="6"/>
        <v xml:space="preserve"> [31] = {</v>
      </c>
      <c r="V32" t="str">
        <f t="shared" si="7"/>
        <v xml:space="preserve">["ID"] = 1879310600; </v>
      </c>
      <c r="W32" t="str">
        <f t="shared" si="8"/>
        <v xml:space="preserve">["ID"] = 1879310600; </v>
      </c>
      <c r="X32" t="str">
        <f t="shared" si="9"/>
        <v/>
      </c>
      <c r="Y32" s="1" t="str">
        <f t="shared" si="10"/>
        <v xml:space="preserve">["SAVE_INDEX"] = 31; </v>
      </c>
      <c r="Z32">
        <f>VLOOKUP(E32,Type!A$2:B$16,2,FALSE)</f>
        <v>12</v>
      </c>
      <c r="AA32" t="str">
        <f t="shared" si="11"/>
        <v xml:space="preserve">["TYPE"] = 12; </v>
      </c>
      <c r="AB32" t="str">
        <f t="shared" si="12"/>
        <v>0</v>
      </c>
      <c r="AC32" t="str">
        <f t="shared" si="13"/>
        <v xml:space="preserve">["VXP"] =    0; </v>
      </c>
      <c r="AD32" t="str">
        <f t="shared" si="14"/>
        <v>0</v>
      </c>
      <c r="AE32" t="str">
        <f t="shared" si="15"/>
        <v xml:space="preserve">["LP"] =  0; </v>
      </c>
      <c r="AF32" t="str">
        <f t="shared" si="16"/>
        <v>0</v>
      </c>
      <c r="AG32" t="str">
        <f t="shared" si="17"/>
        <v xml:space="preserve">["REP"] =    0; </v>
      </c>
      <c r="AH32">
        <f>IF(LEN(J32)&gt;0,VLOOKUP(J32,Faction!A$2:B$77,2,FALSE),1)</f>
        <v>1</v>
      </c>
      <c r="AI32" t="str">
        <f t="shared" si="18"/>
        <v xml:space="preserve">["FACTION"] =  1; </v>
      </c>
      <c r="AJ32" t="str">
        <f t="shared" si="19"/>
        <v xml:space="preserve">["TIER"] = 0; </v>
      </c>
      <c r="AK32" t="str">
        <f t="shared" si="20"/>
        <v xml:space="preserve">["MIN_LVL"] = "100"; </v>
      </c>
      <c r="AL32" t="str">
        <f t="shared" si="21"/>
        <v/>
      </c>
      <c r="AM32" t="str">
        <f t="shared" si="22"/>
        <v xml:space="preserve">["NAME"] = { ["EN"] = "Dol Amroth - City Watch - Docks"; }; </v>
      </c>
      <c r="AN32" t="str">
        <f t="shared" si="23"/>
        <v/>
      </c>
      <c r="AO32" t="str">
        <f t="shared" si="24"/>
        <v xml:space="preserve">["SUMMARY"] = { ["EN"] = "Complete ten quests in addition to achieving Acquaintance Reputation."; }; </v>
      </c>
      <c r="AP32" t="str">
        <f t="shared" si="25"/>
        <v/>
      </c>
      <c r="AQ32" t="str">
        <f t="shared" si="26"/>
        <v>};</v>
      </c>
    </row>
    <row r="33" spans="1:43" x14ac:dyDescent="0.25">
      <c r="A33">
        <v>1879310602</v>
      </c>
      <c r="B33">
        <v>32</v>
      </c>
      <c r="C33">
        <v>32</v>
      </c>
      <c r="D33" t="s">
        <v>285</v>
      </c>
      <c r="E33" t="s">
        <v>23</v>
      </c>
      <c r="K33" t="s">
        <v>280</v>
      </c>
      <c r="M33">
        <v>0</v>
      </c>
      <c r="N33">
        <v>100</v>
      </c>
      <c r="R33" t="str">
        <f t="shared" si="3"/>
        <v xml:space="preserve"> [32] = {["ID"] = 1879310602; }; -- Dol Amroth - City Watch - Great Hall</v>
      </c>
      <c r="S33" s="1" t="str">
        <f t="shared" si="4"/>
        <v xml:space="preserve"> [32] = {["ID"] = 1879310602; ["SAVE_INDEX"] = 32; ["TYPE"] = 12; ["VXP"] =    0; ["LP"] =  0; ["REP"] =    0; ["FACTION"] =  1; ["TIER"] = 0; ["MIN_LVL"] = "100"; ["NAME"] = { ["EN"] = "Dol Amroth - City Watch - Great Hall"; }; ["SUMMARY"] = { ["EN"] = "Complete ten quests in addition to achieving Acquaintance Reputation."; }; };</v>
      </c>
      <c r="T33">
        <f t="shared" si="5"/>
        <v>32</v>
      </c>
      <c r="U33" t="str">
        <f t="shared" si="6"/>
        <v xml:space="preserve"> [32] = {</v>
      </c>
      <c r="V33" t="str">
        <f t="shared" si="7"/>
        <v xml:space="preserve">["ID"] = 1879310602; </v>
      </c>
      <c r="W33" t="str">
        <f t="shared" si="8"/>
        <v xml:space="preserve">["ID"] = 1879310602; </v>
      </c>
      <c r="X33" t="str">
        <f t="shared" si="9"/>
        <v/>
      </c>
      <c r="Y33" s="1" t="str">
        <f t="shared" si="10"/>
        <v xml:space="preserve">["SAVE_INDEX"] = 32; </v>
      </c>
      <c r="Z33">
        <f>VLOOKUP(E33,Type!A$2:B$16,2,FALSE)</f>
        <v>12</v>
      </c>
      <c r="AA33" t="str">
        <f t="shared" si="11"/>
        <v xml:space="preserve">["TYPE"] = 12; </v>
      </c>
      <c r="AB33" t="str">
        <f t="shared" si="12"/>
        <v>0</v>
      </c>
      <c r="AC33" t="str">
        <f t="shared" si="13"/>
        <v xml:space="preserve">["VXP"] =    0; </v>
      </c>
      <c r="AD33" t="str">
        <f t="shared" si="14"/>
        <v>0</v>
      </c>
      <c r="AE33" t="str">
        <f t="shared" si="15"/>
        <v xml:space="preserve">["LP"] =  0; </v>
      </c>
      <c r="AF33" t="str">
        <f t="shared" si="16"/>
        <v>0</v>
      </c>
      <c r="AG33" t="str">
        <f t="shared" si="17"/>
        <v xml:space="preserve">["REP"] =    0; </v>
      </c>
      <c r="AH33">
        <f>IF(LEN(J33)&gt;0,VLOOKUP(J33,Faction!A$2:B$77,2,FALSE),1)</f>
        <v>1</v>
      </c>
      <c r="AI33" t="str">
        <f t="shared" si="18"/>
        <v xml:space="preserve">["FACTION"] =  1; </v>
      </c>
      <c r="AJ33" t="str">
        <f t="shared" si="19"/>
        <v xml:space="preserve">["TIER"] = 0; </v>
      </c>
      <c r="AK33" t="str">
        <f t="shared" si="20"/>
        <v xml:space="preserve">["MIN_LVL"] = "100"; </v>
      </c>
      <c r="AL33" t="str">
        <f t="shared" si="21"/>
        <v/>
      </c>
      <c r="AM33" t="str">
        <f t="shared" si="22"/>
        <v xml:space="preserve">["NAME"] = { ["EN"] = "Dol Amroth - City Watch - Great Hall"; }; </v>
      </c>
      <c r="AN33" t="str">
        <f t="shared" si="23"/>
        <v/>
      </c>
      <c r="AO33" t="str">
        <f t="shared" si="24"/>
        <v xml:space="preserve">["SUMMARY"] = { ["EN"] = "Complete ten quests in addition to achieving Acquaintance Reputation."; }; </v>
      </c>
      <c r="AP33" t="str">
        <f t="shared" si="25"/>
        <v/>
      </c>
      <c r="AQ33" t="str">
        <f t="shared" si="26"/>
        <v>};</v>
      </c>
    </row>
    <row r="34" spans="1:43" x14ac:dyDescent="0.25">
      <c r="A34">
        <v>1879310594</v>
      </c>
      <c r="B34">
        <v>33</v>
      </c>
      <c r="C34">
        <v>33</v>
      </c>
      <c r="D34" t="s">
        <v>286</v>
      </c>
      <c r="E34" t="s">
        <v>23</v>
      </c>
      <c r="K34" t="s">
        <v>280</v>
      </c>
      <c r="M34">
        <v>0</v>
      </c>
      <c r="N34">
        <v>100</v>
      </c>
      <c r="R34" t="str">
        <f t="shared" si="3"/>
        <v xml:space="preserve"> [33] = {["ID"] = 1879310594; }; -- Dol Amroth - City Watch - Library</v>
      </c>
      <c r="S34" s="1" t="str">
        <f t="shared" si="4"/>
        <v xml:space="preserve"> [33] = {["ID"] = 1879310594; ["SAVE_INDEX"] = 33; ["TYPE"] = 12; ["VXP"] =    0; ["LP"] =  0; ["REP"] =    0; ["FACTION"] =  1; ["TIER"] = 0; ["MIN_LVL"] = "100"; ["NAME"] = { ["EN"] = "Dol Amroth - City Watch - Library"; }; ["SUMMARY"] = { ["EN"] = "Complete ten quests in addition to achieving Acquaintance Reputation."; }; };</v>
      </c>
      <c r="T34">
        <f t="shared" si="5"/>
        <v>33</v>
      </c>
      <c r="U34" t="str">
        <f t="shared" si="6"/>
        <v xml:space="preserve"> [33] = {</v>
      </c>
      <c r="V34" t="str">
        <f t="shared" si="7"/>
        <v xml:space="preserve">["ID"] = 1879310594; </v>
      </c>
      <c r="W34" t="str">
        <f t="shared" si="8"/>
        <v xml:space="preserve">["ID"] = 1879310594; </v>
      </c>
      <c r="X34" t="str">
        <f t="shared" si="9"/>
        <v/>
      </c>
      <c r="Y34" s="1" t="str">
        <f t="shared" si="10"/>
        <v xml:space="preserve">["SAVE_INDEX"] = 33; </v>
      </c>
      <c r="Z34">
        <f>VLOOKUP(E34,Type!A$2:B$16,2,FALSE)</f>
        <v>12</v>
      </c>
      <c r="AA34" t="str">
        <f t="shared" si="11"/>
        <v xml:space="preserve">["TYPE"] = 12; </v>
      </c>
      <c r="AB34" t="str">
        <f t="shared" si="12"/>
        <v>0</v>
      </c>
      <c r="AC34" t="str">
        <f t="shared" si="13"/>
        <v xml:space="preserve">["VXP"] =    0; </v>
      </c>
      <c r="AD34" t="str">
        <f t="shared" si="14"/>
        <v>0</v>
      </c>
      <c r="AE34" t="str">
        <f t="shared" si="15"/>
        <v xml:space="preserve">["LP"] =  0; </v>
      </c>
      <c r="AF34" t="str">
        <f t="shared" si="16"/>
        <v>0</v>
      </c>
      <c r="AG34" t="str">
        <f t="shared" si="17"/>
        <v xml:space="preserve">["REP"] =    0; </v>
      </c>
      <c r="AH34">
        <f>IF(LEN(J34)&gt;0,VLOOKUP(J34,Faction!A$2:B$77,2,FALSE),1)</f>
        <v>1</v>
      </c>
      <c r="AI34" t="str">
        <f t="shared" si="18"/>
        <v xml:space="preserve">["FACTION"] =  1; </v>
      </c>
      <c r="AJ34" t="str">
        <f t="shared" si="19"/>
        <v xml:space="preserve">["TIER"] = 0; </v>
      </c>
      <c r="AK34" t="str">
        <f t="shared" si="20"/>
        <v xml:space="preserve">["MIN_LVL"] = "100"; </v>
      </c>
      <c r="AL34" t="str">
        <f t="shared" si="21"/>
        <v/>
      </c>
      <c r="AM34" t="str">
        <f t="shared" si="22"/>
        <v xml:space="preserve">["NAME"] = { ["EN"] = "Dol Amroth - City Watch - Library"; }; </v>
      </c>
      <c r="AN34" t="str">
        <f t="shared" si="23"/>
        <v/>
      </c>
      <c r="AO34" t="str">
        <f t="shared" si="24"/>
        <v xml:space="preserve">["SUMMARY"] = { ["EN"] = "Complete ten quests in addition to achieving Acquaintance Reputation."; }; </v>
      </c>
      <c r="AP34" t="str">
        <f t="shared" si="25"/>
        <v/>
      </c>
      <c r="AQ34" t="str">
        <f t="shared" si="26"/>
        <v>};</v>
      </c>
    </row>
    <row r="35" spans="1:43" x14ac:dyDescent="0.25">
      <c r="A35">
        <v>1879310658</v>
      </c>
      <c r="B35">
        <v>34</v>
      </c>
      <c r="C35">
        <v>34</v>
      </c>
      <c r="D35" t="s">
        <v>287</v>
      </c>
      <c r="E35" t="s">
        <v>23</v>
      </c>
      <c r="K35" t="s">
        <v>281</v>
      </c>
      <c r="M35">
        <v>0</v>
      </c>
      <c r="N35">
        <v>100</v>
      </c>
      <c r="R35" t="str">
        <f t="shared" si="3"/>
        <v xml:space="preserve"> [34] = {["ID"] = 1879310658; }; -- Dol Amroth - City Watch - Mason</v>
      </c>
      <c r="S35" s="1" t="str">
        <f t="shared" si="4"/>
        <v xml:space="preserve"> [34] = {["ID"] = 1879310658; ["SAVE_INDEX"] = 34; ["TYPE"] = 12; ["VXP"] =    0; ["LP"] =  0; ["REP"] =    0; ["FACTION"] =  1; ["TIER"] = 0; ["MIN_LVL"] = "100"; ["NAME"] = { ["EN"] = "Dol Amroth - City Watch - Mason"; }; ["SUMMARY"] = { ["EN"] = "Complete fourteen quests in addition to achieving Acquaintance Reputation."; }; };</v>
      </c>
      <c r="T35">
        <f t="shared" si="5"/>
        <v>34</v>
      </c>
      <c r="U35" t="str">
        <f t="shared" si="6"/>
        <v xml:space="preserve"> [34] = {</v>
      </c>
      <c r="V35" t="str">
        <f t="shared" si="7"/>
        <v xml:space="preserve">["ID"] = 1879310658; </v>
      </c>
      <c r="W35" t="str">
        <f t="shared" si="8"/>
        <v xml:space="preserve">["ID"] = 1879310658; </v>
      </c>
      <c r="X35" t="str">
        <f t="shared" si="9"/>
        <v/>
      </c>
      <c r="Y35" s="1" t="str">
        <f t="shared" si="10"/>
        <v xml:space="preserve">["SAVE_INDEX"] = 34; </v>
      </c>
      <c r="Z35">
        <f>VLOOKUP(E35,Type!A$2:B$16,2,FALSE)</f>
        <v>12</v>
      </c>
      <c r="AA35" t="str">
        <f t="shared" si="11"/>
        <v xml:space="preserve">["TYPE"] = 12; </v>
      </c>
      <c r="AB35" t="str">
        <f t="shared" si="12"/>
        <v>0</v>
      </c>
      <c r="AC35" t="str">
        <f t="shared" si="13"/>
        <v xml:space="preserve">["VXP"] =    0; </v>
      </c>
      <c r="AD35" t="str">
        <f t="shared" si="14"/>
        <v>0</v>
      </c>
      <c r="AE35" t="str">
        <f t="shared" si="15"/>
        <v xml:space="preserve">["LP"] =  0; </v>
      </c>
      <c r="AF35" t="str">
        <f t="shared" si="16"/>
        <v>0</v>
      </c>
      <c r="AG35" t="str">
        <f t="shared" si="17"/>
        <v xml:space="preserve">["REP"] =    0; </v>
      </c>
      <c r="AH35">
        <f>IF(LEN(J35)&gt;0,VLOOKUP(J35,Faction!A$2:B$77,2,FALSE),1)</f>
        <v>1</v>
      </c>
      <c r="AI35" t="str">
        <f t="shared" si="18"/>
        <v xml:space="preserve">["FACTION"] =  1; </v>
      </c>
      <c r="AJ35" t="str">
        <f t="shared" si="19"/>
        <v xml:space="preserve">["TIER"] = 0; </v>
      </c>
      <c r="AK35" t="str">
        <f t="shared" si="20"/>
        <v xml:space="preserve">["MIN_LVL"] = "100"; </v>
      </c>
      <c r="AL35" t="str">
        <f t="shared" si="21"/>
        <v/>
      </c>
      <c r="AM35" t="str">
        <f t="shared" si="22"/>
        <v xml:space="preserve">["NAME"] = { ["EN"] = "Dol Amroth - City Watch - Mason"; }; </v>
      </c>
      <c r="AN35" t="str">
        <f t="shared" si="23"/>
        <v/>
      </c>
      <c r="AO35" t="str">
        <f t="shared" si="24"/>
        <v xml:space="preserve">["SUMMARY"] = { ["EN"] = "Complete fourteen quests in addition to achieving Acquaintance Reputation."; }; </v>
      </c>
      <c r="AP35" t="str">
        <f t="shared" si="25"/>
        <v/>
      </c>
      <c r="AQ35" t="str">
        <f t="shared" si="26"/>
        <v>};</v>
      </c>
    </row>
    <row r="36" spans="1:43" x14ac:dyDescent="0.25">
      <c r="A36">
        <v>1879310660</v>
      </c>
      <c r="B36">
        <v>35</v>
      </c>
      <c r="C36">
        <v>35</v>
      </c>
      <c r="D36" t="s">
        <v>742</v>
      </c>
      <c r="E36" t="s">
        <v>23</v>
      </c>
      <c r="K36" t="s">
        <v>281</v>
      </c>
      <c r="M36">
        <v>0</v>
      </c>
      <c r="N36">
        <v>100</v>
      </c>
      <c r="R36" t="str">
        <f t="shared" si="3"/>
        <v xml:space="preserve"> [35] = {["ID"] = 1879310660; }; -- Dol Amroth - City Watch - Swan-knights Barracks</v>
      </c>
      <c r="S36" s="1" t="str">
        <f t="shared" si="4"/>
        <v xml:space="preserve"> [35] = {["ID"] = 1879310660; ["SAVE_INDEX"] = 35; ["TYPE"] = 12; ["VXP"] =    0; ["LP"] =  0; ["REP"] =    0; ["FACTION"] =  1; ["TIER"] = 0; ["MIN_LVL"] = "100"; ["NAME"] = { ["EN"] = "Dol Amroth - City Watch - Swan-knights Barracks"; }; ["SUMMARY"] = { ["EN"] = "Complete fourteen quests in addition to achieving Acquaintance Reputation."; }; };</v>
      </c>
      <c r="T36">
        <f t="shared" si="5"/>
        <v>35</v>
      </c>
      <c r="U36" t="str">
        <f t="shared" si="6"/>
        <v xml:space="preserve"> [35] = {</v>
      </c>
      <c r="V36" t="str">
        <f t="shared" si="7"/>
        <v xml:space="preserve">["ID"] = 1879310660; </v>
      </c>
      <c r="W36" t="str">
        <f t="shared" si="8"/>
        <v xml:space="preserve">["ID"] = 1879310660; </v>
      </c>
      <c r="X36" t="str">
        <f t="shared" si="9"/>
        <v/>
      </c>
      <c r="Y36" s="1" t="str">
        <f t="shared" si="10"/>
        <v xml:space="preserve">["SAVE_INDEX"] = 35; </v>
      </c>
      <c r="Z36">
        <f>VLOOKUP(E36,Type!A$2:B$16,2,FALSE)</f>
        <v>12</v>
      </c>
      <c r="AA36" t="str">
        <f t="shared" si="11"/>
        <v xml:space="preserve">["TYPE"] = 12; </v>
      </c>
      <c r="AB36" t="str">
        <f t="shared" si="12"/>
        <v>0</v>
      </c>
      <c r="AC36" t="str">
        <f t="shared" si="13"/>
        <v xml:space="preserve">["VXP"] =    0; </v>
      </c>
      <c r="AD36" t="str">
        <f t="shared" si="14"/>
        <v>0</v>
      </c>
      <c r="AE36" t="str">
        <f t="shared" si="15"/>
        <v xml:space="preserve">["LP"] =  0; </v>
      </c>
      <c r="AF36" t="str">
        <f t="shared" si="16"/>
        <v>0</v>
      </c>
      <c r="AG36" t="str">
        <f t="shared" si="17"/>
        <v xml:space="preserve">["REP"] =    0; </v>
      </c>
      <c r="AH36">
        <f>IF(LEN(J36)&gt;0,VLOOKUP(J36,Faction!A$2:B$77,2,FALSE),1)</f>
        <v>1</v>
      </c>
      <c r="AI36" t="str">
        <f t="shared" si="18"/>
        <v xml:space="preserve">["FACTION"] =  1; </v>
      </c>
      <c r="AJ36" t="str">
        <f t="shared" si="19"/>
        <v xml:space="preserve">["TIER"] = 0; </v>
      </c>
      <c r="AK36" t="str">
        <f t="shared" si="20"/>
        <v xml:space="preserve">["MIN_LVL"] = "100"; </v>
      </c>
      <c r="AL36" t="str">
        <f t="shared" si="21"/>
        <v/>
      </c>
      <c r="AM36" t="str">
        <f t="shared" si="22"/>
        <v xml:space="preserve">["NAME"] = { ["EN"] = "Dol Amroth - City Watch - Swan-knights Barracks"; }; </v>
      </c>
      <c r="AN36" t="str">
        <f t="shared" si="23"/>
        <v/>
      </c>
      <c r="AO36" t="str">
        <f t="shared" si="24"/>
        <v xml:space="preserve">["SUMMARY"] = { ["EN"] = "Complete fourteen quests in addition to achieving Acquaintance Reputation."; }; </v>
      </c>
      <c r="AP36" t="str">
        <f t="shared" si="25"/>
        <v/>
      </c>
      <c r="AQ36" t="str">
        <f t="shared" si="26"/>
        <v>};</v>
      </c>
    </row>
    <row r="37" spans="1:43" x14ac:dyDescent="0.25">
      <c r="A37">
        <v>1879310603</v>
      </c>
      <c r="B37">
        <v>36</v>
      </c>
      <c r="C37">
        <v>36</v>
      </c>
      <c r="D37" t="s">
        <v>288</v>
      </c>
      <c r="E37" t="s">
        <v>23</v>
      </c>
      <c r="K37" t="s">
        <v>280</v>
      </c>
      <c r="M37">
        <v>0</v>
      </c>
      <c r="N37">
        <v>100</v>
      </c>
      <c r="R37" t="str">
        <f t="shared" si="3"/>
        <v xml:space="preserve"> [36] = {["ID"] = 1879310603; }; -- Dol Amroth - City Watch - Warehouse</v>
      </c>
      <c r="S37" s="1" t="str">
        <f t="shared" si="4"/>
        <v xml:space="preserve"> [36] = {["ID"] = 1879310603; ["SAVE_INDEX"] = 36; ["TYPE"] = 12; ["VXP"] =    0; ["LP"] =  0; ["REP"] =    0; ["FACTION"] =  1; ["TIER"] = 0; ["MIN_LVL"] = "100"; ["NAME"] = { ["EN"] = "Dol Amroth - City Watch - Warehouse"; }; ["SUMMARY"] = { ["EN"] = "Complete ten quests in addition to achieving Acquaintance Reputation."; }; };</v>
      </c>
      <c r="T37">
        <f t="shared" si="5"/>
        <v>36</v>
      </c>
      <c r="U37" t="str">
        <f t="shared" si="6"/>
        <v xml:space="preserve"> [36] = {</v>
      </c>
      <c r="V37" t="str">
        <f t="shared" si="7"/>
        <v xml:space="preserve">["ID"] = 1879310603; </v>
      </c>
      <c r="W37" t="str">
        <f t="shared" si="8"/>
        <v xml:space="preserve">["ID"] = 1879310603; </v>
      </c>
      <c r="X37" t="str">
        <f t="shared" si="9"/>
        <v/>
      </c>
      <c r="Y37" s="1" t="str">
        <f t="shared" si="10"/>
        <v xml:space="preserve">["SAVE_INDEX"] = 36; </v>
      </c>
      <c r="Z37">
        <f>VLOOKUP(E37,Type!A$2:B$16,2,FALSE)</f>
        <v>12</v>
      </c>
      <c r="AA37" t="str">
        <f t="shared" si="11"/>
        <v xml:space="preserve">["TYPE"] = 12; </v>
      </c>
      <c r="AB37" t="str">
        <f t="shared" si="12"/>
        <v>0</v>
      </c>
      <c r="AC37" t="str">
        <f t="shared" si="13"/>
        <v xml:space="preserve">["VXP"] =    0; </v>
      </c>
      <c r="AD37" t="str">
        <f t="shared" si="14"/>
        <v>0</v>
      </c>
      <c r="AE37" t="str">
        <f t="shared" si="15"/>
        <v xml:space="preserve">["LP"] =  0; </v>
      </c>
      <c r="AF37" t="str">
        <f t="shared" si="16"/>
        <v>0</v>
      </c>
      <c r="AG37" t="str">
        <f t="shared" si="17"/>
        <v xml:space="preserve">["REP"] =    0; </v>
      </c>
      <c r="AH37">
        <f>IF(LEN(J37)&gt;0,VLOOKUP(J37,Faction!A$2:B$77,2,FALSE),1)</f>
        <v>1</v>
      </c>
      <c r="AI37" t="str">
        <f t="shared" si="18"/>
        <v xml:space="preserve">["FACTION"] =  1; </v>
      </c>
      <c r="AJ37" t="str">
        <f t="shared" si="19"/>
        <v xml:space="preserve">["TIER"] = 0; </v>
      </c>
      <c r="AK37" t="str">
        <f t="shared" si="20"/>
        <v xml:space="preserve">["MIN_LVL"] = "100"; </v>
      </c>
      <c r="AL37" t="str">
        <f t="shared" si="21"/>
        <v/>
      </c>
      <c r="AM37" t="str">
        <f t="shared" si="22"/>
        <v xml:space="preserve">["NAME"] = { ["EN"] = "Dol Amroth - City Watch - Warehouse"; }; </v>
      </c>
      <c r="AN37" t="str">
        <f t="shared" si="23"/>
        <v/>
      </c>
      <c r="AO37" t="str">
        <f t="shared" si="24"/>
        <v xml:space="preserve">["SUMMARY"] = { ["EN"] = "Complete ten quests in addition to achieving Acquaintance Reputation."; }; </v>
      </c>
      <c r="AP37" t="str">
        <f t="shared" si="25"/>
        <v/>
      </c>
      <c r="AQ37" t="str">
        <f t="shared" si="26"/>
        <v>};</v>
      </c>
    </row>
  </sheetData>
  <conditionalFormatting sqref="B1:B1048576">
    <cfRule type="duplicateValues" dxfId="30" priority="3"/>
  </conditionalFormatting>
  <conditionalFormatting sqref="C1">
    <cfRule type="duplicateValues" dxfId="29" priority="4"/>
  </conditionalFormatting>
  <conditionalFormatting sqref="C1:C1048576">
    <cfRule type="duplicateValues" dxfId="28" priority="2"/>
  </conditionalFormatting>
  <conditionalFormatting sqref="P2:P37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BD4B-ED74-4CB1-889F-113A0BC9F724}">
  <dimension ref="A1:AQ36"/>
  <sheetViews>
    <sheetView workbookViewId="0">
      <pane xSplit="4" ySplit="1" topLeftCell="N2" activePane="bottomRight" state="frozen"/>
      <selection pane="topRight" activeCell="B1" sqref="B1"/>
      <selection pane="bottomLeft" activeCell="A2" sqref="A2"/>
      <selection pane="bottomRight" activeCell="R2" sqref="R2:R26"/>
    </sheetView>
  </sheetViews>
  <sheetFormatPr defaultRowHeight="15" x14ac:dyDescent="0.25"/>
  <cols>
    <col min="1" max="1" width="11" bestFit="1" customWidth="1"/>
    <col min="4" max="4" width="45.28515625" bestFit="1" customWidth="1"/>
    <col min="11" max="12" width="15.140625" customWidth="1"/>
    <col min="17" max="17" width="12.140625" bestFit="1" customWidth="1"/>
    <col min="18" max="18" width="12.140625" customWidth="1"/>
    <col min="19" max="19" width="15.710937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1879316259</v>
      </c>
      <c r="B2">
        <v>1</v>
      </c>
      <c r="C2">
        <v>1</v>
      </c>
      <c r="D2" t="s">
        <v>210</v>
      </c>
      <c r="E2" t="s">
        <v>29</v>
      </c>
      <c r="I2">
        <v>1200</v>
      </c>
      <c r="J2" t="s">
        <v>79</v>
      </c>
      <c r="K2" t="s">
        <v>211</v>
      </c>
      <c r="L2" t="s">
        <v>270</v>
      </c>
      <c r="M2">
        <v>0</v>
      </c>
      <c r="N2">
        <v>90</v>
      </c>
      <c r="R2" t="str">
        <f>CONCATENATE(U2,W2,X2,AQ2," -- ",D2)</f>
        <v xml:space="preserve">  [1] = {["ID"] = 1879316259; }; -- Deeds of Central Gondor</v>
      </c>
      <c r="S2" s="1" t="str">
        <f>CONCATENATE(U2,V2,Y2,AA2,AC2,AE2,AG2,AI2,AJ2,AK2,AL2,AM2,AN2,AO2,AP2,AQ2)</f>
        <v xml:space="preserve">  [1] = {["ID"] = 1879316259; ["SAVE_INDEX"] =  1; ["TYPE"] = 7; ["VXP"] =    0; ["LP"] =  0; ["REP"] = 1200; ["FACTION"] = 49; ["TIER"] = 0; ["MIN_LVL"] =  "90"; ["NAME"] = { ["EN"] = "Deeds of Central Gondor"; }; ["LORE"] = { ["EN"] = "There is much to do while travelling through the lands of Central Gondor."; }; ["SUMMARY"] = { ["EN"] = "Complete 3 Meta deeds in Central Gondor";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1879316259; </v>
      </c>
      <c r="W2" t="str">
        <f>IF(LEN(A2)&gt;0,CONCATENATE("[""ID""] = ",A2,"; "),"")</f>
        <v xml:space="preserve">["ID"] = 1879316259; </v>
      </c>
      <c r="X2" t="str">
        <f>IF(LEN(P2)&gt;0,CONCATENATE("[""CAT_ID""] = ",P2,"; "),"")</f>
        <v/>
      </c>
      <c r="Y2" s="1" t="str">
        <f>IF(LEN(C2)&gt;0,CONCATENATE("[""SAVE_INDEX""] = ",REPT(" ",2-LEN(C2)),C2,"; "),"")</f>
        <v xml:space="preserve">["SAVE_INDEX"] =  1; </v>
      </c>
      <c r="Z2">
        <f>VLOOKUP(E2,Type!A$2:B$16,2,FALSE)</f>
        <v>7</v>
      </c>
      <c r="AA2" t="str">
        <f>CONCATENATE("[""TYPE""] = ",REPT(" ",1-LEN(Z2)),Z2,"; ")</f>
        <v xml:space="preserve">["TYPE"] = 7; </v>
      </c>
      <c r="AB2" t="str">
        <f t="shared" ref="AB2" si="0">TEXT(F2,0)</f>
        <v>0</v>
      </c>
      <c r="AC2" t="str">
        <f>CONCATENATE("[""VXP""] = ",REPT(" ",4-LEN(AB2)),TEXT(AB2,"0"),"; ")</f>
        <v xml:space="preserve">["VXP"] =    0; </v>
      </c>
      <c r="AD2" t="str">
        <f t="shared" ref="AD2" si="1">TEXT(H2,0)</f>
        <v>0</v>
      </c>
      <c r="AE2" t="str">
        <f>CONCATENATE("[""LP""] = ",REPT(" ",2-LEN(AD2)),TEXT(AD2,"0"),"; ")</f>
        <v xml:space="preserve">["LP"] =  0; </v>
      </c>
      <c r="AF2" t="str">
        <f t="shared" ref="AF2" si="2">TEXT(I2,0)</f>
        <v>1200</v>
      </c>
      <c r="AG2" t="str">
        <f>CONCATENATE("[""REP""] = ",REPT(" ",4-LEN(AF2)),TEXT(AF2,"0"),"; ")</f>
        <v xml:space="preserve">["REP"] = 1200; </v>
      </c>
      <c r="AH2">
        <f>VLOOKUP(J2,Faction!A$2:B$77,2,FALSE)</f>
        <v>49</v>
      </c>
      <c r="AI2" t="str">
        <f t="shared" ref="AI2" si="3">CONCATENATE("[""FACTION""] = ",TEXT(AH2,"0"),"; ")</f>
        <v xml:space="preserve">["FACTION"] = 49; </v>
      </c>
      <c r="AJ2" t="str">
        <f t="shared" ref="AJ2" si="4">CONCATENATE("[""TIER""] = ",TEXT(M2,"0"),"; ")</f>
        <v xml:space="preserve">["TIER"] = 0; </v>
      </c>
      <c r="AK2" t="str">
        <f>IF(LEN(N2)&gt;0,CONCATENATE("[""MIN_LVL""] = ",REPT(" ",3-LEN(N2)),"""",N2,"""; "),"")</f>
        <v xml:space="preserve">["MIN_LVL"] =  "90"; </v>
      </c>
      <c r="AL2" t="str">
        <f>IF(LEN(O2)&gt;0,CONCATENATE("[""MIN_LVL""] = ",REPT(" ",3-LEN(O2)),O2,"; "),"")</f>
        <v/>
      </c>
      <c r="AM2" t="str">
        <f>CONCATENATE("[""NAME""] = { [""EN""] = """,D2,"""; }; ")</f>
        <v xml:space="preserve">["NAME"] = { ["EN"] = "Deeds of Central Gondor"; }; </v>
      </c>
      <c r="AN2" t="str">
        <f>CONCATENATE("[""LORE""] = { [""EN""] = """,L2,"""; }; ")</f>
        <v xml:space="preserve">["LORE"] = { ["EN"] = "There is much to do while travelling through the lands of Central Gondor."; }; </v>
      </c>
      <c r="AO2" t="str">
        <f t="shared" ref="AO2" si="5">CONCATENATE("[""SUMMARY""] = { [""EN""] = """,K2,"""; }; ")</f>
        <v xml:space="preserve">["SUMMARY"] = { ["EN"] = "Complete 3 Meta deeds in Central Gondor"; }; </v>
      </c>
      <c r="AP2" t="str">
        <f>IF(LEN(G2)&gt;0,CONCATENATE("[""TITLE""] = { [""EN""] = """,G2,"""; }; "),"")</f>
        <v/>
      </c>
      <c r="AQ2" t="str">
        <f>CONCATENATE("};")</f>
        <v>};</v>
      </c>
    </row>
    <row r="3" spans="1:43" x14ac:dyDescent="0.25">
      <c r="A3">
        <v>1879316267</v>
      </c>
      <c r="B3">
        <v>2</v>
      </c>
      <c r="C3">
        <v>2</v>
      </c>
      <c r="D3" t="s">
        <v>212</v>
      </c>
      <c r="E3" t="s">
        <v>24</v>
      </c>
      <c r="I3">
        <v>900</v>
      </c>
      <c r="J3" t="s">
        <v>79</v>
      </c>
      <c r="K3" t="s">
        <v>213</v>
      </c>
      <c r="L3" t="s">
        <v>640</v>
      </c>
      <c r="M3">
        <v>1</v>
      </c>
      <c r="N3">
        <v>90</v>
      </c>
      <c r="R3" t="str">
        <f t="shared" ref="R3:R26" si="6">CONCATENATE(U3,W3,X3,AQ3," -- ",D3)</f>
        <v xml:space="preserve">  [2] = {["ID"] = 1879316267; }; -- Explorer of Central Gondor</v>
      </c>
      <c r="S3" s="1" t="str">
        <f t="shared" ref="S3:S26" si="7">CONCATENATE(U3,V3,Y3,AA3,AC3,AE3,AG3,AI3,AJ3,AK3,AL3,AM3,AN3,AO3,AP3,AQ3)</f>
        <v xml:space="preserve">  [2] = {["ID"] = 1879316267; ["SAVE_INDEX"] =  2; ["TYPE"] = 3; ["VXP"] =    0; ["LP"] =  0; ["REP"] =  900; ["FACTION"] = 49; ["TIER"] = 1; ["MIN_LVL"] =  "90"; ["NAME"] = { ["EN"] = "Explorer of Central Gondor"; }; ["LORE"] = { ["EN"] = "Explore the lands of Central Gondor."; }; ["SUMMARY"] = { ["EN"] = "Complete 5 Explorer deeds in Central Gondor"; }; };</v>
      </c>
      <c r="T3">
        <f t="shared" ref="T3:T26" si="8">ROW()-1</f>
        <v>2</v>
      </c>
      <c r="U3" t="str">
        <f t="shared" ref="U3:U26" si="9">CONCATENATE(REPT(" ",3-LEN(T3)),"[",T3,"] = {")</f>
        <v xml:space="preserve">  [2] = {</v>
      </c>
      <c r="V3" t="str">
        <f t="shared" ref="V3:V26" si="10">IF(LEN(A3)&gt;0,CONCATENATE("[""ID""] = ",A3,"; "),"                     ")</f>
        <v xml:space="preserve">["ID"] = 1879316267; </v>
      </c>
      <c r="W3" t="str">
        <f t="shared" ref="W3:W26" si="11">IF(LEN(A3)&gt;0,CONCATENATE("[""ID""] = ",A3,"; "),"")</f>
        <v xml:space="preserve">["ID"] = 1879316267; </v>
      </c>
      <c r="X3" t="str">
        <f t="shared" ref="X3:X26" si="12">IF(LEN(P3)&gt;0,CONCATENATE("[""CAT_ID""] = ",P3,"; "),"")</f>
        <v/>
      </c>
      <c r="Y3" s="1" t="str">
        <f t="shared" ref="Y3:Y26" si="13">IF(LEN(C3)&gt;0,CONCATENATE("[""SAVE_INDEX""] = ",REPT(" ",2-LEN(C3)),C3,"; "),"")</f>
        <v xml:space="preserve">["SAVE_INDEX"] =  2; </v>
      </c>
      <c r="Z3">
        <f>VLOOKUP(E3,Type!A$2:B$16,2,FALSE)</f>
        <v>3</v>
      </c>
      <c r="AA3" t="str">
        <f t="shared" ref="AA3:AA26" si="14">CONCATENATE("[""TYPE""] = ",REPT(" ",1-LEN(Z3)),Z3,"; ")</f>
        <v xml:space="preserve">["TYPE"] = 3; </v>
      </c>
      <c r="AB3" t="str">
        <f t="shared" ref="AB3:AB26" si="15">TEXT(F3,0)</f>
        <v>0</v>
      </c>
      <c r="AC3" t="str">
        <f t="shared" ref="AC3:AC26" si="16">CONCATENATE("[""VXP""] = ",REPT(" ",4-LEN(AB3)),TEXT(AB3,"0"),"; ")</f>
        <v xml:space="preserve">["VXP"] =    0; </v>
      </c>
      <c r="AD3" t="str">
        <f t="shared" ref="AD3:AD26" si="17">TEXT(H3,0)</f>
        <v>0</v>
      </c>
      <c r="AE3" t="str">
        <f t="shared" ref="AE3:AE26" si="18">CONCATENATE("[""LP""] = ",REPT(" ",2-LEN(AD3)),TEXT(AD3,"0"),"; ")</f>
        <v xml:space="preserve">["LP"] =  0; </v>
      </c>
      <c r="AF3" t="str">
        <f t="shared" ref="AF3:AF26" si="19">TEXT(I3,0)</f>
        <v>900</v>
      </c>
      <c r="AG3" t="str">
        <f t="shared" ref="AG3:AG26" si="20">CONCATENATE("[""REP""] = ",REPT(" ",4-LEN(AF3)),TEXT(AF3,"0"),"; ")</f>
        <v xml:space="preserve">["REP"] =  900; </v>
      </c>
      <c r="AH3">
        <f>VLOOKUP(J3,Faction!A$2:B$77,2,FALSE)</f>
        <v>49</v>
      </c>
      <c r="AI3" t="str">
        <f t="shared" ref="AI3:AI26" si="21">CONCATENATE("[""FACTION""] = ",TEXT(AH3,"0"),"; ")</f>
        <v xml:space="preserve">["FACTION"] = 49; </v>
      </c>
      <c r="AJ3" t="str">
        <f t="shared" ref="AJ3:AJ26" si="22">CONCATENATE("[""TIER""] = ",TEXT(M3,"0"),"; ")</f>
        <v xml:space="preserve">["TIER"] = 1; </v>
      </c>
      <c r="AK3" t="str">
        <f t="shared" ref="AK3:AK26" si="23">IF(LEN(N3)&gt;0,CONCATENATE("[""MIN_LVL""] = ",REPT(" ",3-LEN(N3)),"""",N3,"""; "),"")</f>
        <v xml:space="preserve">["MIN_LVL"] =  "90"; </v>
      </c>
      <c r="AL3" t="str">
        <f t="shared" ref="AL3:AL26" si="24">IF(LEN(O3)&gt;0,CONCATENATE("[""MIN_LVL""] = ",REPT(" ",3-LEN(O3)),O3,"; "),"")</f>
        <v/>
      </c>
      <c r="AM3" t="str">
        <f t="shared" ref="AM3:AM26" si="25">CONCATENATE("[""NAME""] = { [""EN""] = """,D3,"""; }; ")</f>
        <v xml:space="preserve">["NAME"] = { ["EN"] = "Explorer of Central Gondor"; }; </v>
      </c>
      <c r="AN3" t="str">
        <f t="shared" ref="AN3:AN26" si="26">CONCATENATE("[""LORE""] = { [""EN""] = """,L3,"""; }; ")</f>
        <v xml:space="preserve">["LORE"] = { ["EN"] = "Explore the lands of Central Gondor."; }; </v>
      </c>
      <c r="AO3" t="str">
        <f t="shared" ref="AO3:AO26" si="27">CONCATENATE("[""SUMMARY""] = { [""EN""] = """,K3,"""; }; ")</f>
        <v xml:space="preserve">["SUMMARY"] = { ["EN"] = "Complete 5 Explorer deeds in Central Gondor"; }; </v>
      </c>
      <c r="AP3" t="str">
        <f t="shared" ref="AP3:AP26" si="28">IF(LEN(G3)&gt;0,CONCATENATE("[""TITLE""] = { [""EN""] = """,G3,"""; }; "),"")</f>
        <v/>
      </c>
      <c r="AQ3" t="str">
        <f t="shared" ref="AQ3:AQ26" si="29">CONCATENATE("};")</f>
        <v>};</v>
      </c>
    </row>
    <row r="4" spans="1:43" x14ac:dyDescent="0.25">
      <c r="A4">
        <v>1879316268</v>
      </c>
      <c r="B4">
        <v>5</v>
      </c>
      <c r="C4">
        <v>3</v>
      </c>
      <c r="D4" t="s">
        <v>218</v>
      </c>
      <c r="E4" t="s">
        <v>24</v>
      </c>
      <c r="F4">
        <v>2000</v>
      </c>
      <c r="G4" t="s">
        <v>219</v>
      </c>
      <c r="H4">
        <v>5</v>
      </c>
      <c r="I4">
        <v>700</v>
      </c>
      <c r="J4" t="s">
        <v>79</v>
      </c>
      <c r="K4" t="s">
        <v>220</v>
      </c>
      <c r="L4" t="s">
        <v>271</v>
      </c>
      <c r="M4">
        <v>2</v>
      </c>
      <c r="N4">
        <v>90</v>
      </c>
      <c r="R4" t="str">
        <f t="shared" si="6"/>
        <v xml:space="preserve">  [3] = {["ID"] = 1879316268; }; -- Central Gondor: Camps of the Enemies</v>
      </c>
      <c r="S4" s="1" t="str">
        <f t="shared" si="7"/>
        <v xml:space="preserve">  [3] = {["ID"] = 1879316268; ["SAVE_INDEX"] =  3; ["TYPE"] = 3; ["VXP"] = 2000; ["LP"] =  5; ["REP"] =  700; ["FACTION"] = 49; ["TIER"] = 2; ["MIN_LVL"] =  "90"; ["NAME"] = { ["EN"] = "Central Gondor: Camps of the Enemies"; }; ["LORE"] = { ["EN"] = "Scout enemy camps scattered throughout Central Gondor."; }; ["SUMMARY"] = { ["EN"] = "Scout 7 enemy camps scattered throughout Central Gondor."; }; ["TITLE"] = { ["EN"] = "Scout of Central Gondor"; }; };</v>
      </c>
      <c r="T4">
        <f t="shared" si="8"/>
        <v>3</v>
      </c>
      <c r="U4" t="str">
        <f t="shared" si="9"/>
        <v xml:space="preserve">  [3] = {</v>
      </c>
      <c r="V4" t="str">
        <f t="shared" si="10"/>
        <v xml:space="preserve">["ID"] = 1879316268; </v>
      </c>
      <c r="W4" t="str">
        <f t="shared" si="11"/>
        <v xml:space="preserve">["ID"] = 1879316268; </v>
      </c>
      <c r="X4" t="str">
        <f t="shared" si="12"/>
        <v/>
      </c>
      <c r="Y4" s="1" t="str">
        <f t="shared" si="13"/>
        <v xml:space="preserve">["SAVE_INDEX"] =  3; </v>
      </c>
      <c r="Z4">
        <f>VLOOKUP(E4,Type!A$2:B$16,2,FALSE)</f>
        <v>3</v>
      </c>
      <c r="AA4" t="str">
        <f t="shared" si="14"/>
        <v xml:space="preserve">["TYPE"] = 3; </v>
      </c>
      <c r="AB4" t="str">
        <f t="shared" si="15"/>
        <v>2000</v>
      </c>
      <c r="AC4" t="str">
        <f t="shared" si="16"/>
        <v xml:space="preserve">["VXP"] = 2000; </v>
      </c>
      <c r="AD4" t="str">
        <f t="shared" si="17"/>
        <v>5</v>
      </c>
      <c r="AE4" t="str">
        <f t="shared" si="18"/>
        <v xml:space="preserve">["LP"] =  5; </v>
      </c>
      <c r="AF4" t="str">
        <f t="shared" si="19"/>
        <v>700</v>
      </c>
      <c r="AG4" t="str">
        <f t="shared" si="20"/>
        <v xml:space="preserve">["REP"] =  700; </v>
      </c>
      <c r="AH4">
        <f>VLOOKUP(J4,Faction!A$2:B$77,2,FALSE)</f>
        <v>49</v>
      </c>
      <c r="AI4" t="str">
        <f t="shared" si="21"/>
        <v xml:space="preserve">["FACTION"] = 49; </v>
      </c>
      <c r="AJ4" t="str">
        <f t="shared" si="22"/>
        <v xml:space="preserve">["TIER"] = 2; </v>
      </c>
      <c r="AK4" t="str">
        <f t="shared" si="23"/>
        <v xml:space="preserve">["MIN_LVL"] =  "90"; </v>
      </c>
      <c r="AL4" t="str">
        <f t="shared" si="24"/>
        <v/>
      </c>
      <c r="AM4" t="str">
        <f t="shared" si="25"/>
        <v xml:space="preserve">["NAME"] = { ["EN"] = "Central Gondor: Camps of the Enemies"; }; </v>
      </c>
      <c r="AN4" t="str">
        <f t="shared" si="26"/>
        <v xml:space="preserve">["LORE"] = { ["EN"] = "Scout enemy camps scattered throughout Central Gondor."; }; </v>
      </c>
      <c r="AO4" t="str">
        <f t="shared" si="27"/>
        <v xml:space="preserve">["SUMMARY"] = { ["EN"] = "Scout 7 enemy camps scattered throughout Central Gondor."; }; </v>
      </c>
      <c r="AP4" t="str">
        <f t="shared" si="28"/>
        <v xml:space="preserve">["TITLE"] = { ["EN"] = "Scout of Central Gondor"; }; </v>
      </c>
      <c r="AQ4" t="str">
        <f t="shared" si="29"/>
        <v>};</v>
      </c>
    </row>
    <row r="5" spans="1:43" x14ac:dyDescent="0.25">
      <c r="A5">
        <v>1879316264</v>
      </c>
      <c r="B5">
        <v>7</v>
      </c>
      <c r="C5">
        <v>5</v>
      </c>
      <c r="D5" t="s">
        <v>224</v>
      </c>
      <c r="E5" t="s">
        <v>24</v>
      </c>
      <c r="F5">
        <v>2000</v>
      </c>
      <c r="G5" t="s">
        <v>225</v>
      </c>
      <c r="H5">
        <v>5</v>
      </c>
      <c r="I5">
        <v>700</v>
      </c>
      <c r="J5" t="s">
        <v>79</v>
      </c>
      <c r="K5" t="s">
        <v>226</v>
      </c>
      <c r="L5" t="s">
        <v>642</v>
      </c>
      <c r="M5">
        <v>2</v>
      </c>
      <c r="N5">
        <v>90</v>
      </c>
      <c r="R5" t="str">
        <f t="shared" si="6"/>
        <v xml:space="preserve">  [4] = {["ID"] = 1879316264; }; -- Path of the Grey Host</v>
      </c>
      <c r="S5" s="1" t="str">
        <f t="shared" si="7"/>
        <v xml:space="preserve">  [4] = {["ID"] = 1879316264; ["SAVE_INDEX"] =  5; ["TYPE"] = 3; ["VXP"] = 2000; ["LP"] =  5; ["REP"] =  700; ["FACTION"] = 49; ["TIER"] = 2; ["MIN_LVL"] =  "90"; ["NAME"] = { ["EN"] = "Path of the Grey Host"; }; ["LORE"] = { ["EN"] = "Walk the path of Aragorn and his men from Ringló Vale to Pelargir."; }; ["SUMMARY"] = { ["EN"] = "Walk the path of Aragorn and his men to 6 locations from the Ringló Vale to Pelargir."; }; ["TITLE"] = { ["EN"] = "Follower of the Grey Host"; }; };</v>
      </c>
      <c r="T5">
        <f t="shared" si="8"/>
        <v>4</v>
      </c>
      <c r="U5" t="str">
        <f t="shared" si="9"/>
        <v xml:space="preserve">  [4] = {</v>
      </c>
      <c r="V5" t="str">
        <f t="shared" si="10"/>
        <v xml:space="preserve">["ID"] = 1879316264; </v>
      </c>
      <c r="W5" t="str">
        <f t="shared" si="11"/>
        <v xml:space="preserve">["ID"] = 1879316264; </v>
      </c>
      <c r="X5" t="str">
        <f t="shared" si="12"/>
        <v/>
      </c>
      <c r="Y5" s="1" t="str">
        <f t="shared" si="13"/>
        <v xml:space="preserve">["SAVE_INDEX"] =  5; </v>
      </c>
      <c r="Z5">
        <f>VLOOKUP(E5,Type!A$2:B$16,2,FALSE)</f>
        <v>3</v>
      </c>
      <c r="AA5" t="str">
        <f t="shared" si="14"/>
        <v xml:space="preserve">["TYPE"] = 3; </v>
      </c>
      <c r="AB5" t="str">
        <f t="shared" si="15"/>
        <v>2000</v>
      </c>
      <c r="AC5" t="str">
        <f t="shared" si="16"/>
        <v xml:space="preserve">["VXP"] = 2000; </v>
      </c>
      <c r="AD5" t="str">
        <f t="shared" si="17"/>
        <v>5</v>
      </c>
      <c r="AE5" t="str">
        <f t="shared" si="18"/>
        <v xml:space="preserve">["LP"] =  5; </v>
      </c>
      <c r="AF5" t="str">
        <f t="shared" si="19"/>
        <v>700</v>
      </c>
      <c r="AG5" t="str">
        <f t="shared" si="20"/>
        <v xml:space="preserve">["REP"] =  700; </v>
      </c>
      <c r="AH5">
        <f>VLOOKUP(J5,Faction!A$2:B$77,2,FALSE)</f>
        <v>49</v>
      </c>
      <c r="AI5" t="str">
        <f t="shared" si="21"/>
        <v xml:space="preserve">["FACTION"] = 49; </v>
      </c>
      <c r="AJ5" t="str">
        <f t="shared" si="22"/>
        <v xml:space="preserve">["TIER"] = 2; </v>
      </c>
      <c r="AK5" t="str">
        <f t="shared" si="23"/>
        <v xml:space="preserve">["MIN_LVL"] =  "90"; </v>
      </c>
      <c r="AL5" t="str">
        <f t="shared" si="24"/>
        <v/>
      </c>
      <c r="AM5" t="str">
        <f t="shared" si="25"/>
        <v xml:space="preserve">["NAME"] = { ["EN"] = "Path of the Grey Host"; }; </v>
      </c>
      <c r="AN5" t="str">
        <f t="shared" si="26"/>
        <v xml:space="preserve">["LORE"] = { ["EN"] = "Walk the path of Aragorn and his men from Ringló Vale to Pelargir."; }; </v>
      </c>
      <c r="AO5" t="str">
        <f t="shared" si="27"/>
        <v xml:space="preserve">["SUMMARY"] = { ["EN"] = "Walk the path of Aragorn and his men to 6 locations from the Ringló Vale to Pelargir."; }; </v>
      </c>
      <c r="AP5" t="str">
        <f t="shared" si="28"/>
        <v xml:space="preserve">["TITLE"] = { ["EN"] = "Follower of the Grey Host"; }; </v>
      </c>
      <c r="AQ5" t="str">
        <f t="shared" si="29"/>
        <v>};</v>
      </c>
    </row>
    <row r="6" spans="1:43" x14ac:dyDescent="0.25">
      <c r="A6">
        <v>1879316336</v>
      </c>
      <c r="B6">
        <v>8</v>
      </c>
      <c r="C6">
        <v>6</v>
      </c>
      <c r="D6" t="s">
        <v>227</v>
      </c>
      <c r="E6" t="s">
        <v>24</v>
      </c>
      <c r="F6">
        <v>2000</v>
      </c>
      <c r="G6" t="s">
        <v>228</v>
      </c>
      <c r="H6">
        <v>5</v>
      </c>
      <c r="I6">
        <v>700</v>
      </c>
      <c r="J6" t="s">
        <v>79</v>
      </c>
      <c r="K6" t="s">
        <v>753</v>
      </c>
      <c r="L6" t="s">
        <v>272</v>
      </c>
      <c r="M6">
        <v>2</v>
      </c>
      <c r="N6">
        <v>90</v>
      </c>
      <c r="R6" t="str">
        <f t="shared" si="6"/>
        <v xml:space="preserve">  [5] = {["ID"] = 1879316336; }; -- The Legacy of Pelargir</v>
      </c>
      <c r="S6" s="1" t="str">
        <f t="shared" si="7"/>
        <v xml:space="preserve">  [5] = {["ID"] = 1879316336; ["SAVE_INDEX"] =  6; ["TYPE"] = 3; ["VXP"] = 2000; ["LP"] =  5; ["REP"] =  700; ["FACTION"] = 49; ["TIER"] = 2; ["MIN_LVL"] =  "90"; ["NAME"] = { ["EN"] = "The Legacy of Pelargir"; }; ["LORE"] = { ["EN"] = "Explore the city of Pelargir."; }; ["SUMMARY"] = { ["EN"] = "Explore 8 locations in the city of Pelargir."; }; ["TITLE"] = { ["EN"] = "Explorer of Pelargir"; }; };</v>
      </c>
      <c r="T6">
        <f t="shared" si="8"/>
        <v>5</v>
      </c>
      <c r="U6" t="str">
        <f t="shared" si="9"/>
        <v xml:space="preserve">  [5] = {</v>
      </c>
      <c r="V6" t="str">
        <f t="shared" si="10"/>
        <v xml:space="preserve">["ID"] = 1879316336; </v>
      </c>
      <c r="W6" t="str">
        <f t="shared" si="11"/>
        <v xml:space="preserve">["ID"] = 1879316336; </v>
      </c>
      <c r="X6" t="str">
        <f t="shared" si="12"/>
        <v/>
      </c>
      <c r="Y6" s="1" t="str">
        <f t="shared" si="13"/>
        <v xml:space="preserve">["SAVE_INDEX"] =  6; </v>
      </c>
      <c r="Z6">
        <f>VLOOKUP(E6,Type!A$2:B$16,2,FALSE)</f>
        <v>3</v>
      </c>
      <c r="AA6" t="str">
        <f t="shared" si="14"/>
        <v xml:space="preserve">["TYPE"] = 3; </v>
      </c>
      <c r="AB6" t="str">
        <f t="shared" si="15"/>
        <v>2000</v>
      </c>
      <c r="AC6" t="str">
        <f t="shared" si="16"/>
        <v xml:space="preserve">["VXP"] = 2000; </v>
      </c>
      <c r="AD6" t="str">
        <f t="shared" si="17"/>
        <v>5</v>
      </c>
      <c r="AE6" t="str">
        <f t="shared" si="18"/>
        <v xml:space="preserve">["LP"] =  5; </v>
      </c>
      <c r="AF6" t="str">
        <f t="shared" si="19"/>
        <v>700</v>
      </c>
      <c r="AG6" t="str">
        <f t="shared" si="20"/>
        <v xml:space="preserve">["REP"] =  700; </v>
      </c>
      <c r="AH6">
        <f>VLOOKUP(J6,Faction!A$2:B$77,2,FALSE)</f>
        <v>49</v>
      </c>
      <c r="AI6" t="str">
        <f t="shared" si="21"/>
        <v xml:space="preserve">["FACTION"] = 49; </v>
      </c>
      <c r="AJ6" t="str">
        <f t="shared" si="22"/>
        <v xml:space="preserve">["TIER"] = 2; </v>
      </c>
      <c r="AK6" t="str">
        <f t="shared" si="23"/>
        <v xml:space="preserve">["MIN_LVL"] =  "90"; </v>
      </c>
      <c r="AL6" t="str">
        <f t="shared" si="24"/>
        <v/>
      </c>
      <c r="AM6" t="str">
        <f t="shared" si="25"/>
        <v xml:space="preserve">["NAME"] = { ["EN"] = "The Legacy of Pelargir"; }; </v>
      </c>
      <c r="AN6" t="str">
        <f t="shared" si="26"/>
        <v xml:space="preserve">["LORE"] = { ["EN"] = "Explore the city of Pelargir."; }; </v>
      </c>
      <c r="AO6" t="str">
        <f t="shared" si="27"/>
        <v xml:space="preserve">["SUMMARY"] = { ["EN"] = "Explore 8 locations in the city of Pelargir."; }; </v>
      </c>
      <c r="AP6" t="str">
        <f t="shared" si="28"/>
        <v xml:space="preserve">["TITLE"] = { ["EN"] = "Explorer of Pelargir"; }; </v>
      </c>
      <c r="AQ6" t="str">
        <f t="shared" si="29"/>
        <v>};</v>
      </c>
    </row>
    <row r="7" spans="1:43" x14ac:dyDescent="0.25">
      <c r="A7">
        <v>1879316262</v>
      </c>
      <c r="B7">
        <v>6</v>
      </c>
      <c r="C7">
        <v>4</v>
      </c>
      <c r="D7" t="s">
        <v>221</v>
      </c>
      <c r="E7" t="s">
        <v>24</v>
      </c>
      <c r="F7">
        <v>2000</v>
      </c>
      <c r="G7" t="s">
        <v>222</v>
      </c>
      <c r="H7">
        <v>5</v>
      </c>
      <c r="I7">
        <v>700</v>
      </c>
      <c r="J7" t="s">
        <v>79</v>
      </c>
      <c r="K7" t="s">
        <v>223</v>
      </c>
      <c r="L7" t="s">
        <v>641</v>
      </c>
      <c r="M7">
        <v>2</v>
      </c>
      <c r="N7">
        <v>90</v>
      </c>
      <c r="R7" t="str">
        <f t="shared" si="6"/>
        <v xml:space="preserve">  [6] = {["ID"] = 1879316262; }; -- Central Gondor: Under Siege</v>
      </c>
      <c r="S7" s="1" t="str">
        <f>CONCATENATE(U7,V7,Y7,AA7,AC7,AE7,AG7,AI7,AJ7,AK7,AL7,AM7,AN7,AO7,AP7,AQ7)</f>
        <v xml:space="preserve">  [6] = {["ID"] = 1879316262; ["SAVE_INDEX"] =  4; ["TYPE"] = 3; ["VXP"] = 2000; ["LP"] =  5; ["REP"] =  700; ["FACTION"] = 49; ["TIER"] = 2; ["MIN_LVL"] =  "90"; ["NAME"] = { ["EN"] = "Central Gondor: Under Siege"; }; ["LORE"] = { ["EN"] = "Scout Gondorian settlements in Central Gondor that are in ruins or under siege."; }; ["SUMMARY"] = { ["EN"] = "Scount 4 Gondorian settlements in Central Gondor that are in ruins or under siege."; }; ["TITLE"] = { ["EN"] = "Protector of Central Gondor"; }; };</v>
      </c>
      <c r="T7">
        <f t="shared" si="8"/>
        <v>6</v>
      </c>
      <c r="U7" t="str">
        <f>CONCATENATE(REPT(" ",3-LEN(T7)),"[",T7,"] = {")</f>
        <v xml:space="preserve">  [6] = {</v>
      </c>
      <c r="V7" t="str">
        <f>IF(LEN(A7)&gt;0,CONCATENATE("[""ID""] = ",A7,"; "),"                     ")</f>
        <v xml:space="preserve">["ID"] = 1879316262; </v>
      </c>
      <c r="W7" t="str">
        <f t="shared" si="11"/>
        <v xml:space="preserve">["ID"] = 1879316262; </v>
      </c>
      <c r="X7" t="str">
        <f t="shared" si="12"/>
        <v/>
      </c>
      <c r="Y7" s="1" t="str">
        <f>IF(LEN(C7)&gt;0,CONCATENATE("[""SAVE_INDEX""] = ",REPT(" ",2-LEN(C7)),C7,"; "),"")</f>
        <v xml:space="preserve">["SAVE_INDEX"] =  4; </v>
      </c>
      <c r="Z7">
        <f>VLOOKUP(E7,Type!A$2:B$16,2,FALSE)</f>
        <v>3</v>
      </c>
      <c r="AA7" t="str">
        <f>CONCATENATE("[""TYPE""] = ",REPT(" ",1-LEN(Z7)),Z7,"; ")</f>
        <v xml:space="preserve">["TYPE"] = 3; </v>
      </c>
      <c r="AB7" t="str">
        <f>TEXT(F7,0)</f>
        <v>2000</v>
      </c>
      <c r="AC7" t="str">
        <f>CONCATENATE("[""VXP""] = ",REPT(" ",4-LEN(AB7)),TEXT(AB7,"0"),"; ")</f>
        <v xml:space="preserve">["VXP"] = 2000; </v>
      </c>
      <c r="AD7" t="str">
        <f>TEXT(H7,0)</f>
        <v>5</v>
      </c>
      <c r="AE7" t="str">
        <f>CONCATENATE("[""LP""] = ",REPT(" ",2-LEN(AD7)),TEXT(AD7,"0"),"; ")</f>
        <v xml:space="preserve">["LP"] =  5; </v>
      </c>
      <c r="AF7" t="str">
        <f>TEXT(I7,0)</f>
        <v>700</v>
      </c>
      <c r="AG7" t="str">
        <f>CONCATENATE("[""REP""] = ",REPT(" ",4-LEN(AF7)),TEXT(AF7,"0"),"; ")</f>
        <v xml:space="preserve">["REP"] =  700; </v>
      </c>
      <c r="AH7">
        <f>VLOOKUP(J7,Faction!A$2:B$77,2,FALSE)</f>
        <v>49</v>
      </c>
      <c r="AI7" t="str">
        <f>CONCATENATE("[""FACTION""] = ",TEXT(AH7,"0"),"; ")</f>
        <v xml:space="preserve">["FACTION"] = 49; </v>
      </c>
      <c r="AJ7" t="str">
        <f>CONCATENATE("[""TIER""] = ",TEXT(M7,"0"),"; ")</f>
        <v xml:space="preserve">["TIER"] = 2; </v>
      </c>
      <c r="AK7" t="str">
        <f>IF(LEN(N7)&gt;0,CONCATENATE("[""MIN_LVL""] = ",REPT(" ",3-LEN(N7)),"""",N7,"""; "),"")</f>
        <v xml:space="preserve">["MIN_LVL"] =  "90"; </v>
      </c>
      <c r="AL7" t="str">
        <f>IF(LEN(O7)&gt;0,CONCATENATE("[""MIN_LVL""] = ",REPT(" ",3-LEN(O7)),O7,"; "),"")</f>
        <v/>
      </c>
      <c r="AM7" t="str">
        <f>CONCATENATE("[""NAME""] = { [""EN""] = """,D7,"""; }; ")</f>
        <v xml:space="preserve">["NAME"] = { ["EN"] = "Central Gondor: Under Siege"; }; </v>
      </c>
      <c r="AN7" t="str">
        <f>CONCATENATE("[""LORE""] = { [""EN""] = """,L7,"""; }; ")</f>
        <v xml:space="preserve">["LORE"] = { ["EN"] = "Scout Gondorian settlements in Central Gondor that are in ruins or under siege."; }; </v>
      </c>
      <c r="AO7" t="str">
        <f>CONCATENATE("[""SUMMARY""] = { [""EN""] = """,K7,"""; }; ")</f>
        <v xml:space="preserve">["SUMMARY"] = { ["EN"] = "Scount 4 Gondorian settlements in Central Gondor that are in ruins or under siege."; }; </v>
      </c>
      <c r="AP7" t="str">
        <f>IF(LEN(G7)&gt;0,CONCATENATE("[""TITLE""] = { [""EN""] = """,G7,"""; }; "),"")</f>
        <v xml:space="preserve">["TITLE"] = { ["EN"] = "Protector of Central Gondor"; }; </v>
      </c>
      <c r="AQ7" t="str">
        <f t="shared" si="29"/>
        <v>};</v>
      </c>
    </row>
    <row r="8" spans="1:43" x14ac:dyDescent="0.25">
      <c r="A8">
        <v>1879316273</v>
      </c>
      <c r="B8">
        <v>9</v>
      </c>
      <c r="C8">
        <v>7</v>
      </c>
      <c r="D8" t="s">
        <v>229</v>
      </c>
      <c r="E8" t="s">
        <v>24</v>
      </c>
      <c r="F8">
        <v>2000</v>
      </c>
      <c r="G8" t="s">
        <v>230</v>
      </c>
      <c r="H8">
        <v>10</v>
      </c>
      <c r="I8">
        <v>900</v>
      </c>
      <c r="J8" t="s">
        <v>79</v>
      </c>
      <c r="K8" t="s">
        <v>231</v>
      </c>
      <c r="L8" t="s">
        <v>643</v>
      </c>
      <c r="M8">
        <v>2</v>
      </c>
      <c r="N8">
        <v>90</v>
      </c>
      <c r="R8" t="str">
        <f t="shared" si="6"/>
        <v xml:space="preserve">  [7] = {["ID"] = 1879316273; }; -- Treasure of Central Gondor</v>
      </c>
      <c r="S8" s="1" t="str">
        <f t="shared" si="7"/>
        <v xml:space="preserve">  [7] = {["ID"] = 1879316273; ["SAVE_INDEX"] =  7; ["TYPE"] = 3; ["VXP"] = 2000; ["LP"] = 10; ["REP"] =  900; ["FACTION"] = 49; ["TIER"] = 2; ["MIN_LVL"] =  "90"; ["NAME"] = { ["EN"] = "Treasure of Central Gondor"; }; ["LORE"] = { ["EN"] = "Find Central Gondor's treasure that has been lost or stolen."; }; ["SUMMARY"] = { ["EN"] = "Find 20 Central Gondor Lost Treasures"; }; ["TITLE"] = { ["EN"] = "Treasure Seeker of Central Gondor"; }; };</v>
      </c>
      <c r="T8">
        <f t="shared" si="8"/>
        <v>7</v>
      </c>
      <c r="U8" t="str">
        <f t="shared" si="9"/>
        <v xml:space="preserve">  [7] = {</v>
      </c>
      <c r="V8" t="str">
        <f t="shared" si="10"/>
        <v xml:space="preserve">["ID"] = 1879316273; </v>
      </c>
      <c r="W8" t="str">
        <f t="shared" si="11"/>
        <v xml:space="preserve">["ID"] = 1879316273; </v>
      </c>
      <c r="X8" t="str">
        <f t="shared" si="12"/>
        <v/>
      </c>
      <c r="Y8" s="1" t="str">
        <f t="shared" si="13"/>
        <v xml:space="preserve">["SAVE_INDEX"] =  7; </v>
      </c>
      <c r="Z8">
        <f>VLOOKUP(E8,Type!A$2:B$16,2,FALSE)</f>
        <v>3</v>
      </c>
      <c r="AA8" t="str">
        <f t="shared" si="14"/>
        <v xml:space="preserve">["TYPE"] = 3; </v>
      </c>
      <c r="AB8" t="str">
        <f t="shared" si="15"/>
        <v>2000</v>
      </c>
      <c r="AC8" t="str">
        <f t="shared" si="16"/>
        <v xml:space="preserve">["VXP"] = 2000; </v>
      </c>
      <c r="AD8" t="str">
        <f t="shared" si="17"/>
        <v>10</v>
      </c>
      <c r="AE8" t="str">
        <f t="shared" si="18"/>
        <v xml:space="preserve">["LP"] = 10; </v>
      </c>
      <c r="AF8" t="str">
        <f t="shared" si="19"/>
        <v>900</v>
      </c>
      <c r="AG8" t="str">
        <f t="shared" si="20"/>
        <v xml:space="preserve">["REP"] =  900; </v>
      </c>
      <c r="AH8">
        <f>VLOOKUP(J8,Faction!A$2:B$77,2,FALSE)</f>
        <v>49</v>
      </c>
      <c r="AI8" t="str">
        <f t="shared" si="21"/>
        <v xml:space="preserve">["FACTION"] = 49; </v>
      </c>
      <c r="AJ8" t="str">
        <f t="shared" si="22"/>
        <v xml:space="preserve">["TIER"] = 2; </v>
      </c>
      <c r="AK8" t="str">
        <f t="shared" si="23"/>
        <v xml:space="preserve">["MIN_LVL"] =  "90"; </v>
      </c>
      <c r="AL8" t="str">
        <f t="shared" si="24"/>
        <v/>
      </c>
      <c r="AM8" t="str">
        <f t="shared" si="25"/>
        <v xml:space="preserve">["NAME"] = { ["EN"] = "Treasure of Central Gondor"; }; </v>
      </c>
      <c r="AN8" t="str">
        <f t="shared" si="26"/>
        <v xml:space="preserve">["LORE"] = { ["EN"] = "Find Central Gondor's treasure that has been lost or stolen."; }; </v>
      </c>
      <c r="AO8" t="str">
        <f t="shared" si="27"/>
        <v xml:space="preserve">["SUMMARY"] = { ["EN"] = "Find 20 Central Gondor Lost Treasures"; }; </v>
      </c>
      <c r="AP8" t="str">
        <f t="shared" si="28"/>
        <v xml:space="preserve">["TITLE"] = { ["EN"] = "Treasure Seeker of Central Gondor"; }; </v>
      </c>
      <c r="AQ8" t="str">
        <f t="shared" si="29"/>
        <v>};</v>
      </c>
    </row>
    <row r="9" spans="1:43" x14ac:dyDescent="0.25">
      <c r="A9">
        <v>1879316276</v>
      </c>
      <c r="B9">
        <v>3</v>
      </c>
      <c r="C9">
        <v>8</v>
      </c>
      <c r="D9" t="s">
        <v>214</v>
      </c>
      <c r="E9" t="s">
        <v>29</v>
      </c>
      <c r="I9">
        <v>900</v>
      </c>
      <c r="J9" t="s">
        <v>79</v>
      </c>
      <c r="K9" t="s">
        <v>215</v>
      </c>
      <c r="L9" t="s">
        <v>270</v>
      </c>
      <c r="M9">
        <v>1</v>
      </c>
      <c r="N9">
        <v>90</v>
      </c>
      <c r="R9" t="str">
        <f t="shared" si="6"/>
        <v xml:space="preserve">  [8] = {["ID"] = 1879316276; }; -- Quests of Central Gondor</v>
      </c>
      <c r="S9" s="1" t="str">
        <f t="shared" si="7"/>
        <v xml:space="preserve">  [8] = {["ID"] = 1879316276; ["SAVE_INDEX"] =  8; ["TYPE"] = 7; ["VXP"] =    0; ["LP"] =  0; ["REP"] =  900; ["FACTION"] = 49; ["TIER"] = 1; ["MIN_LVL"] =  "90"; ["NAME"] = { ["EN"] = "Quests of Central Gondor"; }; ["LORE"] = { ["EN"] = "There is much to do while travelling through the lands of Central Gondor."; }; ["SUMMARY"] = { ["EN"] = "Complete 5 Lore deeds in Central Gondor"; }; };</v>
      </c>
      <c r="T9">
        <f t="shared" si="8"/>
        <v>8</v>
      </c>
      <c r="U9" t="str">
        <f t="shared" si="9"/>
        <v xml:space="preserve">  [8] = {</v>
      </c>
      <c r="V9" t="str">
        <f t="shared" si="10"/>
        <v xml:space="preserve">["ID"] = 1879316276; </v>
      </c>
      <c r="W9" t="str">
        <f t="shared" si="11"/>
        <v xml:space="preserve">["ID"] = 1879316276; </v>
      </c>
      <c r="X9" t="str">
        <f t="shared" si="12"/>
        <v/>
      </c>
      <c r="Y9" s="1" t="str">
        <f t="shared" si="13"/>
        <v xml:space="preserve">["SAVE_INDEX"] =  8; </v>
      </c>
      <c r="Z9">
        <f>VLOOKUP(E9,Type!A$2:B$16,2,FALSE)</f>
        <v>7</v>
      </c>
      <c r="AA9" t="str">
        <f t="shared" si="14"/>
        <v xml:space="preserve">["TYPE"] = 7; </v>
      </c>
      <c r="AB9" t="str">
        <f t="shared" si="15"/>
        <v>0</v>
      </c>
      <c r="AC9" t="str">
        <f t="shared" si="16"/>
        <v xml:space="preserve">["VXP"] =    0; </v>
      </c>
      <c r="AD9" t="str">
        <f t="shared" si="17"/>
        <v>0</v>
      </c>
      <c r="AE9" t="str">
        <f t="shared" si="18"/>
        <v xml:space="preserve">["LP"] =  0; </v>
      </c>
      <c r="AF9" t="str">
        <f t="shared" si="19"/>
        <v>900</v>
      </c>
      <c r="AG9" t="str">
        <f t="shared" si="20"/>
        <v xml:space="preserve">["REP"] =  900; </v>
      </c>
      <c r="AH9">
        <f>VLOOKUP(J9,Faction!A$2:B$77,2,FALSE)</f>
        <v>49</v>
      </c>
      <c r="AI9" t="str">
        <f t="shared" si="21"/>
        <v xml:space="preserve">["FACTION"] = 49; </v>
      </c>
      <c r="AJ9" t="str">
        <f t="shared" si="22"/>
        <v xml:space="preserve">["TIER"] = 1; </v>
      </c>
      <c r="AK9" t="str">
        <f t="shared" si="23"/>
        <v xml:space="preserve">["MIN_LVL"] =  "90"; </v>
      </c>
      <c r="AL9" t="str">
        <f t="shared" si="24"/>
        <v/>
      </c>
      <c r="AM9" t="str">
        <f t="shared" si="25"/>
        <v xml:space="preserve">["NAME"] = { ["EN"] = "Quests of Central Gondor"; }; </v>
      </c>
      <c r="AN9" t="str">
        <f t="shared" si="26"/>
        <v xml:space="preserve">["LORE"] = { ["EN"] = "There is much to do while travelling through the lands of Central Gondor."; }; </v>
      </c>
      <c r="AO9" t="str">
        <f t="shared" si="27"/>
        <v xml:space="preserve">["SUMMARY"] = { ["EN"] = "Complete 5 Lore deeds in Central Gondor"; }; </v>
      </c>
      <c r="AP9" t="str">
        <f t="shared" si="28"/>
        <v/>
      </c>
      <c r="AQ9" t="str">
        <f t="shared" si="29"/>
        <v>};</v>
      </c>
    </row>
    <row r="10" spans="1:43" x14ac:dyDescent="0.25">
      <c r="A10">
        <v>1879315078</v>
      </c>
      <c r="B10">
        <v>12</v>
      </c>
      <c r="C10">
        <v>11</v>
      </c>
      <c r="D10" t="s">
        <v>238</v>
      </c>
      <c r="E10" t="s">
        <v>25</v>
      </c>
      <c r="F10">
        <v>2000</v>
      </c>
      <c r="G10" t="s">
        <v>239</v>
      </c>
      <c r="H10">
        <v>5</v>
      </c>
      <c r="I10">
        <v>700</v>
      </c>
      <c r="J10" t="s">
        <v>79</v>
      </c>
      <c r="K10" t="s">
        <v>240</v>
      </c>
      <c r="L10" t="s">
        <v>646</v>
      </c>
      <c r="M10">
        <v>2</v>
      </c>
      <c r="N10">
        <v>95</v>
      </c>
      <c r="R10" t="str">
        <f t="shared" si="6"/>
        <v xml:space="preserve">  [9] = {["ID"] = 1879315078; }; -- Quests of Ringló Vale</v>
      </c>
      <c r="S10" s="1" t="str">
        <f>CONCATENATE(U10,V10,Y10,AA10,AC10,AE10,AG10,AI10,AJ10,AK10,AL10,AM10,AN10,AO10,AP10,AQ10)</f>
        <v xml:space="preserve">  [9] = {["ID"] = 1879315078; ["SAVE_INDEX"] = 11; ["TYPE"] = 6; ["VXP"] = 2000; ["LP"] =  5; ["REP"] =  700; ["FACTION"] = 49; ["TIER"] = 2; ["MIN_LVL"] =  "95"; ["NAME"] = { ["EN"] = "Quests of Ringló Vale"; }; ["LORE"] = { ["EN"] = "Complete quests in Ringló Vale."; }; ["SUMMARY"] = { ["EN"] = "Complete 18 quests in Ringló Vale"; }; ["TITLE"] = { ["EN"] = "Hero of Ringló Vale"; }; };</v>
      </c>
      <c r="T10">
        <f t="shared" si="8"/>
        <v>9</v>
      </c>
      <c r="U10" t="str">
        <f>CONCATENATE(REPT(" ",3-LEN(T10)),"[",T10,"] = {")</f>
        <v xml:space="preserve">  [9] = {</v>
      </c>
      <c r="V10" t="str">
        <f>IF(LEN(A10)&gt;0,CONCATENATE("[""ID""] = ",A10,"; "),"                     ")</f>
        <v xml:space="preserve">["ID"] = 1879315078; </v>
      </c>
      <c r="W10" t="str">
        <f t="shared" si="11"/>
        <v xml:space="preserve">["ID"] = 1879315078; </v>
      </c>
      <c r="X10" t="str">
        <f t="shared" si="12"/>
        <v/>
      </c>
      <c r="Y10" s="1" t="str">
        <f>IF(LEN(C10)&gt;0,CONCATENATE("[""SAVE_INDEX""] = ",REPT(" ",2-LEN(C10)),C10,"; "),"")</f>
        <v xml:space="preserve">["SAVE_INDEX"] = 11; </v>
      </c>
      <c r="Z10">
        <f>VLOOKUP(E10,Type!A$2:B$16,2,FALSE)</f>
        <v>6</v>
      </c>
      <c r="AA10" t="str">
        <f>CONCATENATE("[""TYPE""] = ",REPT(" ",1-LEN(Z10)),Z10,"; ")</f>
        <v xml:space="preserve">["TYPE"] = 6; </v>
      </c>
      <c r="AB10" t="str">
        <f>TEXT(F10,0)</f>
        <v>2000</v>
      </c>
      <c r="AC10" t="str">
        <f>CONCATENATE("[""VXP""] = ",REPT(" ",4-LEN(AB10)),TEXT(AB10,"0"),"; ")</f>
        <v xml:space="preserve">["VXP"] = 2000; </v>
      </c>
      <c r="AD10" t="str">
        <f>TEXT(H10,0)</f>
        <v>5</v>
      </c>
      <c r="AE10" t="str">
        <f>CONCATENATE("[""LP""] = ",REPT(" ",2-LEN(AD10)),TEXT(AD10,"0"),"; ")</f>
        <v xml:space="preserve">["LP"] =  5; </v>
      </c>
      <c r="AF10" t="str">
        <f>TEXT(I10,0)</f>
        <v>700</v>
      </c>
      <c r="AG10" t="str">
        <f>CONCATENATE("[""REP""] = ",REPT(" ",4-LEN(AF10)),TEXT(AF10,"0"),"; ")</f>
        <v xml:space="preserve">["REP"] =  700; </v>
      </c>
      <c r="AH10">
        <f>VLOOKUP(J10,Faction!A$2:B$77,2,FALSE)</f>
        <v>49</v>
      </c>
      <c r="AI10" t="str">
        <f>CONCATENATE("[""FACTION""] = ",TEXT(AH10,"0"),"; ")</f>
        <v xml:space="preserve">["FACTION"] = 49; </v>
      </c>
      <c r="AJ10" t="str">
        <f>CONCATENATE("[""TIER""] = ",TEXT(M10,"0"),"; ")</f>
        <v xml:space="preserve">["TIER"] = 2; </v>
      </c>
      <c r="AK10" t="str">
        <f>IF(LEN(N10)&gt;0,CONCATENATE("[""MIN_LVL""] = ",REPT(" ",3-LEN(N10)),"""",N10,"""; "),"")</f>
        <v xml:space="preserve">["MIN_LVL"] =  "95"; </v>
      </c>
      <c r="AL10" t="str">
        <f>IF(LEN(O10)&gt;0,CONCATENATE("[""MIN_LVL""] = ",REPT(" ",3-LEN(O10)),O10,"; "),"")</f>
        <v/>
      </c>
      <c r="AM10" t="str">
        <f>CONCATENATE("[""NAME""] = { [""EN""] = """,D10,"""; }; ")</f>
        <v xml:space="preserve">["NAME"] = { ["EN"] = "Quests of Ringló Vale"; }; </v>
      </c>
      <c r="AN10" t="str">
        <f>CONCATENATE("[""LORE""] = { [""EN""] = """,L10,"""; }; ")</f>
        <v xml:space="preserve">["LORE"] = { ["EN"] = "Complete quests in Ringló Vale."; }; </v>
      </c>
      <c r="AO10" t="str">
        <f>CONCATENATE("[""SUMMARY""] = { [""EN""] = """,K10,"""; }; ")</f>
        <v xml:space="preserve">["SUMMARY"] = { ["EN"] = "Complete 18 quests in Ringló Vale"; }; </v>
      </c>
      <c r="AP10" t="str">
        <f>IF(LEN(G10)&gt;0,CONCATENATE("[""TITLE""] = { [""EN""] = """,G10,"""; }; "),"")</f>
        <v xml:space="preserve">["TITLE"] = { ["EN"] = "Hero of Ringló Vale"; }; </v>
      </c>
      <c r="AQ10" t="str">
        <f t="shared" si="29"/>
        <v>};</v>
      </c>
    </row>
    <row r="11" spans="1:43" x14ac:dyDescent="0.25">
      <c r="A11">
        <v>1879315079</v>
      </c>
      <c r="B11">
        <v>10</v>
      </c>
      <c r="C11">
        <v>9</v>
      </c>
      <c r="D11" t="s">
        <v>232</v>
      </c>
      <c r="E11" t="s">
        <v>25</v>
      </c>
      <c r="F11">
        <v>2000</v>
      </c>
      <c r="G11" t="s">
        <v>233</v>
      </c>
      <c r="H11">
        <v>5</v>
      </c>
      <c r="I11">
        <v>700</v>
      </c>
      <c r="J11" t="s">
        <v>79</v>
      </c>
      <c r="K11" t="s">
        <v>234</v>
      </c>
      <c r="L11" t="s">
        <v>644</v>
      </c>
      <c r="M11">
        <v>2</v>
      </c>
      <c r="N11">
        <v>95</v>
      </c>
      <c r="R11" t="str">
        <f t="shared" si="6"/>
        <v xml:space="preserve"> [10] = {["ID"] = 1879315079; }; -- Quests of Dor-en-Ernil</v>
      </c>
      <c r="S11" s="1" t="str">
        <f t="shared" si="7"/>
        <v xml:space="preserve"> [10] = {["ID"] = 1879315079; ["SAVE_INDEX"] =  9; ["TYPE"] = 6; ["VXP"] = 2000; ["LP"] =  5; ["REP"] =  700; ["FACTION"] = 49; ["TIER"] = 2; ["MIN_LVL"] =  "95"; ["NAME"] = { ["EN"] = "Quests of Dor-en-Ernil"; }; ["LORE"] = { ["EN"] = "Complete quests in Dor-en-Ernil."; }; ["SUMMARY"] = { ["EN"] = "Complete 23 quests in Dor-en-Ernil"; }; ["TITLE"] = { ["EN"] = "Hero of Dor-en-Ernil"; }; };</v>
      </c>
      <c r="T11">
        <f t="shared" si="8"/>
        <v>10</v>
      </c>
      <c r="U11" t="str">
        <f t="shared" si="9"/>
        <v xml:space="preserve"> [10] = {</v>
      </c>
      <c r="V11" t="str">
        <f t="shared" si="10"/>
        <v xml:space="preserve">["ID"] = 1879315079; </v>
      </c>
      <c r="W11" t="str">
        <f t="shared" si="11"/>
        <v xml:space="preserve">["ID"] = 1879315079; </v>
      </c>
      <c r="X11" t="str">
        <f t="shared" si="12"/>
        <v/>
      </c>
      <c r="Y11" s="1" t="str">
        <f t="shared" si="13"/>
        <v xml:space="preserve">["SAVE_INDEX"] =  9; </v>
      </c>
      <c r="Z11">
        <f>VLOOKUP(E11,Type!A$2:B$16,2,FALSE)</f>
        <v>6</v>
      </c>
      <c r="AA11" t="str">
        <f t="shared" si="14"/>
        <v xml:space="preserve">["TYPE"] = 6; </v>
      </c>
      <c r="AB11" t="str">
        <f t="shared" si="15"/>
        <v>2000</v>
      </c>
      <c r="AC11" t="str">
        <f t="shared" si="16"/>
        <v xml:space="preserve">["VXP"] = 2000; </v>
      </c>
      <c r="AD11" t="str">
        <f t="shared" si="17"/>
        <v>5</v>
      </c>
      <c r="AE11" t="str">
        <f t="shared" si="18"/>
        <v xml:space="preserve">["LP"] =  5; </v>
      </c>
      <c r="AF11" t="str">
        <f t="shared" si="19"/>
        <v>700</v>
      </c>
      <c r="AG11" t="str">
        <f t="shared" si="20"/>
        <v xml:space="preserve">["REP"] =  700; </v>
      </c>
      <c r="AH11">
        <f>VLOOKUP(J11,Faction!A$2:B$77,2,FALSE)</f>
        <v>49</v>
      </c>
      <c r="AI11" t="str">
        <f t="shared" si="21"/>
        <v xml:space="preserve">["FACTION"] = 49; </v>
      </c>
      <c r="AJ11" t="str">
        <f t="shared" si="22"/>
        <v xml:space="preserve">["TIER"] = 2; </v>
      </c>
      <c r="AK11" t="str">
        <f t="shared" si="23"/>
        <v xml:space="preserve">["MIN_LVL"] =  "95"; </v>
      </c>
      <c r="AL11" t="str">
        <f t="shared" si="24"/>
        <v/>
      </c>
      <c r="AM11" t="str">
        <f t="shared" si="25"/>
        <v xml:space="preserve">["NAME"] = { ["EN"] = "Quests of Dor-en-Ernil"; }; </v>
      </c>
      <c r="AN11" t="str">
        <f t="shared" si="26"/>
        <v xml:space="preserve">["LORE"] = { ["EN"] = "Complete quests in Dor-en-Ernil."; }; </v>
      </c>
      <c r="AO11" t="str">
        <f t="shared" si="27"/>
        <v xml:space="preserve">["SUMMARY"] = { ["EN"] = "Complete 23 quests in Dor-en-Ernil"; }; </v>
      </c>
      <c r="AP11" t="str">
        <f t="shared" si="28"/>
        <v xml:space="preserve">["TITLE"] = { ["EN"] = "Hero of Dor-en-Ernil"; }; </v>
      </c>
      <c r="AQ11" t="str">
        <f t="shared" si="29"/>
        <v>};</v>
      </c>
    </row>
    <row r="12" spans="1:43" x14ac:dyDescent="0.25">
      <c r="A12">
        <v>1879315080</v>
      </c>
      <c r="B12">
        <v>11</v>
      </c>
      <c r="C12">
        <v>10</v>
      </c>
      <c r="D12" t="s">
        <v>235</v>
      </c>
      <c r="E12" t="s">
        <v>25</v>
      </c>
      <c r="F12">
        <v>2000</v>
      </c>
      <c r="G12" t="s">
        <v>236</v>
      </c>
      <c r="H12">
        <v>5</v>
      </c>
      <c r="I12">
        <v>700</v>
      </c>
      <c r="J12" t="s">
        <v>79</v>
      </c>
      <c r="K12" t="s">
        <v>237</v>
      </c>
      <c r="L12" t="s">
        <v>645</v>
      </c>
      <c r="M12">
        <v>2</v>
      </c>
      <c r="N12">
        <v>95</v>
      </c>
      <c r="R12" t="str">
        <f t="shared" si="6"/>
        <v xml:space="preserve"> [11] = {["ID"] = 1879315080; }; -- Quests of Lebennin</v>
      </c>
      <c r="S12" s="1" t="str">
        <f t="shared" si="7"/>
        <v xml:space="preserve"> [11] = {["ID"] = 1879315080; ["SAVE_INDEX"] = 10; ["TYPE"] = 6; ["VXP"] = 2000; ["LP"] =  5; ["REP"] =  700; ["FACTION"] = 49; ["TIER"] = 2; ["MIN_LVL"] =  "95"; ["NAME"] = { ["EN"] = "Quests of Lebennin"; }; ["LORE"] = { ["EN"] = "Complete quests in Lebennin."; }; ["SUMMARY"] = { ["EN"] = "Complete 23 quests in Lebennin"; }; ["TITLE"] = { ["EN"] = "Hero of Lebennin"; }; };</v>
      </c>
      <c r="T12">
        <f t="shared" si="8"/>
        <v>11</v>
      </c>
      <c r="U12" t="str">
        <f t="shared" si="9"/>
        <v xml:space="preserve"> [11] = {</v>
      </c>
      <c r="V12" t="str">
        <f t="shared" si="10"/>
        <v xml:space="preserve">["ID"] = 1879315080; </v>
      </c>
      <c r="W12" t="str">
        <f t="shared" si="11"/>
        <v xml:space="preserve">["ID"] = 1879315080; </v>
      </c>
      <c r="X12" t="str">
        <f t="shared" si="12"/>
        <v/>
      </c>
      <c r="Y12" s="1" t="str">
        <f t="shared" si="13"/>
        <v xml:space="preserve">["SAVE_INDEX"] = 10; </v>
      </c>
      <c r="Z12">
        <f>VLOOKUP(E12,Type!A$2:B$16,2,FALSE)</f>
        <v>6</v>
      </c>
      <c r="AA12" t="str">
        <f t="shared" si="14"/>
        <v xml:space="preserve">["TYPE"] = 6; </v>
      </c>
      <c r="AB12" t="str">
        <f t="shared" si="15"/>
        <v>2000</v>
      </c>
      <c r="AC12" t="str">
        <f t="shared" si="16"/>
        <v xml:space="preserve">["VXP"] = 2000; </v>
      </c>
      <c r="AD12" t="str">
        <f t="shared" si="17"/>
        <v>5</v>
      </c>
      <c r="AE12" t="str">
        <f t="shared" si="18"/>
        <v xml:space="preserve">["LP"] =  5; </v>
      </c>
      <c r="AF12" t="str">
        <f t="shared" si="19"/>
        <v>700</v>
      </c>
      <c r="AG12" t="str">
        <f t="shared" si="20"/>
        <v xml:space="preserve">["REP"] =  700; </v>
      </c>
      <c r="AH12">
        <f>VLOOKUP(J12,Faction!A$2:B$77,2,FALSE)</f>
        <v>49</v>
      </c>
      <c r="AI12" t="str">
        <f t="shared" si="21"/>
        <v xml:space="preserve">["FACTION"] = 49; </v>
      </c>
      <c r="AJ12" t="str">
        <f t="shared" si="22"/>
        <v xml:space="preserve">["TIER"] = 2; </v>
      </c>
      <c r="AK12" t="str">
        <f t="shared" si="23"/>
        <v xml:space="preserve">["MIN_LVL"] =  "95"; </v>
      </c>
      <c r="AL12" t="str">
        <f t="shared" si="24"/>
        <v/>
      </c>
      <c r="AM12" t="str">
        <f t="shared" si="25"/>
        <v xml:space="preserve">["NAME"] = { ["EN"] = "Quests of Lebennin"; }; </v>
      </c>
      <c r="AN12" t="str">
        <f t="shared" si="26"/>
        <v xml:space="preserve">["LORE"] = { ["EN"] = "Complete quests in Lebennin."; }; </v>
      </c>
      <c r="AO12" t="str">
        <f t="shared" si="27"/>
        <v xml:space="preserve">["SUMMARY"] = { ["EN"] = "Complete 23 quests in Lebennin"; }; </v>
      </c>
      <c r="AP12" t="str">
        <f t="shared" si="28"/>
        <v xml:space="preserve">["TITLE"] = { ["EN"] = "Hero of Lebennin"; }; </v>
      </c>
      <c r="AQ12" t="str">
        <f t="shared" si="29"/>
        <v>};</v>
      </c>
    </row>
    <row r="13" spans="1:43" x14ac:dyDescent="0.25">
      <c r="A13">
        <v>1879316272</v>
      </c>
      <c r="B13">
        <v>14</v>
      </c>
      <c r="C13">
        <v>12</v>
      </c>
      <c r="D13" t="s">
        <v>244</v>
      </c>
      <c r="E13" t="s">
        <v>25</v>
      </c>
      <c r="F13">
        <v>2000</v>
      </c>
      <c r="G13" t="s">
        <v>245</v>
      </c>
      <c r="H13">
        <v>5</v>
      </c>
      <c r="I13">
        <v>900</v>
      </c>
      <c r="J13" t="s">
        <v>79</v>
      </c>
      <c r="K13" t="s">
        <v>246</v>
      </c>
      <c r="L13" t="s">
        <v>647</v>
      </c>
      <c r="M13">
        <v>2</v>
      </c>
      <c r="N13">
        <v>90</v>
      </c>
      <c r="R13" t="str">
        <f t="shared" si="6"/>
        <v xml:space="preserve"> [12] = {["ID"] = 1879316272; }; -- Warbands: Central Gondor's Roaming Enemies</v>
      </c>
      <c r="S13" s="1" t="str">
        <f t="shared" si="7"/>
        <v xml:space="preserve"> [12] = {["ID"] = 1879316272; ["SAVE_INDEX"] = 12; ["TYPE"] = 6; ["VXP"] = 2000; ["LP"] =  5; ["REP"] =  900; ["FACTION"] = 49; ["TIER"] = 2; ["MIN_LVL"] =  "90"; ["NAME"] = { ["EN"] = "Warbands: Central Gondor's Roaming Enemies"; }; ["LORE"] = { ["EN"] = "Strong enemies still roam Central Gondor."; }; ["SUMMARY"] = { ["EN"] = "Complete 7 warband quests in Central Gondor"; }; ["TITLE"] = { ["EN"] = "Roaming Protector of Central Gondor"; }; };</v>
      </c>
      <c r="T13">
        <f t="shared" si="8"/>
        <v>12</v>
      </c>
      <c r="U13" t="str">
        <f t="shared" si="9"/>
        <v xml:space="preserve"> [12] = {</v>
      </c>
      <c r="V13" t="str">
        <f t="shared" si="10"/>
        <v xml:space="preserve">["ID"] = 1879316272; </v>
      </c>
      <c r="W13" t="str">
        <f t="shared" si="11"/>
        <v xml:space="preserve">["ID"] = 1879316272; </v>
      </c>
      <c r="X13" t="str">
        <f t="shared" si="12"/>
        <v/>
      </c>
      <c r="Y13" s="1" t="str">
        <f t="shared" si="13"/>
        <v xml:space="preserve">["SAVE_INDEX"] = 12; </v>
      </c>
      <c r="Z13">
        <f>VLOOKUP(E13,Type!A$2:B$16,2,FALSE)</f>
        <v>6</v>
      </c>
      <c r="AA13" t="str">
        <f t="shared" si="14"/>
        <v xml:space="preserve">["TYPE"] = 6; </v>
      </c>
      <c r="AB13" t="str">
        <f t="shared" si="15"/>
        <v>2000</v>
      </c>
      <c r="AC13" t="str">
        <f t="shared" si="16"/>
        <v xml:space="preserve">["VXP"] = 2000; </v>
      </c>
      <c r="AD13" t="str">
        <f t="shared" si="17"/>
        <v>5</v>
      </c>
      <c r="AE13" t="str">
        <f t="shared" si="18"/>
        <v xml:space="preserve">["LP"] =  5; </v>
      </c>
      <c r="AF13" t="str">
        <f t="shared" si="19"/>
        <v>900</v>
      </c>
      <c r="AG13" t="str">
        <f t="shared" si="20"/>
        <v xml:space="preserve">["REP"] =  900; </v>
      </c>
      <c r="AH13">
        <f>VLOOKUP(J13,Faction!A$2:B$77,2,FALSE)</f>
        <v>49</v>
      </c>
      <c r="AI13" t="str">
        <f t="shared" si="21"/>
        <v xml:space="preserve">["FACTION"] = 49; </v>
      </c>
      <c r="AJ13" t="str">
        <f t="shared" si="22"/>
        <v xml:space="preserve">["TIER"] = 2; </v>
      </c>
      <c r="AK13" t="str">
        <f t="shared" si="23"/>
        <v xml:space="preserve">["MIN_LVL"] =  "90"; </v>
      </c>
      <c r="AL13" t="str">
        <f t="shared" si="24"/>
        <v/>
      </c>
      <c r="AM13" t="str">
        <f t="shared" si="25"/>
        <v xml:space="preserve">["NAME"] = { ["EN"] = "Warbands: Central Gondor's Roaming Enemies"; }; </v>
      </c>
      <c r="AN13" t="str">
        <f t="shared" si="26"/>
        <v xml:space="preserve">["LORE"] = { ["EN"] = "Strong enemies still roam Central Gondor."; }; </v>
      </c>
      <c r="AO13" t="str">
        <f t="shared" si="27"/>
        <v xml:space="preserve">["SUMMARY"] = { ["EN"] = "Complete 7 warband quests in Central Gondor"; }; </v>
      </c>
      <c r="AP13" t="str">
        <f t="shared" si="28"/>
        <v xml:space="preserve">["TITLE"] = { ["EN"] = "Roaming Protector of Central Gondor"; }; </v>
      </c>
      <c r="AQ13" t="str">
        <f t="shared" si="29"/>
        <v>};</v>
      </c>
    </row>
    <row r="14" spans="1:43" x14ac:dyDescent="0.25">
      <c r="A14">
        <v>1879316269</v>
      </c>
      <c r="B14">
        <v>15</v>
      </c>
      <c r="C14">
        <v>13</v>
      </c>
      <c r="D14" t="s">
        <v>247</v>
      </c>
      <c r="E14" t="s">
        <v>25</v>
      </c>
      <c r="F14">
        <v>2000</v>
      </c>
      <c r="G14" t="s">
        <v>247</v>
      </c>
      <c r="H14">
        <v>10</v>
      </c>
      <c r="I14">
        <v>1200</v>
      </c>
      <c r="J14" t="s">
        <v>79</v>
      </c>
      <c r="K14" t="s">
        <v>248</v>
      </c>
      <c r="L14" t="s">
        <v>648</v>
      </c>
      <c r="M14">
        <v>2</v>
      </c>
      <c r="N14">
        <v>100</v>
      </c>
      <c r="R14" t="str">
        <f t="shared" si="6"/>
        <v xml:space="preserve"> [13] = {["ID"] = 1879316269; }; -- Vanguard of Central Gondor</v>
      </c>
      <c r="S14" s="1" t="str">
        <f t="shared" si="7"/>
        <v xml:space="preserve"> [13] = {["ID"] = 1879316269; ["SAVE_INDEX"] = 13; ["TYPE"] = 6; ["VXP"] = 2000; ["LP"] = 10; ["REP"] = 1200; ["FACTION"] = 49; ["TIER"] = 2; ["MIN_LVL"] = "100"; ["NAME"] = { ["EN"] = "Vanguard of Central Gondor"; }; ["LORE"] = { ["EN"] = "Complete the epilogue of Central Gondor."; }; ["SUMMARY"] = { ["EN"] = "Complete 3 epilogue quests in Central Gondor"; }; ["TITLE"] = { ["EN"] = "Vanguard of Central Gondor"; }; };</v>
      </c>
      <c r="T14">
        <f t="shared" si="8"/>
        <v>13</v>
      </c>
      <c r="U14" t="str">
        <f t="shared" si="9"/>
        <v xml:space="preserve"> [13] = {</v>
      </c>
      <c r="V14" t="str">
        <f t="shared" si="10"/>
        <v xml:space="preserve">["ID"] = 1879316269; </v>
      </c>
      <c r="W14" t="str">
        <f t="shared" si="11"/>
        <v xml:space="preserve">["ID"] = 1879316269; </v>
      </c>
      <c r="X14" t="str">
        <f t="shared" si="12"/>
        <v/>
      </c>
      <c r="Y14" s="1" t="str">
        <f t="shared" si="13"/>
        <v xml:space="preserve">["SAVE_INDEX"] = 13; </v>
      </c>
      <c r="Z14">
        <f>VLOOKUP(E14,Type!A$2:B$16,2,FALSE)</f>
        <v>6</v>
      </c>
      <c r="AA14" t="str">
        <f t="shared" si="14"/>
        <v xml:space="preserve">["TYPE"] = 6; </v>
      </c>
      <c r="AB14" t="str">
        <f t="shared" si="15"/>
        <v>2000</v>
      </c>
      <c r="AC14" t="str">
        <f t="shared" si="16"/>
        <v xml:space="preserve">["VXP"] = 2000; </v>
      </c>
      <c r="AD14" t="str">
        <f t="shared" si="17"/>
        <v>10</v>
      </c>
      <c r="AE14" t="str">
        <f t="shared" si="18"/>
        <v xml:space="preserve">["LP"] = 10; </v>
      </c>
      <c r="AF14" t="str">
        <f t="shared" si="19"/>
        <v>1200</v>
      </c>
      <c r="AG14" t="str">
        <f t="shared" si="20"/>
        <v xml:space="preserve">["REP"] = 1200; </v>
      </c>
      <c r="AH14">
        <f>VLOOKUP(J14,Faction!A$2:B$77,2,FALSE)</f>
        <v>49</v>
      </c>
      <c r="AI14" t="str">
        <f t="shared" si="21"/>
        <v xml:space="preserve">["FACTION"] = 49; </v>
      </c>
      <c r="AJ14" t="str">
        <f t="shared" si="22"/>
        <v xml:space="preserve">["TIER"] = 2; </v>
      </c>
      <c r="AK14" t="str">
        <f t="shared" si="23"/>
        <v xml:space="preserve">["MIN_LVL"] = "100"; </v>
      </c>
      <c r="AL14" t="str">
        <f t="shared" si="24"/>
        <v/>
      </c>
      <c r="AM14" t="str">
        <f t="shared" si="25"/>
        <v xml:space="preserve">["NAME"] = { ["EN"] = "Vanguard of Central Gondor"; }; </v>
      </c>
      <c r="AN14" t="str">
        <f t="shared" si="26"/>
        <v xml:space="preserve">["LORE"] = { ["EN"] = "Complete the epilogue of Central Gondor."; }; </v>
      </c>
      <c r="AO14" t="str">
        <f t="shared" si="27"/>
        <v xml:space="preserve">["SUMMARY"] = { ["EN"] = "Complete 3 epilogue quests in Central Gondor"; }; </v>
      </c>
      <c r="AP14" t="str">
        <f t="shared" si="28"/>
        <v xml:space="preserve">["TITLE"] = { ["EN"] = "Vanguard of Central Gondor"; }; </v>
      </c>
      <c r="AQ14" t="str">
        <f t="shared" si="29"/>
        <v>};</v>
      </c>
    </row>
    <row r="15" spans="1:43" x14ac:dyDescent="0.25">
      <c r="A15">
        <v>1879316274</v>
      </c>
      <c r="B15">
        <v>4</v>
      </c>
      <c r="C15">
        <v>14</v>
      </c>
      <c r="D15" t="s">
        <v>216</v>
      </c>
      <c r="E15" t="s">
        <v>30</v>
      </c>
      <c r="I15">
        <v>900</v>
      </c>
      <c r="J15" t="s">
        <v>79</v>
      </c>
      <c r="K15" t="s">
        <v>217</v>
      </c>
      <c r="L15" t="s">
        <v>649</v>
      </c>
      <c r="M15">
        <v>1</v>
      </c>
      <c r="N15">
        <v>90</v>
      </c>
      <c r="R15" t="str">
        <f t="shared" si="6"/>
        <v xml:space="preserve"> [14] = {["ID"] = 1879316274; }; -- Slayer of Central Gondor</v>
      </c>
      <c r="S15" s="1" t="str">
        <f t="shared" si="7"/>
        <v xml:space="preserve"> [14] = {["ID"] = 1879316274; ["SAVE_INDEX"] = 14; ["TYPE"] = 4; ["VXP"] =    0; ["LP"] =  0; ["REP"] =  900; ["FACTION"] = 49; ["TIER"] = 1; ["MIN_LVL"] =  "90"; ["NAME"] = { ["EN"] = "Slayer of Central Gondor"; }; ["LORE"] = { ["EN"] = "There are many villainous foes roaming Central Gondor."; }; ["SUMMARY"] = { ["EN"] = "Complete 5 Slayer deeds in Central Gondor"; }; };</v>
      </c>
      <c r="T15">
        <f t="shared" si="8"/>
        <v>14</v>
      </c>
      <c r="U15" t="str">
        <f t="shared" si="9"/>
        <v xml:space="preserve"> [14] = {</v>
      </c>
      <c r="V15" t="str">
        <f t="shared" si="10"/>
        <v xml:space="preserve">["ID"] = 1879316274; </v>
      </c>
      <c r="W15" t="str">
        <f t="shared" si="11"/>
        <v xml:space="preserve">["ID"] = 1879316274; </v>
      </c>
      <c r="X15" t="str">
        <f t="shared" si="12"/>
        <v/>
      </c>
      <c r="Y15" s="1" t="str">
        <f t="shared" si="13"/>
        <v xml:space="preserve">["SAVE_INDEX"] = 14; </v>
      </c>
      <c r="Z15">
        <f>VLOOKUP(E15,Type!A$2:B$16,2,FALSE)</f>
        <v>4</v>
      </c>
      <c r="AA15" t="str">
        <f t="shared" si="14"/>
        <v xml:space="preserve">["TYPE"] = 4; </v>
      </c>
      <c r="AB15" t="str">
        <f t="shared" si="15"/>
        <v>0</v>
      </c>
      <c r="AC15" t="str">
        <f t="shared" si="16"/>
        <v xml:space="preserve">["VXP"] =    0; </v>
      </c>
      <c r="AD15" t="str">
        <f t="shared" si="17"/>
        <v>0</v>
      </c>
      <c r="AE15" t="str">
        <f t="shared" si="18"/>
        <v xml:space="preserve">["LP"] =  0; </v>
      </c>
      <c r="AF15" t="str">
        <f t="shared" si="19"/>
        <v>900</v>
      </c>
      <c r="AG15" t="str">
        <f t="shared" si="20"/>
        <v xml:space="preserve">["REP"] =  900; </v>
      </c>
      <c r="AH15">
        <f>VLOOKUP(J15,Faction!A$2:B$77,2,FALSE)</f>
        <v>49</v>
      </c>
      <c r="AI15" t="str">
        <f t="shared" si="21"/>
        <v xml:space="preserve">["FACTION"] = 49; </v>
      </c>
      <c r="AJ15" t="str">
        <f t="shared" si="22"/>
        <v xml:space="preserve">["TIER"] = 1; </v>
      </c>
      <c r="AK15" t="str">
        <f t="shared" si="23"/>
        <v xml:space="preserve">["MIN_LVL"] =  "90"; </v>
      </c>
      <c r="AL15" t="str">
        <f t="shared" si="24"/>
        <v/>
      </c>
      <c r="AM15" t="str">
        <f t="shared" si="25"/>
        <v xml:space="preserve">["NAME"] = { ["EN"] = "Slayer of Central Gondor"; }; </v>
      </c>
      <c r="AN15" t="str">
        <f t="shared" si="26"/>
        <v xml:space="preserve">["LORE"] = { ["EN"] = "There are many villainous foes roaming Central Gondor."; }; </v>
      </c>
      <c r="AO15" t="str">
        <f t="shared" si="27"/>
        <v xml:space="preserve">["SUMMARY"] = { ["EN"] = "Complete 5 Slayer deeds in Central Gondor"; }; </v>
      </c>
      <c r="AP15" t="str">
        <f t="shared" si="28"/>
        <v/>
      </c>
      <c r="AQ15" t="str">
        <f t="shared" si="29"/>
        <v>};</v>
      </c>
    </row>
    <row r="16" spans="1:43" x14ac:dyDescent="0.25">
      <c r="A16">
        <v>1879316270</v>
      </c>
      <c r="B16">
        <v>17</v>
      </c>
      <c r="C16">
        <v>16</v>
      </c>
      <c r="D16" t="s">
        <v>251</v>
      </c>
      <c r="E16" t="s">
        <v>30</v>
      </c>
      <c r="F16">
        <v>2000</v>
      </c>
      <c r="G16" t="s">
        <v>249</v>
      </c>
      <c r="H16">
        <v>5</v>
      </c>
      <c r="I16">
        <v>900</v>
      </c>
      <c r="J16" t="s">
        <v>79</v>
      </c>
      <c r="K16" t="s">
        <v>252</v>
      </c>
      <c r="L16" t="s">
        <v>650</v>
      </c>
      <c r="M16">
        <v>2</v>
      </c>
      <c r="N16">
        <v>90</v>
      </c>
      <c r="R16" t="str">
        <f t="shared" si="6"/>
        <v xml:space="preserve"> [15] = {["ID"] = 1879316270; }; -- Beast-slayer of Central Gondor (Advanced)</v>
      </c>
      <c r="S16" s="1" t="str">
        <f t="shared" si="7"/>
        <v xml:space="preserve"> [15] = {["ID"] = 1879316270; ["SAVE_INDEX"] = 16; ["TYPE"] = 4; ["VXP"] = 2000; ["LP"] =  5; ["REP"] =  900; ["FACTION"] = 49; ["TIER"] = 2; ["MIN_LVL"] =  "90"; ["NAME"] = { ["EN"] = "Beast-slayer of Central Gondor (Advanced)"; }; ["LORE"] = { ["EN"] = "Defeat many Beasts in Central Gondor."; }; ["SUMMARY"] = { ["EN"] = "Slay 200 Beasts in Central Gondor"; }; ["TITLE"] = { ["EN"] = "Beast-slayer of Central Gondor"; }; };</v>
      </c>
      <c r="T16">
        <f t="shared" si="8"/>
        <v>15</v>
      </c>
      <c r="U16" t="str">
        <f t="shared" si="9"/>
        <v xml:space="preserve"> [15] = {</v>
      </c>
      <c r="V16" t="str">
        <f t="shared" si="10"/>
        <v xml:space="preserve">["ID"] = 1879316270; </v>
      </c>
      <c r="W16" t="str">
        <f t="shared" si="11"/>
        <v xml:space="preserve">["ID"] = 1879316270; </v>
      </c>
      <c r="X16" t="str">
        <f t="shared" si="12"/>
        <v/>
      </c>
      <c r="Y16" s="1" t="str">
        <f t="shared" si="13"/>
        <v xml:space="preserve">["SAVE_INDEX"] = 16; </v>
      </c>
      <c r="Z16">
        <f>VLOOKUP(E16,Type!A$2:B$16,2,FALSE)</f>
        <v>4</v>
      </c>
      <c r="AA16" t="str">
        <f t="shared" si="14"/>
        <v xml:space="preserve">["TYPE"] = 4; </v>
      </c>
      <c r="AB16" t="str">
        <f t="shared" si="15"/>
        <v>2000</v>
      </c>
      <c r="AC16" t="str">
        <f t="shared" si="16"/>
        <v xml:space="preserve">["VXP"] = 2000; </v>
      </c>
      <c r="AD16" t="str">
        <f t="shared" si="17"/>
        <v>5</v>
      </c>
      <c r="AE16" t="str">
        <f t="shared" si="18"/>
        <v xml:space="preserve">["LP"] =  5; </v>
      </c>
      <c r="AF16" t="str">
        <f t="shared" si="19"/>
        <v>900</v>
      </c>
      <c r="AG16" t="str">
        <f t="shared" si="20"/>
        <v xml:space="preserve">["REP"] =  900; </v>
      </c>
      <c r="AH16">
        <f>VLOOKUP(J16,Faction!A$2:B$77,2,FALSE)</f>
        <v>49</v>
      </c>
      <c r="AI16" t="str">
        <f t="shared" si="21"/>
        <v xml:space="preserve">["FACTION"] = 49; </v>
      </c>
      <c r="AJ16" t="str">
        <f t="shared" si="22"/>
        <v xml:space="preserve">["TIER"] = 2; </v>
      </c>
      <c r="AK16" t="str">
        <f t="shared" si="23"/>
        <v xml:space="preserve">["MIN_LVL"] =  "90"; </v>
      </c>
      <c r="AL16" t="str">
        <f t="shared" si="24"/>
        <v/>
      </c>
      <c r="AM16" t="str">
        <f t="shared" si="25"/>
        <v xml:space="preserve">["NAME"] = { ["EN"] = "Beast-slayer of Central Gondor (Advanced)"; }; </v>
      </c>
      <c r="AN16" t="str">
        <f t="shared" si="26"/>
        <v xml:space="preserve">["LORE"] = { ["EN"] = "Defeat many Beasts in Central Gondor."; }; </v>
      </c>
      <c r="AO16" t="str">
        <f t="shared" si="27"/>
        <v xml:space="preserve">["SUMMARY"] = { ["EN"] = "Slay 200 Beasts in Central Gondor"; }; </v>
      </c>
      <c r="AP16" t="str">
        <f t="shared" si="28"/>
        <v xml:space="preserve">["TITLE"] = { ["EN"] = "Beast-slayer of Central Gondor"; }; </v>
      </c>
      <c r="AQ16" t="str">
        <f t="shared" si="29"/>
        <v>};</v>
      </c>
    </row>
    <row r="17" spans="1:43" x14ac:dyDescent="0.25">
      <c r="A17">
        <v>1879316265</v>
      </c>
      <c r="B17">
        <v>16</v>
      </c>
      <c r="C17">
        <v>15</v>
      </c>
      <c r="D17" t="s">
        <v>249</v>
      </c>
      <c r="E17" t="s">
        <v>30</v>
      </c>
      <c r="H17">
        <v>5</v>
      </c>
      <c r="I17">
        <v>700</v>
      </c>
      <c r="J17" t="s">
        <v>79</v>
      </c>
      <c r="K17" t="s">
        <v>250</v>
      </c>
      <c r="L17" t="s">
        <v>650</v>
      </c>
      <c r="M17">
        <v>3</v>
      </c>
      <c r="N17">
        <v>90</v>
      </c>
      <c r="R17" t="str">
        <f t="shared" si="6"/>
        <v xml:space="preserve"> [16] = {["ID"] = 1879316265; }; -- Beast-slayer of Central Gondor</v>
      </c>
      <c r="S17" s="1" t="str">
        <f t="shared" si="7"/>
        <v xml:space="preserve"> [16] = {["ID"] = 1879316265; ["SAVE_INDEX"] = 15; ["TYPE"] = 4; ["VXP"] =    0; ["LP"] =  5; ["REP"] =  700; ["FACTION"] = 49; ["TIER"] = 3; ["MIN_LVL"] =  "90"; ["NAME"] = { ["EN"] = "Beast-slayer of Central Gondor"; }; ["LORE"] = { ["EN"] = "Defeat many Beasts in Central Gondor."; }; ["SUMMARY"] = { ["EN"] = "Slay 100 Beasts in Central Gondor"; }; };</v>
      </c>
      <c r="T17">
        <f t="shared" si="8"/>
        <v>16</v>
      </c>
      <c r="U17" t="str">
        <f t="shared" si="9"/>
        <v xml:space="preserve"> [16] = {</v>
      </c>
      <c r="V17" t="str">
        <f t="shared" si="10"/>
        <v xml:space="preserve">["ID"] = 1879316265; </v>
      </c>
      <c r="W17" t="str">
        <f t="shared" si="11"/>
        <v xml:space="preserve">["ID"] = 1879316265; </v>
      </c>
      <c r="X17" t="str">
        <f t="shared" si="12"/>
        <v/>
      </c>
      <c r="Y17" s="1" t="str">
        <f t="shared" si="13"/>
        <v xml:space="preserve">["SAVE_INDEX"] = 15; </v>
      </c>
      <c r="Z17">
        <f>VLOOKUP(E17,Type!A$2:B$16,2,FALSE)</f>
        <v>4</v>
      </c>
      <c r="AA17" t="str">
        <f t="shared" si="14"/>
        <v xml:space="preserve">["TYPE"] = 4; </v>
      </c>
      <c r="AB17" t="str">
        <f t="shared" si="15"/>
        <v>0</v>
      </c>
      <c r="AC17" t="str">
        <f t="shared" si="16"/>
        <v xml:space="preserve">["VXP"] =    0; </v>
      </c>
      <c r="AD17" t="str">
        <f t="shared" si="17"/>
        <v>5</v>
      </c>
      <c r="AE17" t="str">
        <f t="shared" si="18"/>
        <v xml:space="preserve">["LP"] =  5; </v>
      </c>
      <c r="AF17" t="str">
        <f t="shared" si="19"/>
        <v>700</v>
      </c>
      <c r="AG17" t="str">
        <f t="shared" si="20"/>
        <v xml:space="preserve">["REP"] =  700; </v>
      </c>
      <c r="AH17">
        <f>VLOOKUP(J17,Faction!A$2:B$77,2,FALSE)</f>
        <v>49</v>
      </c>
      <c r="AI17" t="str">
        <f t="shared" si="21"/>
        <v xml:space="preserve">["FACTION"] = 49; </v>
      </c>
      <c r="AJ17" t="str">
        <f t="shared" si="22"/>
        <v xml:space="preserve">["TIER"] = 3; </v>
      </c>
      <c r="AK17" t="str">
        <f t="shared" si="23"/>
        <v xml:space="preserve">["MIN_LVL"] =  "90"; </v>
      </c>
      <c r="AL17" t="str">
        <f t="shared" si="24"/>
        <v/>
      </c>
      <c r="AM17" t="str">
        <f t="shared" si="25"/>
        <v xml:space="preserve">["NAME"] = { ["EN"] = "Beast-slayer of Central Gondor"; }; </v>
      </c>
      <c r="AN17" t="str">
        <f t="shared" si="26"/>
        <v xml:space="preserve">["LORE"] = { ["EN"] = "Defeat many Beasts in Central Gondor."; }; </v>
      </c>
      <c r="AO17" t="str">
        <f t="shared" si="27"/>
        <v xml:space="preserve">["SUMMARY"] = { ["EN"] = "Slay 100 Beasts in Central Gondor"; }; </v>
      </c>
      <c r="AP17" t="str">
        <f t="shared" si="28"/>
        <v/>
      </c>
      <c r="AQ17" t="str">
        <f t="shared" si="29"/>
        <v>};</v>
      </c>
    </row>
    <row r="18" spans="1:43" x14ac:dyDescent="0.25">
      <c r="A18">
        <v>1879316279</v>
      </c>
      <c r="B18">
        <v>19</v>
      </c>
      <c r="C18">
        <v>18</v>
      </c>
      <c r="D18" t="s">
        <v>255</v>
      </c>
      <c r="E18" t="s">
        <v>30</v>
      </c>
      <c r="F18">
        <v>2000</v>
      </c>
      <c r="G18" t="s">
        <v>253</v>
      </c>
      <c r="H18">
        <v>5</v>
      </c>
      <c r="I18">
        <v>900</v>
      </c>
      <c r="J18" t="s">
        <v>79</v>
      </c>
      <c r="K18" t="s">
        <v>256</v>
      </c>
      <c r="L18" t="s">
        <v>651</v>
      </c>
      <c r="M18">
        <v>2</v>
      </c>
      <c r="N18">
        <v>90</v>
      </c>
      <c r="R18" t="str">
        <f t="shared" si="6"/>
        <v xml:space="preserve"> [17] = {["ID"] = 1879316279; }; -- Corsair-slayer of Central Gondor (Advanced)</v>
      </c>
      <c r="S18" s="1" t="str">
        <f t="shared" si="7"/>
        <v xml:space="preserve"> [17] = {["ID"] = 1879316279; ["SAVE_INDEX"] = 18; ["TYPE"] = 4; ["VXP"] = 2000; ["LP"] =  5; ["REP"] =  900; ["FACTION"] = 49; ["TIER"] = 2; ["MIN_LVL"] =  "90"; ["NAME"] = { ["EN"] = "Corsair-slayer of Central Gondor (Advanced)"; }; ["LORE"] = { ["EN"] = "Defeat many Corsairs in Central Gondor."; }; ["SUMMARY"] = { ["EN"] = "Slay 200 Corsairs in Central Gondor"; }; ["TITLE"] = { ["EN"] = "Corsair-slayer of Central Gondor"; }; };</v>
      </c>
      <c r="T18">
        <f t="shared" si="8"/>
        <v>17</v>
      </c>
      <c r="U18" t="str">
        <f t="shared" si="9"/>
        <v xml:space="preserve"> [17] = {</v>
      </c>
      <c r="V18" t="str">
        <f t="shared" si="10"/>
        <v xml:space="preserve">["ID"] = 1879316279; </v>
      </c>
      <c r="W18" t="str">
        <f t="shared" si="11"/>
        <v xml:space="preserve">["ID"] = 1879316279; </v>
      </c>
      <c r="X18" t="str">
        <f t="shared" si="12"/>
        <v/>
      </c>
      <c r="Y18" s="1" t="str">
        <f t="shared" si="13"/>
        <v xml:space="preserve">["SAVE_INDEX"] = 18; </v>
      </c>
      <c r="Z18">
        <f>VLOOKUP(E18,Type!A$2:B$16,2,FALSE)</f>
        <v>4</v>
      </c>
      <c r="AA18" t="str">
        <f t="shared" si="14"/>
        <v xml:space="preserve">["TYPE"] = 4; </v>
      </c>
      <c r="AB18" t="str">
        <f t="shared" si="15"/>
        <v>2000</v>
      </c>
      <c r="AC18" t="str">
        <f t="shared" si="16"/>
        <v xml:space="preserve">["VXP"] = 2000; </v>
      </c>
      <c r="AD18" t="str">
        <f t="shared" si="17"/>
        <v>5</v>
      </c>
      <c r="AE18" t="str">
        <f t="shared" si="18"/>
        <v xml:space="preserve">["LP"] =  5; </v>
      </c>
      <c r="AF18" t="str">
        <f t="shared" si="19"/>
        <v>900</v>
      </c>
      <c r="AG18" t="str">
        <f t="shared" si="20"/>
        <v xml:space="preserve">["REP"] =  900; </v>
      </c>
      <c r="AH18">
        <f>VLOOKUP(J18,Faction!A$2:B$77,2,FALSE)</f>
        <v>49</v>
      </c>
      <c r="AI18" t="str">
        <f t="shared" si="21"/>
        <v xml:space="preserve">["FACTION"] = 49; </v>
      </c>
      <c r="AJ18" t="str">
        <f t="shared" si="22"/>
        <v xml:space="preserve">["TIER"] = 2; </v>
      </c>
      <c r="AK18" t="str">
        <f t="shared" si="23"/>
        <v xml:space="preserve">["MIN_LVL"] =  "90"; </v>
      </c>
      <c r="AL18" t="str">
        <f t="shared" si="24"/>
        <v/>
      </c>
      <c r="AM18" t="str">
        <f t="shared" si="25"/>
        <v xml:space="preserve">["NAME"] = { ["EN"] = "Corsair-slayer of Central Gondor (Advanced)"; }; </v>
      </c>
      <c r="AN18" t="str">
        <f t="shared" si="26"/>
        <v xml:space="preserve">["LORE"] = { ["EN"] = "Defeat many Corsairs in Central Gondor."; }; </v>
      </c>
      <c r="AO18" t="str">
        <f t="shared" si="27"/>
        <v xml:space="preserve">["SUMMARY"] = { ["EN"] = "Slay 200 Corsairs in Central Gondor"; }; </v>
      </c>
      <c r="AP18" t="str">
        <f t="shared" si="28"/>
        <v xml:space="preserve">["TITLE"] = { ["EN"] = "Corsair-slayer of Central Gondor"; }; </v>
      </c>
      <c r="AQ18" t="str">
        <f t="shared" si="29"/>
        <v>};</v>
      </c>
    </row>
    <row r="19" spans="1:43" x14ac:dyDescent="0.25">
      <c r="A19">
        <v>1879316277</v>
      </c>
      <c r="B19">
        <v>18</v>
      </c>
      <c r="C19">
        <v>17</v>
      </c>
      <c r="D19" t="s">
        <v>253</v>
      </c>
      <c r="E19" t="s">
        <v>30</v>
      </c>
      <c r="H19">
        <v>5</v>
      </c>
      <c r="I19">
        <v>700</v>
      </c>
      <c r="J19" t="s">
        <v>79</v>
      </c>
      <c r="K19" t="s">
        <v>254</v>
      </c>
      <c r="L19" t="s">
        <v>651</v>
      </c>
      <c r="M19">
        <v>3</v>
      </c>
      <c r="N19">
        <v>90</v>
      </c>
      <c r="R19" t="str">
        <f t="shared" si="6"/>
        <v xml:space="preserve"> [18] = {["ID"] = 1879316277; }; -- Corsair-slayer of Central Gondor</v>
      </c>
      <c r="S19" s="1" t="str">
        <f t="shared" si="7"/>
        <v xml:space="preserve"> [18] = {["ID"] = 1879316277; ["SAVE_INDEX"] = 17; ["TYPE"] = 4; ["VXP"] =    0; ["LP"] =  5; ["REP"] =  700; ["FACTION"] = 49; ["TIER"] = 3; ["MIN_LVL"] =  "90"; ["NAME"] = { ["EN"] = "Corsair-slayer of Central Gondor"; }; ["LORE"] = { ["EN"] = "Defeat many Corsairs in Central Gondor."; }; ["SUMMARY"] = { ["EN"] = "Slay 100 Corsairs in Central Gondor"; }; };</v>
      </c>
      <c r="T19">
        <f t="shared" si="8"/>
        <v>18</v>
      </c>
      <c r="U19" t="str">
        <f t="shared" si="9"/>
        <v xml:space="preserve"> [18] = {</v>
      </c>
      <c r="V19" t="str">
        <f t="shared" si="10"/>
        <v xml:space="preserve">["ID"] = 1879316277; </v>
      </c>
      <c r="W19" t="str">
        <f t="shared" si="11"/>
        <v xml:space="preserve">["ID"] = 1879316277; </v>
      </c>
      <c r="X19" t="str">
        <f t="shared" si="12"/>
        <v/>
      </c>
      <c r="Y19" s="1" t="str">
        <f t="shared" si="13"/>
        <v xml:space="preserve">["SAVE_INDEX"] = 17; </v>
      </c>
      <c r="Z19">
        <f>VLOOKUP(E19,Type!A$2:B$16,2,FALSE)</f>
        <v>4</v>
      </c>
      <c r="AA19" t="str">
        <f t="shared" si="14"/>
        <v xml:space="preserve">["TYPE"] = 4; </v>
      </c>
      <c r="AB19" t="str">
        <f t="shared" si="15"/>
        <v>0</v>
      </c>
      <c r="AC19" t="str">
        <f t="shared" si="16"/>
        <v xml:space="preserve">["VXP"] =    0; </v>
      </c>
      <c r="AD19" t="str">
        <f t="shared" si="17"/>
        <v>5</v>
      </c>
      <c r="AE19" t="str">
        <f t="shared" si="18"/>
        <v xml:space="preserve">["LP"] =  5; </v>
      </c>
      <c r="AF19" t="str">
        <f t="shared" si="19"/>
        <v>700</v>
      </c>
      <c r="AG19" t="str">
        <f t="shared" si="20"/>
        <v xml:space="preserve">["REP"] =  700; </v>
      </c>
      <c r="AH19">
        <f>VLOOKUP(J19,Faction!A$2:B$77,2,FALSE)</f>
        <v>49</v>
      </c>
      <c r="AI19" t="str">
        <f t="shared" si="21"/>
        <v xml:space="preserve">["FACTION"] = 49; </v>
      </c>
      <c r="AJ19" t="str">
        <f t="shared" si="22"/>
        <v xml:space="preserve">["TIER"] = 3; </v>
      </c>
      <c r="AK19" t="str">
        <f t="shared" si="23"/>
        <v xml:space="preserve">["MIN_LVL"] =  "90"; </v>
      </c>
      <c r="AL19" t="str">
        <f t="shared" si="24"/>
        <v/>
      </c>
      <c r="AM19" t="str">
        <f t="shared" si="25"/>
        <v xml:space="preserve">["NAME"] = { ["EN"] = "Corsair-slayer of Central Gondor"; }; </v>
      </c>
      <c r="AN19" t="str">
        <f t="shared" si="26"/>
        <v xml:space="preserve">["LORE"] = { ["EN"] = "Defeat many Corsairs in Central Gondor."; }; </v>
      </c>
      <c r="AO19" t="str">
        <f t="shared" si="27"/>
        <v xml:space="preserve">["SUMMARY"] = { ["EN"] = "Slay 100 Corsairs in Central Gondor"; }; </v>
      </c>
      <c r="AP19" t="str">
        <f t="shared" si="28"/>
        <v/>
      </c>
      <c r="AQ19" t="str">
        <f t="shared" si="29"/>
        <v>};</v>
      </c>
    </row>
    <row r="20" spans="1:43" x14ac:dyDescent="0.25">
      <c r="A20">
        <v>1879316263</v>
      </c>
      <c r="B20">
        <v>21</v>
      </c>
      <c r="C20">
        <v>20</v>
      </c>
      <c r="D20" t="s">
        <v>259</v>
      </c>
      <c r="E20" t="s">
        <v>30</v>
      </c>
      <c r="F20">
        <v>2000</v>
      </c>
      <c r="G20" t="s">
        <v>260</v>
      </c>
      <c r="H20">
        <v>5</v>
      </c>
      <c r="I20">
        <v>900</v>
      </c>
      <c r="J20" t="s">
        <v>79</v>
      </c>
      <c r="K20" t="s">
        <v>261</v>
      </c>
      <c r="L20" t="s">
        <v>652</v>
      </c>
      <c r="M20">
        <v>2</v>
      </c>
      <c r="N20">
        <v>90</v>
      </c>
      <c r="R20" t="str">
        <f t="shared" si="6"/>
        <v xml:space="preserve"> [19] = {["ID"] = 1879316263; }; -- Half-troll slayer of Central Gondor (Advanced)</v>
      </c>
      <c r="S20" s="1" t="str">
        <f t="shared" si="7"/>
        <v xml:space="preserve"> [19] = {["ID"] = 1879316263; ["SAVE_INDEX"] = 20; ["TYPE"] = 4; ["VXP"] = 2000; ["LP"] =  5; ["REP"] =  900; ["FACTION"] = 49; ["TIER"] = 2; ["MIN_LVL"] =  "90"; ["NAME"] = { ["EN"] = "Half-troll slayer of Central Gondor (Advanced)"; }; ["LORE"] = { ["EN"] = "Defeat many Half-trolls in Central Gondor."; }; ["SUMMARY"] = { ["EN"] = "Slay 100 Half-trolls in Central Gondor"; }; ["TITLE"] = { ["EN"] = "Half-troll Slayer of Central Gondor"; }; };</v>
      </c>
      <c r="T20">
        <f t="shared" si="8"/>
        <v>19</v>
      </c>
      <c r="U20" t="str">
        <f t="shared" si="9"/>
        <v xml:space="preserve"> [19] = {</v>
      </c>
      <c r="V20" t="str">
        <f t="shared" si="10"/>
        <v xml:space="preserve">["ID"] = 1879316263; </v>
      </c>
      <c r="W20" t="str">
        <f t="shared" si="11"/>
        <v xml:space="preserve">["ID"] = 1879316263; </v>
      </c>
      <c r="X20" t="str">
        <f t="shared" si="12"/>
        <v/>
      </c>
      <c r="Y20" s="1" t="str">
        <f t="shared" si="13"/>
        <v xml:space="preserve">["SAVE_INDEX"] = 20; </v>
      </c>
      <c r="Z20">
        <f>VLOOKUP(E20,Type!A$2:B$16,2,FALSE)</f>
        <v>4</v>
      </c>
      <c r="AA20" t="str">
        <f t="shared" si="14"/>
        <v xml:space="preserve">["TYPE"] = 4; </v>
      </c>
      <c r="AB20" t="str">
        <f t="shared" si="15"/>
        <v>2000</v>
      </c>
      <c r="AC20" t="str">
        <f t="shared" si="16"/>
        <v xml:space="preserve">["VXP"] = 2000; </v>
      </c>
      <c r="AD20" t="str">
        <f t="shared" si="17"/>
        <v>5</v>
      </c>
      <c r="AE20" t="str">
        <f t="shared" si="18"/>
        <v xml:space="preserve">["LP"] =  5; </v>
      </c>
      <c r="AF20" t="str">
        <f t="shared" si="19"/>
        <v>900</v>
      </c>
      <c r="AG20" t="str">
        <f t="shared" si="20"/>
        <v xml:space="preserve">["REP"] =  900; </v>
      </c>
      <c r="AH20">
        <f>VLOOKUP(J20,Faction!A$2:B$77,2,FALSE)</f>
        <v>49</v>
      </c>
      <c r="AI20" t="str">
        <f t="shared" si="21"/>
        <v xml:space="preserve">["FACTION"] = 49; </v>
      </c>
      <c r="AJ20" t="str">
        <f t="shared" si="22"/>
        <v xml:space="preserve">["TIER"] = 2; </v>
      </c>
      <c r="AK20" t="str">
        <f t="shared" si="23"/>
        <v xml:space="preserve">["MIN_LVL"] =  "90"; </v>
      </c>
      <c r="AL20" t="str">
        <f t="shared" si="24"/>
        <v/>
      </c>
      <c r="AM20" t="str">
        <f t="shared" si="25"/>
        <v xml:space="preserve">["NAME"] = { ["EN"] = "Half-troll slayer of Central Gondor (Advanced)"; }; </v>
      </c>
      <c r="AN20" t="str">
        <f t="shared" si="26"/>
        <v xml:space="preserve">["LORE"] = { ["EN"] = "Defeat many Half-trolls in Central Gondor."; }; </v>
      </c>
      <c r="AO20" t="str">
        <f t="shared" si="27"/>
        <v xml:space="preserve">["SUMMARY"] = { ["EN"] = "Slay 100 Half-trolls in Central Gondor"; }; </v>
      </c>
      <c r="AP20" t="str">
        <f t="shared" si="28"/>
        <v xml:space="preserve">["TITLE"] = { ["EN"] = "Half-troll Slayer of Central Gondor"; }; </v>
      </c>
      <c r="AQ20" t="str">
        <f t="shared" si="29"/>
        <v>};</v>
      </c>
    </row>
    <row r="21" spans="1:43" x14ac:dyDescent="0.25">
      <c r="A21">
        <v>1879316266</v>
      </c>
      <c r="B21">
        <v>20</v>
      </c>
      <c r="C21">
        <v>19</v>
      </c>
      <c r="D21" t="s">
        <v>257</v>
      </c>
      <c r="E21" t="s">
        <v>30</v>
      </c>
      <c r="H21">
        <v>5</v>
      </c>
      <c r="I21">
        <v>700</v>
      </c>
      <c r="J21" t="s">
        <v>79</v>
      </c>
      <c r="K21" t="s">
        <v>258</v>
      </c>
      <c r="L21" t="s">
        <v>652</v>
      </c>
      <c r="M21">
        <v>3</v>
      </c>
      <c r="N21">
        <v>90</v>
      </c>
      <c r="R21" t="str">
        <f t="shared" si="6"/>
        <v xml:space="preserve"> [20] = {["ID"] = 1879316266; }; -- Half-troll slayer of Central Gondor</v>
      </c>
      <c r="S21" s="1" t="str">
        <f t="shared" si="7"/>
        <v xml:space="preserve"> [20] = {["ID"] = 1879316266; ["SAVE_INDEX"] = 19; ["TYPE"] = 4; ["VXP"] =    0; ["LP"] =  5; ["REP"] =  700; ["FACTION"] = 49; ["TIER"] = 3; ["MIN_LVL"] =  "90"; ["NAME"] = { ["EN"] = "Half-troll slayer of Central Gondor"; }; ["LORE"] = { ["EN"] = "Defeat many Half-trolls in Central Gondor."; }; ["SUMMARY"] = { ["EN"] = "Slay 50 Half-trolls in Central Gondor"; }; };</v>
      </c>
      <c r="T21">
        <f t="shared" si="8"/>
        <v>20</v>
      </c>
      <c r="U21" t="str">
        <f t="shared" si="9"/>
        <v xml:space="preserve"> [20] = {</v>
      </c>
      <c r="V21" t="str">
        <f t="shared" si="10"/>
        <v xml:space="preserve">["ID"] = 1879316266; </v>
      </c>
      <c r="W21" t="str">
        <f t="shared" si="11"/>
        <v xml:space="preserve">["ID"] = 1879316266; </v>
      </c>
      <c r="X21" t="str">
        <f t="shared" si="12"/>
        <v/>
      </c>
      <c r="Y21" s="1" t="str">
        <f t="shared" si="13"/>
        <v xml:space="preserve">["SAVE_INDEX"] = 19; </v>
      </c>
      <c r="Z21">
        <f>VLOOKUP(E21,Type!A$2:B$16,2,FALSE)</f>
        <v>4</v>
      </c>
      <c r="AA21" t="str">
        <f t="shared" si="14"/>
        <v xml:space="preserve">["TYPE"] = 4; </v>
      </c>
      <c r="AB21" t="str">
        <f t="shared" si="15"/>
        <v>0</v>
      </c>
      <c r="AC21" t="str">
        <f t="shared" si="16"/>
        <v xml:space="preserve">["VXP"] =    0; </v>
      </c>
      <c r="AD21" t="str">
        <f t="shared" si="17"/>
        <v>5</v>
      </c>
      <c r="AE21" t="str">
        <f t="shared" si="18"/>
        <v xml:space="preserve">["LP"] =  5; </v>
      </c>
      <c r="AF21" t="str">
        <f t="shared" si="19"/>
        <v>700</v>
      </c>
      <c r="AG21" t="str">
        <f t="shared" si="20"/>
        <v xml:space="preserve">["REP"] =  700; </v>
      </c>
      <c r="AH21">
        <f>VLOOKUP(J21,Faction!A$2:B$77,2,FALSE)</f>
        <v>49</v>
      </c>
      <c r="AI21" t="str">
        <f t="shared" si="21"/>
        <v xml:space="preserve">["FACTION"] = 49; </v>
      </c>
      <c r="AJ21" t="str">
        <f t="shared" si="22"/>
        <v xml:space="preserve">["TIER"] = 3; </v>
      </c>
      <c r="AK21" t="str">
        <f t="shared" si="23"/>
        <v xml:space="preserve">["MIN_LVL"] =  "90"; </v>
      </c>
      <c r="AL21" t="str">
        <f t="shared" si="24"/>
        <v/>
      </c>
      <c r="AM21" t="str">
        <f t="shared" si="25"/>
        <v xml:space="preserve">["NAME"] = { ["EN"] = "Half-troll slayer of Central Gondor"; }; </v>
      </c>
      <c r="AN21" t="str">
        <f t="shared" si="26"/>
        <v xml:space="preserve">["LORE"] = { ["EN"] = "Defeat many Half-trolls in Central Gondor."; }; </v>
      </c>
      <c r="AO21" t="str">
        <f t="shared" si="27"/>
        <v xml:space="preserve">["SUMMARY"] = { ["EN"] = "Slay 50 Half-trolls in Central Gondor"; }; </v>
      </c>
      <c r="AP21" t="str">
        <f t="shared" si="28"/>
        <v/>
      </c>
      <c r="AQ21" t="str">
        <f t="shared" si="29"/>
        <v>};</v>
      </c>
    </row>
    <row r="22" spans="1:43" x14ac:dyDescent="0.25">
      <c r="A22">
        <v>1879316278</v>
      </c>
      <c r="B22">
        <v>23</v>
      </c>
      <c r="C22">
        <v>22</v>
      </c>
      <c r="D22" t="s">
        <v>264</v>
      </c>
      <c r="E22" t="s">
        <v>30</v>
      </c>
      <c r="F22">
        <v>2000</v>
      </c>
      <c r="G22" t="s">
        <v>262</v>
      </c>
      <c r="H22">
        <v>5</v>
      </c>
      <c r="I22">
        <v>900</v>
      </c>
      <c r="J22" t="s">
        <v>79</v>
      </c>
      <c r="K22" t="s">
        <v>265</v>
      </c>
      <c r="L22" t="s">
        <v>653</v>
      </c>
      <c r="M22">
        <v>2</v>
      </c>
      <c r="N22">
        <v>90</v>
      </c>
      <c r="R22" t="str">
        <f t="shared" si="6"/>
        <v xml:space="preserve"> [21] = {["ID"] = 1879316278; }; -- Haradrim-slayer of Central Gondor (Advanced)</v>
      </c>
      <c r="S22" s="1" t="str">
        <f t="shared" si="7"/>
        <v xml:space="preserve"> [21] = {["ID"] = 1879316278; ["SAVE_INDEX"] = 22; ["TYPE"] = 4; ["VXP"] = 2000; ["LP"] =  5; ["REP"] =  900; ["FACTION"] = 49; ["TIER"] = 2; ["MIN_LVL"] =  "90"; ["NAME"] = { ["EN"] = "Haradrim-slayer of Central Gondor (Advanced)"; }; ["LORE"] = { ["EN"] = "Defeat many Haradrim in Central Gondor."; }; ["SUMMARY"] = { ["EN"] = "Slay 200 Haradrim in Central Gondor"; }; ["TITLE"] = { ["EN"] = "Haradrim-slayer of Central Gondor"; }; };</v>
      </c>
      <c r="T22">
        <f t="shared" si="8"/>
        <v>21</v>
      </c>
      <c r="U22" t="str">
        <f t="shared" si="9"/>
        <v xml:space="preserve"> [21] = {</v>
      </c>
      <c r="V22" t="str">
        <f t="shared" si="10"/>
        <v xml:space="preserve">["ID"] = 1879316278; </v>
      </c>
      <c r="W22" t="str">
        <f t="shared" si="11"/>
        <v xml:space="preserve">["ID"] = 1879316278; </v>
      </c>
      <c r="X22" t="str">
        <f t="shared" si="12"/>
        <v/>
      </c>
      <c r="Y22" s="1" t="str">
        <f t="shared" si="13"/>
        <v xml:space="preserve">["SAVE_INDEX"] = 22; </v>
      </c>
      <c r="Z22">
        <f>VLOOKUP(E22,Type!A$2:B$16,2,FALSE)</f>
        <v>4</v>
      </c>
      <c r="AA22" t="str">
        <f t="shared" si="14"/>
        <v xml:space="preserve">["TYPE"] = 4; </v>
      </c>
      <c r="AB22" t="str">
        <f t="shared" si="15"/>
        <v>2000</v>
      </c>
      <c r="AC22" t="str">
        <f t="shared" si="16"/>
        <v xml:space="preserve">["VXP"] = 2000; </v>
      </c>
      <c r="AD22" t="str">
        <f t="shared" si="17"/>
        <v>5</v>
      </c>
      <c r="AE22" t="str">
        <f t="shared" si="18"/>
        <v xml:space="preserve">["LP"] =  5; </v>
      </c>
      <c r="AF22" t="str">
        <f t="shared" si="19"/>
        <v>900</v>
      </c>
      <c r="AG22" t="str">
        <f t="shared" si="20"/>
        <v xml:space="preserve">["REP"] =  900; </v>
      </c>
      <c r="AH22">
        <f>VLOOKUP(J22,Faction!A$2:B$77,2,FALSE)</f>
        <v>49</v>
      </c>
      <c r="AI22" t="str">
        <f t="shared" si="21"/>
        <v xml:space="preserve">["FACTION"] = 49; </v>
      </c>
      <c r="AJ22" t="str">
        <f t="shared" si="22"/>
        <v xml:space="preserve">["TIER"] = 2; </v>
      </c>
      <c r="AK22" t="str">
        <f t="shared" si="23"/>
        <v xml:space="preserve">["MIN_LVL"] =  "90"; </v>
      </c>
      <c r="AL22" t="str">
        <f t="shared" si="24"/>
        <v/>
      </c>
      <c r="AM22" t="str">
        <f t="shared" si="25"/>
        <v xml:space="preserve">["NAME"] = { ["EN"] = "Haradrim-slayer of Central Gondor (Advanced)"; }; </v>
      </c>
      <c r="AN22" t="str">
        <f t="shared" si="26"/>
        <v xml:space="preserve">["LORE"] = { ["EN"] = "Defeat many Haradrim in Central Gondor."; }; </v>
      </c>
      <c r="AO22" t="str">
        <f t="shared" si="27"/>
        <v xml:space="preserve">["SUMMARY"] = { ["EN"] = "Slay 200 Haradrim in Central Gondor"; }; </v>
      </c>
      <c r="AP22" t="str">
        <f t="shared" si="28"/>
        <v xml:space="preserve">["TITLE"] = { ["EN"] = "Haradrim-slayer of Central Gondor"; }; </v>
      </c>
      <c r="AQ22" t="str">
        <f t="shared" si="29"/>
        <v>};</v>
      </c>
    </row>
    <row r="23" spans="1:43" x14ac:dyDescent="0.25">
      <c r="A23">
        <v>1879316260</v>
      </c>
      <c r="B23">
        <v>22</v>
      </c>
      <c r="C23">
        <v>21</v>
      </c>
      <c r="D23" t="s">
        <v>262</v>
      </c>
      <c r="E23" t="s">
        <v>30</v>
      </c>
      <c r="H23">
        <v>5</v>
      </c>
      <c r="I23">
        <v>700</v>
      </c>
      <c r="J23" t="s">
        <v>79</v>
      </c>
      <c r="K23" t="s">
        <v>263</v>
      </c>
      <c r="L23" t="s">
        <v>653</v>
      </c>
      <c r="M23">
        <v>3</v>
      </c>
      <c r="N23">
        <v>90</v>
      </c>
      <c r="R23" t="str">
        <f t="shared" si="6"/>
        <v xml:space="preserve"> [22] = {["ID"] = 1879316260; }; -- Haradrim-slayer of Central Gondor</v>
      </c>
      <c r="S23" s="1" t="str">
        <f t="shared" si="7"/>
        <v xml:space="preserve"> [22] = {["ID"] = 1879316260; ["SAVE_INDEX"] = 21; ["TYPE"] = 4; ["VXP"] =    0; ["LP"] =  5; ["REP"] =  700; ["FACTION"] = 49; ["TIER"] = 3; ["MIN_LVL"] =  "90"; ["NAME"] = { ["EN"] = "Haradrim-slayer of Central Gondor"; }; ["LORE"] = { ["EN"] = "Defeat many Haradrim in Central Gondor."; }; ["SUMMARY"] = { ["EN"] = "Slay 100 Haradrim in Central Gondor"; }; };</v>
      </c>
      <c r="T23">
        <f t="shared" si="8"/>
        <v>22</v>
      </c>
      <c r="U23" t="str">
        <f t="shared" si="9"/>
        <v xml:space="preserve"> [22] = {</v>
      </c>
      <c r="V23" t="str">
        <f t="shared" si="10"/>
        <v xml:space="preserve">["ID"] = 1879316260; </v>
      </c>
      <c r="W23" t="str">
        <f t="shared" si="11"/>
        <v xml:space="preserve">["ID"] = 1879316260; </v>
      </c>
      <c r="X23" t="str">
        <f t="shared" si="12"/>
        <v/>
      </c>
      <c r="Y23" s="1" t="str">
        <f t="shared" si="13"/>
        <v xml:space="preserve">["SAVE_INDEX"] = 21; </v>
      </c>
      <c r="Z23">
        <f>VLOOKUP(E23,Type!A$2:B$16,2,FALSE)</f>
        <v>4</v>
      </c>
      <c r="AA23" t="str">
        <f t="shared" si="14"/>
        <v xml:space="preserve">["TYPE"] = 4; </v>
      </c>
      <c r="AB23" t="str">
        <f t="shared" si="15"/>
        <v>0</v>
      </c>
      <c r="AC23" t="str">
        <f t="shared" si="16"/>
        <v xml:space="preserve">["VXP"] =    0; </v>
      </c>
      <c r="AD23" t="str">
        <f t="shared" si="17"/>
        <v>5</v>
      </c>
      <c r="AE23" t="str">
        <f t="shared" si="18"/>
        <v xml:space="preserve">["LP"] =  5; </v>
      </c>
      <c r="AF23" t="str">
        <f t="shared" si="19"/>
        <v>700</v>
      </c>
      <c r="AG23" t="str">
        <f t="shared" si="20"/>
        <v xml:space="preserve">["REP"] =  700; </v>
      </c>
      <c r="AH23">
        <f>VLOOKUP(J23,Faction!A$2:B$77,2,FALSE)</f>
        <v>49</v>
      </c>
      <c r="AI23" t="str">
        <f t="shared" si="21"/>
        <v xml:space="preserve">["FACTION"] = 49; </v>
      </c>
      <c r="AJ23" t="str">
        <f t="shared" si="22"/>
        <v xml:space="preserve">["TIER"] = 3; </v>
      </c>
      <c r="AK23" t="str">
        <f t="shared" si="23"/>
        <v xml:space="preserve">["MIN_LVL"] =  "90"; </v>
      </c>
      <c r="AL23" t="str">
        <f t="shared" si="24"/>
        <v/>
      </c>
      <c r="AM23" t="str">
        <f t="shared" si="25"/>
        <v xml:space="preserve">["NAME"] = { ["EN"] = "Haradrim-slayer of Central Gondor"; }; </v>
      </c>
      <c r="AN23" t="str">
        <f t="shared" si="26"/>
        <v xml:space="preserve">["LORE"] = { ["EN"] = "Defeat many Haradrim in Central Gondor."; }; </v>
      </c>
      <c r="AO23" t="str">
        <f t="shared" si="27"/>
        <v xml:space="preserve">["SUMMARY"] = { ["EN"] = "Slay 100 Haradrim in Central Gondor"; }; </v>
      </c>
      <c r="AP23" t="str">
        <f t="shared" si="28"/>
        <v/>
      </c>
      <c r="AQ23" t="str">
        <f t="shared" si="29"/>
        <v>};</v>
      </c>
    </row>
    <row r="24" spans="1:43" x14ac:dyDescent="0.25">
      <c r="A24">
        <v>1879316261</v>
      </c>
      <c r="B24">
        <v>25</v>
      </c>
      <c r="C24">
        <v>24</v>
      </c>
      <c r="D24" t="s">
        <v>268</v>
      </c>
      <c r="E24" t="s">
        <v>30</v>
      </c>
      <c r="F24">
        <v>2000</v>
      </c>
      <c r="G24" t="s">
        <v>266</v>
      </c>
      <c r="H24">
        <v>5</v>
      </c>
      <c r="I24">
        <v>900</v>
      </c>
      <c r="J24" t="s">
        <v>79</v>
      </c>
      <c r="K24" t="s">
        <v>269</v>
      </c>
      <c r="L24" t="s">
        <v>654</v>
      </c>
      <c r="M24">
        <v>2</v>
      </c>
      <c r="N24">
        <v>90</v>
      </c>
      <c r="R24" t="str">
        <f t="shared" si="6"/>
        <v xml:space="preserve"> [23] = {["ID"] = 1879316261; }; -- Orc-slayer of Central Gondor (Advanced)</v>
      </c>
      <c r="S24" s="1" t="str">
        <f t="shared" si="7"/>
        <v xml:space="preserve"> [23] = {["ID"] = 1879316261; ["SAVE_INDEX"] = 24; ["TYPE"] = 4; ["VXP"] = 2000; ["LP"] =  5; ["REP"] =  900; ["FACTION"] = 49; ["TIER"] = 2; ["MIN_LVL"] =  "90"; ["NAME"] = { ["EN"] = "Orc-slayer of Central Gondor (Advanced)"; }; ["LORE"] = { ["EN"] = "Defeat many Orcs in Central Gondor."; }; ["SUMMARY"] = { ["EN"] = "Slay 200 Orcs in Central Gondor"; }; ["TITLE"] = { ["EN"] = "Orc-slayer of Central Gondor"; }; };</v>
      </c>
      <c r="T24">
        <f t="shared" si="8"/>
        <v>23</v>
      </c>
      <c r="U24" t="str">
        <f t="shared" si="9"/>
        <v xml:space="preserve"> [23] = {</v>
      </c>
      <c r="V24" t="str">
        <f t="shared" si="10"/>
        <v xml:space="preserve">["ID"] = 1879316261; </v>
      </c>
      <c r="W24" t="str">
        <f t="shared" si="11"/>
        <v xml:space="preserve">["ID"] = 1879316261; </v>
      </c>
      <c r="X24" t="str">
        <f t="shared" si="12"/>
        <v/>
      </c>
      <c r="Y24" s="1" t="str">
        <f t="shared" si="13"/>
        <v xml:space="preserve">["SAVE_INDEX"] = 24; </v>
      </c>
      <c r="Z24">
        <f>VLOOKUP(E24,Type!A$2:B$16,2,FALSE)</f>
        <v>4</v>
      </c>
      <c r="AA24" t="str">
        <f t="shared" si="14"/>
        <v xml:space="preserve">["TYPE"] = 4; </v>
      </c>
      <c r="AB24" t="str">
        <f t="shared" si="15"/>
        <v>2000</v>
      </c>
      <c r="AC24" t="str">
        <f t="shared" si="16"/>
        <v xml:space="preserve">["VXP"] = 2000; </v>
      </c>
      <c r="AD24" t="str">
        <f t="shared" si="17"/>
        <v>5</v>
      </c>
      <c r="AE24" t="str">
        <f t="shared" si="18"/>
        <v xml:space="preserve">["LP"] =  5; </v>
      </c>
      <c r="AF24" t="str">
        <f t="shared" si="19"/>
        <v>900</v>
      </c>
      <c r="AG24" t="str">
        <f t="shared" si="20"/>
        <v xml:space="preserve">["REP"] =  900; </v>
      </c>
      <c r="AH24">
        <f>VLOOKUP(J24,Faction!A$2:B$77,2,FALSE)</f>
        <v>49</v>
      </c>
      <c r="AI24" t="str">
        <f t="shared" si="21"/>
        <v xml:space="preserve">["FACTION"] = 49; </v>
      </c>
      <c r="AJ24" t="str">
        <f t="shared" si="22"/>
        <v xml:space="preserve">["TIER"] = 2; </v>
      </c>
      <c r="AK24" t="str">
        <f t="shared" si="23"/>
        <v xml:space="preserve">["MIN_LVL"] =  "90"; </v>
      </c>
      <c r="AL24" t="str">
        <f t="shared" si="24"/>
        <v/>
      </c>
      <c r="AM24" t="str">
        <f t="shared" si="25"/>
        <v xml:space="preserve">["NAME"] = { ["EN"] = "Orc-slayer of Central Gondor (Advanced)"; }; </v>
      </c>
      <c r="AN24" t="str">
        <f t="shared" si="26"/>
        <v xml:space="preserve">["LORE"] = { ["EN"] = "Defeat many Orcs in Central Gondor."; }; </v>
      </c>
      <c r="AO24" t="str">
        <f t="shared" si="27"/>
        <v xml:space="preserve">["SUMMARY"] = { ["EN"] = "Slay 200 Orcs in Central Gondor"; }; </v>
      </c>
      <c r="AP24" t="str">
        <f t="shared" si="28"/>
        <v xml:space="preserve">["TITLE"] = { ["EN"] = "Orc-slayer of Central Gondor"; }; </v>
      </c>
      <c r="AQ24" t="str">
        <f t="shared" si="29"/>
        <v>};</v>
      </c>
    </row>
    <row r="25" spans="1:43" x14ac:dyDescent="0.25">
      <c r="A25">
        <v>1879316275</v>
      </c>
      <c r="B25">
        <v>24</v>
      </c>
      <c r="C25">
        <v>23</v>
      </c>
      <c r="D25" t="s">
        <v>266</v>
      </c>
      <c r="E25" t="s">
        <v>30</v>
      </c>
      <c r="H25">
        <v>5</v>
      </c>
      <c r="I25">
        <v>700</v>
      </c>
      <c r="J25" t="s">
        <v>79</v>
      </c>
      <c r="K25" t="s">
        <v>267</v>
      </c>
      <c r="L25" t="s">
        <v>654</v>
      </c>
      <c r="M25">
        <v>3</v>
      </c>
      <c r="N25">
        <v>90</v>
      </c>
      <c r="R25" t="str">
        <f t="shared" si="6"/>
        <v xml:space="preserve"> [24] = {["ID"] = 1879316275; }; -- Orc-slayer of Central Gondor</v>
      </c>
      <c r="S25" s="1" t="str">
        <f t="shared" si="7"/>
        <v xml:space="preserve"> [24] = {["ID"] = 1879316275; ["SAVE_INDEX"] = 23; ["TYPE"] = 4; ["VXP"] =    0; ["LP"] =  5; ["REP"] =  700; ["FACTION"] = 49; ["TIER"] = 3; ["MIN_LVL"] =  "90"; ["NAME"] = { ["EN"] = "Orc-slayer of Central Gondor"; }; ["LORE"] = { ["EN"] = "Defeat many Orcs in Central Gondor."; }; ["SUMMARY"] = { ["EN"] = "Slay 100 Orcs in Central Gondor"; }; };</v>
      </c>
      <c r="T25">
        <f t="shared" si="8"/>
        <v>24</v>
      </c>
      <c r="U25" t="str">
        <f t="shared" si="9"/>
        <v xml:space="preserve"> [24] = {</v>
      </c>
      <c r="V25" t="str">
        <f t="shared" si="10"/>
        <v xml:space="preserve">["ID"] = 1879316275; </v>
      </c>
      <c r="W25" t="str">
        <f t="shared" si="11"/>
        <v xml:space="preserve">["ID"] = 1879316275; </v>
      </c>
      <c r="X25" t="str">
        <f t="shared" si="12"/>
        <v/>
      </c>
      <c r="Y25" s="1" t="str">
        <f t="shared" si="13"/>
        <v xml:space="preserve">["SAVE_INDEX"] = 23; </v>
      </c>
      <c r="Z25">
        <f>VLOOKUP(E25,Type!A$2:B$16,2,FALSE)</f>
        <v>4</v>
      </c>
      <c r="AA25" t="str">
        <f t="shared" si="14"/>
        <v xml:space="preserve">["TYPE"] = 4; </v>
      </c>
      <c r="AB25" t="str">
        <f t="shared" si="15"/>
        <v>0</v>
      </c>
      <c r="AC25" t="str">
        <f t="shared" si="16"/>
        <v xml:space="preserve">["VXP"] =    0; </v>
      </c>
      <c r="AD25" t="str">
        <f t="shared" si="17"/>
        <v>5</v>
      </c>
      <c r="AE25" t="str">
        <f t="shared" si="18"/>
        <v xml:space="preserve">["LP"] =  5; </v>
      </c>
      <c r="AF25" t="str">
        <f t="shared" si="19"/>
        <v>700</v>
      </c>
      <c r="AG25" t="str">
        <f t="shared" si="20"/>
        <v xml:space="preserve">["REP"] =  700; </v>
      </c>
      <c r="AH25">
        <f>VLOOKUP(J25,Faction!A$2:B$77,2,FALSE)</f>
        <v>49</v>
      </c>
      <c r="AI25" t="str">
        <f t="shared" si="21"/>
        <v xml:space="preserve">["FACTION"] = 49; </v>
      </c>
      <c r="AJ25" t="str">
        <f t="shared" si="22"/>
        <v xml:space="preserve">["TIER"] = 3; </v>
      </c>
      <c r="AK25" t="str">
        <f t="shared" si="23"/>
        <v xml:space="preserve">["MIN_LVL"] =  "90"; </v>
      </c>
      <c r="AL25" t="str">
        <f t="shared" si="24"/>
        <v/>
      </c>
      <c r="AM25" t="str">
        <f t="shared" si="25"/>
        <v xml:space="preserve">["NAME"] = { ["EN"] = "Orc-slayer of Central Gondor"; }; </v>
      </c>
      <c r="AN25" t="str">
        <f t="shared" si="26"/>
        <v xml:space="preserve">["LORE"] = { ["EN"] = "Defeat many Orcs in Central Gondor."; }; </v>
      </c>
      <c r="AO25" t="str">
        <f t="shared" si="27"/>
        <v xml:space="preserve">["SUMMARY"] = { ["EN"] = "Slay 100 Orcs in Central Gondor"; }; </v>
      </c>
      <c r="AP25" t="str">
        <f t="shared" si="28"/>
        <v/>
      </c>
      <c r="AQ25" t="str">
        <f t="shared" si="29"/>
        <v>};</v>
      </c>
    </row>
    <row r="26" spans="1:43" x14ac:dyDescent="0.25">
      <c r="A26">
        <v>1879321689</v>
      </c>
      <c r="B26">
        <v>13</v>
      </c>
      <c r="C26">
        <v>25</v>
      </c>
      <c r="D26" t="s">
        <v>241</v>
      </c>
      <c r="E26" t="s">
        <v>25</v>
      </c>
      <c r="F26">
        <v>2000</v>
      </c>
      <c r="G26" t="s">
        <v>242</v>
      </c>
      <c r="H26">
        <v>5</v>
      </c>
      <c r="I26">
        <v>900</v>
      </c>
      <c r="J26" t="s">
        <v>79</v>
      </c>
      <c r="K26" t="s">
        <v>243</v>
      </c>
      <c r="L26" t="s">
        <v>273</v>
      </c>
      <c r="M26">
        <v>0</v>
      </c>
      <c r="N26">
        <v>90</v>
      </c>
      <c r="R26" t="str">
        <f t="shared" si="6"/>
        <v xml:space="preserve"> [25] = {["ID"] = 1879321689; }; -- Roving Threats: Central Gondor's Roving Enemies</v>
      </c>
      <c r="S26" s="1" t="str">
        <f t="shared" si="7"/>
        <v xml:space="preserve"> [25] = {["ID"] = 1879321689; ["SAVE_INDEX"] = 25; ["TYPE"] = 6; ["VXP"] = 2000; ["LP"] =  5; ["REP"] =  900; ["FACTION"] = 49; ["TIER"] = 0; ["MIN_LVL"] =  "90"; ["NAME"] = { ["EN"] = "Roving Threats: Central Gondor's Roving Enemies"; }; ["LORE"] = { ["EN"] = "Strong enemies still roam in Central Gondor."; }; ["SUMMARY"] = { ["EN"] = "Complete 9 Roving Threat quests in Central Gondor"; }; ["TITLE"] = { ["EN"] = "Roving Defender of Central Gondor"; }; };</v>
      </c>
      <c r="T26">
        <f t="shared" si="8"/>
        <v>25</v>
      </c>
      <c r="U26" t="str">
        <f t="shared" si="9"/>
        <v xml:space="preserve"> [25] = {</v>
      </c>
      <c r="V26" t="str">
        <f t="shared" si="10"/>
        <v xml:space="preserve">["ID"] = 1879321689; </v>
      </c>
      <c r="W26" t="str">
        <f t="shared" si="11"/>
        <v xml:space="preserve">["ID"] = 1879321689; </v>
      </c>
      <c r="X26" t="str">
        <f t="shared" si="12"/>
        <v/>
      </c>
      <c r="Y26" s="1" t="str">
        <f t="shared" si="13"/>
        <v xml:space="preserve">["SAVE_INDEX"] = 25; </v>
      </c>
      <c r="Z26">
        <f>VLOOKUP(E26,Type!A$2:B$16,2,FALSE)</f>
        <v>6</v>
      </c>
      <c r="AA26" t="str">
        <f t="shared" si="14"/>
        <v xml:space="preserve">["TYPE"] = 6; </v>
      </c>
      <c r="AB26" t="str">
        <f t="shared" si="15"/>
        <v>2000</v>
      </c>
      <c r="AC26" t="str">
        <f t="shared" si="16"/>
        <v xml:space="preserve">["VXP"] = 2000; </v>
      </c>
      <c r="AD26" t="str">
        <f t="shared" si="17"/>
        <v>5</v>
      </c>
      <c r="AE26" t="str">
        <f t="shared" si="18"/>
        <v xml:space="preserve">["LP"] =  5; </v>
      </c>
      <c r="AF26" t="str">
        <f t="shared" si="19"/>
        <v>900</v>
      </c>
      <c r="AG26" t="str">
        <f t="shared" si="20"/>
        <v xml:space="preserve">["REP"] =  900; </v>
      </c>
      <c r="AH26">
        <f>VLOOKUP(J26,Faction!A$2:B$77,2,FALSE)</f>
        <v>49</v>
      </c>
      <c r="AI26" t="str">
        <f t="shared" si="21"/>
        <v xml:space="preserve">["FACTION"] = 49; </v>
      </c>
      <c r="AJ26" t="str">
        <f t="shared" si="22"/>
        <v xml:space="preserve">["TIER"] = 0; </v>
      </c>
      <c r="AK26" t="str">
        <f t="shared" si="23"/>
        <v xml:space="preserve">["MIN_LVL"] =  "90"; </v>
      </c>
      <c r="AL26" t="str">
        <f t="shared" si="24"/>
        <v/>
      </c>
      <c r="AM26" t="str">
        <f t="shared" si="25"/>
        <v xml:space="preserve">["NAME"] = { ["EN"] = "Roving Threats: Central Gondor's Roving Enemies"; }; </v>
      </c>
      <c r="AN26" t="str">
        <f t="shared" si="26"/>
        <v xml:space="preserve">["LORE"] = { ["EN"] = "Strong enemies still roam in Central Gondor."; }; </v>
      </c>
      <c r="AO26" t="str">
        <f t="shared" si="27"/>
        <v xml:space="preserve">["SUMMARY"] = { ["EN"] = "Complete 9 Roving Threat quests in Central Gondor"; }; </v>
      </c>
      <c r="AP26" t="str">
        <f t="shared" si="28"/>
        <v xml:space="preserve">["TITLE"] = { ["EN"] = "Roving Defender of Central Gondor"; }; </v>
      </c>
      <c r="AQ26" t="str">
        <f t="shared" si="29"/>
        <v>};</v>
      </c>
    </row>
    <row r="27" spans="1:43" x14ac:dyDescent="0.25">
      <c r="S27" s="1"/>
      <c r="Y27" s="1"/>
    </row>
    <row r="28" spans="1:43" x14ac:dyDescent="0.25">
      <c r="S28" s="1"/>
      <c r="Y28" s="1"/>
    </row>
    <row r="29" spans="1:43" x14ac:dyDescent="0.25">
      <c r="S29" s="1"/>
      <c r="Y29" s="1"/>
    </row>
    <row r="30" spans="1:43" x14ac:dyDescent="0.25">
      <c r="S30" s="1"/>
      <c r="Y30" s="1"/>
    </row>
    <row r="31" spans="1:43" x14ac:dyDescent="0.25">
      <c r="S31" s="1"/>
      <c r="Y31" s="1"/>
    </row>
    <row r="32" spans="1:43" x14ac:dyDescent="0.25">
      <c r="S32" s="1"/>
      <c r="Y32" s="1"/>
    </row>
    <row r="33" spans="19:25" x14ac:dyDescent="0.25">
      <c r="S33" s="1"/>
      <c r="Y33" s="1"/>
    </row>
    <row r="34" spans="19:25" x14ac:dyDescent="0.25">
      <c r="S34" s="1"/>
      <c r="Y34" s="1"/>
    </row>
    <row r="35" spans="19:25" x14ac:dyDescent="0.25">
      <c r="S35" s="1"/>
      <c r="Y35" s="1"/>
    </row>
    <row r="36" spans="19:25" x14ac:dyDescent="0.25">
      <c r="S36" s="1"/>
      <c r="Y36" s="1"/>
    </row>
  </sheetData>
  <conditionalFormatting sqref="B1:B1048576">
    <cfRule type="duplicateValues" dxfId="26" priority="3"/>
  </conditionalFormatting>
  <conditionalFormatting sqref="C1">
    <cfRule type="duplicateValues" dxfId="25" priority="4"/>
  </conditionalFormatting>
  <conditionalFormatting sqref="C1:C1048576">
    <cfRule type="duplicateValues" dxfId="24" priority="2"/>
  </conditionalFormatting>
  <conditionalFormatting sqref="P2:P26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0DA9-3B11-4ABC-A8A7-98271A143B0B}">
  <dimension ref="A1:AQ31"/>
  <sheetViews>
    <sheetView workbookViewId="0">
      <pane xSplit="4" ySplit="1" topLeftCell="J2" activePane="bottomRight" state="frozen"/>
      <selection pane="topRight" activeCell="B1" sqref="B1"/>
      <selection pane="bottomLeft" activeCell="A2" sqref="A2"/>
      <selection pane="bottomRight" activeCell="O33" sqref="O33"/>
    </sheetView>
  </sheetViews>
  <sheetFormatPr defaultRowHeight="15" x14ac:dyDescent="0.25"/>
  <cols>
    <col min="1" max="1" width="11" bestFit="1" customWidth="1"/>
    <col min="4" max="4" width="32" customWidth="1"/>
    <col min="11" max="11" width="27.42578125" customWidth="1"/>
    <col min="17" max="17" width="12.140625" bestFit="1" customWidth="1"/>
    <col min="18" max="18" width="12.140625" customWidth="1"/>
    <col min="19" max="19" width="43.570312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1879323082</v>
      </c>
      <c r="B2">
        <v>1</v>
      </c>
      <c r="C2">
        <v>1</v>
      </c>
      <c r="D2" t="s">
        <v>293</v>
      </c>
      <c r="E2" t="s">
        <v>29</v>
      </c>
      <c r="I2">
        <v>1200</v>
      </c>
      <c r="J2" t="s">
        <v>83</v>
      </c>
      <c r="K2" t="s">
        <v>294</v>
      </c>
      <c r="L2" t="s">
        <v>361</v>
      </c>
      <c r="M2">
        <v>0</v>
      </c>
      <c r="N2">
        <v>90</v>
      </c>
      <c r="R2" t="str">
        <f>CONCATENATE(U2,W2,X2,AQ2," -- ",D2)</f>
        <v xml:space="preserve">  [1] = {["ID"] = 1879323082; }; -- Deeds of Eastern Gondor</v>
      </c>
      <c r="S2" s="1" t="str">
        <f>CONCATENATE(U2,V2,Y2,AA2,AC2,AE2,AG2,AI2,AJ2,AK2,AL2,AM2,AN2,AO2,AP2,AQ2)</f>
        <v xml:space="preserve">  [1] = {["ID"] = 1879323082; ["SAVE_INDEX"] =  1; ["TYPE"] = 7; ["VXP"] =    0; ["LP"] =  0; ["REP"] = 1200; ["FACTION"] = 50; ["TIER"] = 0; ["MIN_LVL"] = "90"; ["NAME"] = { ["EN"] = "Deeds of Eastern Gondor"; }; ["LORE"] = { ["EN"] = "There is much to do while travelling through the lands of Eastern Gondor."; }; ["SUMMARY"] = { ["EN"] = "Complete all deeds of Eastern Gondor";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1879323082; </v>
      </c>
      <c r="W2" t="str">
        <f>IF(LEN(A2)&gt;0,CONCATENATE("[""ID""] = ",A2,"; "),"")</f>
        <v xml:space="preserve">["ID"] = 1879323082; </v>
      </c>
      <c r="X2" t="str">
        <f>IF(LEN(P2)&gt;0,CONCATENATE("[""CAT_ID""] = ",P2,"; "),"")</f>
        <v/>
      </c>
      <c r="Y2" s="1" t="str">
        <f>IF(LEN(C2)&gt;0,CONCATENATE("[""SAVE_INDEX""] = ",REPT(" ",2-LEN(C2)),C2,"; "),"")</f>
        <v xml:space="preserve">["SAVE_INDEX"] =  1; </v>
      </c>
      <c r="Z2">
        <f>VLOOKUP(E2,Type!A$2:B$16,2,FALSE)</f>
        <v>7</v>
      </c>
      <c r="AA2" t="str">
        <f>CONCATENATE("[""TYPE""] = ",REPT(" ",1-LEN(Z2)),Z2,"; ")</f>
        <v xml:space="preserve">["TYPE"] = 7; </v>
      </c>
      <c r="AB2" t="str">
        <f t="shared" ref="AB2" si="0">TEXT(F2,0)</f>
        <v>0</v>
      </c>
      <c r="AC2" t="str">
        <f>CONCATENATE("[""VXP""] = ",REPT(" ",4-LEN(AB2)),TEXT(AB2,"0"),"; ")</f>
        <v xml:space="preserve">["VXP"] =    0; </v>
      </c>
      <c r="AD2" t="str">
        <f t="shared" ref="AD2" si="1">TEXT(H2,0)</f>
        <v>0</v>
      </c>
      <c r="AE2" t="str">
        <f>CONCATENATE("[""LP""] = ",REPT(" ",2-LEN(AD2)),TEXT(AD2,"0"),"; ")</f>
        <v xml:space="preserve">["LP"] =  0; </v>
      </c>
      <c r="AF2" t="str">
        <f t="shared" ref="AF2" si="2">TEXT(I2,0)</f>
        <v>1200</v>
      </c>
      <c r="AG2" t="str">
        <f>CONCATENATE("[""REP""] = ",REPT(" ",4-LEN(AF2)),TEXT(AF2,"0"),"; ")</f>
        <v xml:space="preserve">["REP"] = 1200; </v>
      </c>
      <c r="AH2">
        <f>IF(LEN(J2)&gt;0,VLOOKUP(J2,Faction!A$2:B$77,2,FALSE),1)</f>
        <v>50</v>
      </c>
      <c r="AI2" t="str">
        <f t="shared" ref="AI2" si="3">CONCATENATE("[""FACTION""] = ",TEXT(AH2,"0"),"; ")</f>
        <v xml:space="preserve">["FACTION"] = 50; </v>
      </c>
      <c r="AJ2" t="str">
        <f t="shared" ref="AJ2" si="4">CONCATENATE("[""TIER""] = ",TEXT(M2,"0"),"; ")</f>
        <v xml:space="preserve">["TIER"] = 0; </v>
      </c>
      <c r="AK2" t="str">
        <f>IF(LEN(N2)&gt;0,CONCATENATE("[""MIN_LVL""] = ",REPT(" ",2-LEN(N2)),"""",N2,"""; "),"")</f>
        <v xml:space="preserve">["MIN_LVL"] = "90"; </v>
      </c>
      <c r="AL2" t="str">
        <f>IF(LEN(O2)&gt;0,CONCATENATE("[""MIN_LVL""] = ",REPT(" ",3-LEN(O2)),O2,"; "),"")</f>
        <v/>
      </c>
      <c r="AM2" t="str">
        <f>CONCATENATE("[""NAME""] = { [""EN""] = """,D2,"""; }; ")</f>
        <v xml:space="preserve">["NAME"] = { ["EN"] = "Deeds of Eastern Gondor"; }; </v>
      </c>
      <c r="AN2" t="str">
        <f>CONCATENATE("[""LORE""] = { [""EN""] = """,L2,"""; }; ")</f>
        <v xml:space="preserve">["LORE"] = { ["EN"] = "There is much to do while travelling through the lands of Eastern Gondor."; }; </v>
      </c>
      <c r="AO2" t="str">
        <f t="shared" ref="AO2" si="5">CONCATENATE("[""SUMMARY""] = { [""EN""] = """,K2,"""; }; ")</f>
        <v xml:space="preserve">["SUMMARY"] = { ["EN"] = "Complete all deeds of Eastern Gondor"; }; </v>
      </c>
      <c r="AP2" t="str">
        <f>IF(LEN(G2)&gt;0,CONCATENATE("[""TITLE""] = { [""EN""] = """,G2,"""; }; "),"")</f>
        <v/>
      </c>
      <c r="AQ2" t="str">
        <f>CONCATENATE("};")</f>
        <v>};</v>
      </c>
    </row>
    <row r="3" spans="1:43" x14ac:dyDescent="0.25">
      <c r="A3">
        <v>1879323080</v>
      </c>
      <c r="B3">
        <v>2</v>
      </c>
      <c r="C3">
        <v>2</v>
      </c>
      <c r="D3" t="s">
        <v>295</v>
      </c>
      <c r="E3" t="s">
        <v>24</v>
      </c>
      <c r="I3">
        <v>900</v>
      </c>
      <c r="J3" t="s">
        <v>83</v>
      </c>
      <c r="K3" t="s">
        <v>296</v>
      </c>
      <c r="L3" t="s">
        <v>655</v>
      </c>
      <c r="M3">
        <v>1</v>
      </c>
      <c r="N3">
        <v>90</v>
      </c>
      <c r="R3" t="str">
        <f t="shared" ref="R3:R30" si="6">CONCATENATE(U3,W3,X3,AQ3," -- ",D3)</f>
        <v xml:space="preserve">  [2] = {["ID"] = 1879323080; }; -- Explorer of Eastern Gondor</v>
      </c>
      <c r="S3" s="1" t="str">
        <f t="shared" ref="S3:S31" si="7">CONCATENATE(U3,V3,Y3,AA3,AC3,AE3,AG3,AI3,AJ3,AK3,AL3,AM3,AN3,AO3,AP3,AQ3)</f>
        <v xml:space="preserve">  [2] = {["ID"] = 1879323080; ["SAVE_INDEX"] =  2; ["TYPE"] = 3; ["VXP"] =    0; ["LP"] =  0; ["REP"] =  900; ["FACTION"] = 50; ["TIER"] = 1; ["MIN_LVL"] = "90"; ["NAME"] = { ["EN"] = "Explorer of Eastern Gondor"; }; ["LORE"] = { ["EN"] = "Explore the lands of Eastern Gondor."; }; ["SUMMARY"] = { ["EN"] = "Complete the 5 Explorer deeds of Eastern Gondor"; }; };</v>
      </c>
      <c r="T3">
        <f t="shared" ref="T3:T31" si="8">ROW()-1</f>
        <v>2</v>
      </c>
      <c r="U3" t="str">
        <f t="shared" ref="U3:U31" si="9">CONCATENATE(REPT(" ",3-LEN(T3)),"[",T3,"] = {")</f>
        <v xml:space="preserve">  [2] = {</v>
      </c>
      <c r="V3" t="str">
        <f t="shared" ref="V3:V31" si="10">IF(LEN(A3)&gt;0,CONCATENATE("[""ID""] = ",A3,"; "),"                     ")</f>
        <v xml:space="preserve">["ID"] = 1879323080; </v>
      </c>
      <c r="W3" t="str">
        <f t="shared" ref="W3:W30" si="11">IF(LEN(A3)&gt;0,CONCATENATE("[""ID""] = ",A3,"; "),"")</f>
        <v xml:space="preserve">["ID"] = 1879323080; </v>
      </c>
      <c r="X3" t="str">
        <f t="shared" ref="X3:X30" si="12">IF(LEN(P3)&gt;0,CONCATENATE("[""CAT_ID""] = ",P3,"; "),"")</f>
        <v/>
      </c>
      <c r="Y3" s="1" t="str">
        <f t="shared" ref="Y3:Y31" si="13">IF(LEN(C3)&gt;0,CONCATENATE("[""SAVE_INDEX""] = ",REPT(" ",2-LEN(C3)),C3,"; "),"")</f>
        <v xml:space="preserve">["SAVE_INDEX"] =  2; </v>
      </c>
      <c r="Z3">
        <f>VLOOKUP(E3,Type!A$2:B$16,2,FALSE)</f>
        <v>3</v>
      </c>
      <c r="AA3" t="str">
        <f t="shared" ref="AA3:AA31" si="14">CONCATENATE("[""TYPE""] = ",REPT(" ",1-LEN(Z3)),Z3,"; ")</f>
        <v xml:space="preserve">["TYPE"] = 3; </v>
      </c>
      <c r="AB3" t="str">
        <f t="shared" ref="AB3:AB31" si="15">TEXT(F3,0)</f>
        <v>0</v>
      </c>
      <c r="AC3" t="str">
        <f t="shared" ref="AC3:AC31" si="16">CONCATENATE("[""VXP""] = ",REPT(" ",4-LEN(AB3)),TEXT(AB3,"0"),"; ")</f>
        <v xml:space="preserve">["VXP"] =    0; </v>
      </c>
      <c r="AD3" t="str">
        <f t="shared" ref="AD3:AD31" si="17">TEXT(H3,0)</f>
        <v>0</v>
      </c>
      <c r="AE3" t="str">
        <f t="shared" ref="AE3:AE31" si="18">CONCATENATE("[""LP""] = ",REPT(" ",2-LEN(AD3)),TEXT(AD3,"0"),"; ")</f>
        <v xml:space="preserve">["LP"] =  0; </v>
      </c>
      <c r="AF3" t="str">
        <f t="shared" ref="AF3:AF31" si="19">TEXT(I3,0)</f>
        <v>900</v>
      </c>
      <c r="AG3" t="str">
        <f t="shared" ref="AG3:AG31" si="20">CONCATENATE("[""REP""] = ",REPT(" ",4-LEN(AF3)),TEXT(AF3,"0"),"; ")</f>
        <v xml:space="preserve">["REP"] =  900; </v>
      </c>
      <c r="AH3">
        <f>IF(LEN(J3)&gt;0,VLOOKUP(J3,Faction!A$2:B$77,2,FALSE),1)</f>
        <v>50</v>
      </c>
      <c r="AI3" t="str">
        <f t="shared" ref="AI3:AI31" si="21">CONCATENATE("[""FACTION""] = ",TEXT(AH3,"0"),"; ")</f>
        <v xml:space="preserve">["FACTION"] = 50; </v>
      </c>
      <c r="AJ3" t="str">
        <f t="shared" ref="AJ3:AJ31" si="22">CONCATENATE("[""TIER""] = ",TEXT(M3,"0"),"; ")</f>
        <v xml:space="preserve">["TIER"] = 1; </v>
      </c>
      <c r="AK3" t="str">
        <f t="shared" ref="AK3:AK31" si="23">IF(LEN(N3)&gt;0,CONCATENATE("[""MIN_LVL""] = ",REPT(" ",2-LEN(N3)),"""",N3,"""; "),"")</f>
        <v xml:space="preserve">["MIN_LVL"] = "90"; </v>
      </c>
      <c r="AL3" t="str">
        <f t="shared" ref="AL3:AL31" si="24">IF(LEN(O3)&gt;0,CONCATENATE("[""MIN_LVL""] = ",REPT(" ",3-LEN(O3)),O3,"; "),"")</f>
        <v/>
      </c>
      <c r="AM3" t="str">
        <f t="shared" ref="AM3:AM31" si="25">CONCATENATE("[""NAME""] = { [""EN""] = """,D3,"""; }; ")</f>
        <v xml:space="preserve">["NAME"] = { ["EN"] = "Explorer of Eastern Gondor"; }; </v>
      </c>
      <c r="AN3" t="str">
        <f t="shared" ref="AN3:AN31" si="26">CONCATENATE("[""LORE""] = { [""EN""] = """,L3,"""; }; ")</f>
        <v xml:space="preserve">["LORE"] = { ["EN"] = "Explore the lands of Eastern Gondor."; }; </v>
      </c>
      <c r="AO3" t="str">
        <f t="shared" ref="AO3:AO31" si="27">CONCATENATE("[""SUMMARY""] = { [""EN""] = """,K3,"""; }; ")</f>
        <v xml:space="preserve">["SUMMARY"] = { ["EN"] = "Complete the 5 Explorer deeds of Eastern Gondor"; }; </v>
      </c>
      <c r="AP3" t="str">
        <f t="shared" ref="AP3:AP31" si="28">IF(LEN(G3)&gt;0,CONCATENATE("[""TITLE""] = { [""EN""] = """,G3,"""; }; "),"")</f>
        <v/>
      </c>
      <c r="AQ3" t="str">
        <f t="shared" ref="AQ3:AQ31" si="29">CONCATENATE("};")</f>
        <v>};</v>
      </c>
    </row>
    <row r="4" spans="1:43" x14ac:dyDescent="0.25">
      <c r="A4">
        <v>1879323091</v>
      </c>
      <c r="B4">
        <v>9</v>
      </c>
      <c r="C4">
        <v>3</v>
      </c>
      <c r="D4" t="s">
        <v>313</v>
      </c>
      <c r="E4" t="s">
        <v>24</v>
      </c>
      <c r="F4">
        <v>2000</v>
      </c>
      <c r="G4" t="s">
        <v>314</v>
      </c>
      <c r="H4">
        <v>5</v>
      </c>
      <c r="I4">
        <v>500</v>
      </c>
      <c r="J4" t="s">
        <v>79</v>
      </c>
      <c r="K4" t="s">
        <v>315</v>
      </c>
      <c r="L4" t="s">
        <v>656</v>
      </c>
      <c r="M4">
        <v>2</v>
      </c>
      <c r="N4">
        <v>90</v>
      </c>
      <c r="R4" t="str">
        <f t="shared" si="6"/>
        <v xml:space="preserve">  [3] = {["ID"] = 1879323091; }; -- The Southern Beacons</v>
      </c>
      <c r="S4" s="1" t="str">
        <f t="shared" si="7"/>
        <v xml:space="preserve">  [3] = {["ID"] = 1879323091; ["SAVE_INDEX"] =  3; ["TYPE"] = 3; ["VXP"] = 2000; ["LP"] =  5; ["REP"] =  500; ["FACTION"] = 49; ["TIER"] = 2; ["MIN_LVL"] = "90"; ["NAME"] = { ["EN"] = "The Southern Beacons"; }; ["LORE"] = { ["EN"] = "Discover the Beacons of Central &amp; Eastern Gondor."; }; ["SUMMARY"] = { ["EN"] = "Discover the 5 Beacons of central and eastern Gondor."; }; ["TITLE"] = { ["EN"] = "Scout of the Southern Kingdom"; }; };</v>
      </c>
      <c r="T4">
        <f t="shared" si="8"/>
        <v>3</v>
      </c>
      <c r="U4" t="str">
        <f t="shared" si="9"/>
        <v xml:space="preserve">  [3] = {</v>
      </c>
      <c r="V4" t="str">
        <f t="shared" si="10"/>
        <v xml:space="preserve">["ID"] = 1879323091; </v>
      </c>
      <c r="W4" t="str">
        <f t="shared" si="11"/>
        <v xml:space="preserve">["ID"] = 1879323091; </v>
      </c>
      <c r="X4" t="str">
        <f t="shared" si="12"/>
        <v/>
      </c>
      <c r="Y4" s="1" t="str">
        <f t="shared" si="13"/>
        <v xml:space="preserve">["SAVE_INDEX"] =  3; </v>
      </c>
      <c r="Z4">
        <f>VLOOKUP(E4,Type!A$2:B$16,2,FALSE)</f>
        <v>3</v>
      </c>
      <c r="AA4" t="str">
        <f t="shared" si="14"/>
        <v xml:space="preserve">["TYPE"] = 3; </v>
      </c>
      <c r="AB4" t="str">
        <f t="shared" si="15"/>
        <v>2000</v>
      </c>
      <c r="AC4" t="str">
        <f t="shared" si="16"/>
        <v xml:space="preserve">["VXP"] = 2000; </v>
      </c>
      <c r="AD4" t="str">
        <f t="shared" si="17"/>
        <v>5</v>
      </c>
      <c r="AE4" t="str">
        <f t="shared" si="18"/>
        <v xml:space="preserve">["LP"] =  5; </v>
      </c>
      <c r="AF4" t="str">
        <f t="shared" si="19"/>
        <v>500</v>
      </c>
      <c r="AG4" t="str">
        <f t="shared" si="20"/>
        <v xml:space="preserve">["REP"] =  500; </v>
      </c>
      <c r="AH4">
        <f>IF(LEN(J4)&gt;0,VLOOKUP(J4,Faction!A$2:B$77,2,FALSE),1)</f>
        <v>49</v>
      </c>
      <c r="AI4" t="str">
        <f t="shared" si="21"/>
        <v xml:space="preserve">["FACTION"] = 49; </v>
      </c>
      <c r="AJ4" t="str">
        <f t="shared" si="22"/>
        <v xml:space="preserve">["TIER"] = 2; </v>
      </c>
      <c r="AK4" t="str">
        <f t="shared" si="23"/>
        <v xml:space="preserve">["MIN_LVL"] = "90"; </v>
      </c>
      <c r="AL4" t="str">
        <f t="shared" si="24"/>
        <v/>
      </c>
      <c r="AM4" t="str">
        <f t="shared" si="25"/>
        <v xml:space="preserve">["NAME"] = { ["EN"] = "The Southern Beacons"; }; </v>
      </c>
      <c r="AN4" t="str">
        <f t="shared" si="26"/>
        <v xml:space="preserve">["LORE"] = { ["EN"] = "Discover the Beacons of Central &amp; Eastern Gondor."; }; </v>
      </c>
      <c r="AO4" t="str">
        <f t="shared" si="27"/>
        <v xml:space="preserve">["SUMMARY"] = { ["EN"] = "Discover the 5 Beacons of central and eastern Gondor."; }; </v>
      </c>
      <c r="AP4" t="str">
        <f t="shared" si="28"/>
        <v xml:space="preserve">["TITLE"] = { ["EN"] = "Scout of the Southern Kingdom"; }; </v>
      </c>
      <c r="AQ4" t="str">
        <f t="shared" si="29"/>
        <v>};</v>
      </c>
    </row>
    <row r="5" spans="1:43" x14ac:dyDescent="0.25">
      <c r="A5">
        <v>1879323081</v>
      </c>
      <c r="B5">
        <v>8</v>
      </c>
      <c r="C5">
        <v>4</v>
      </c>
      <c r="D5" t="s">
        <v>310</v>
      </c>
      <c r="E5" t="s">
        <v>24</v>
      </c>
      <c r="F5">
        <v>2000</v>
      </c>
      <c r="G5" t="s">
        <v>311</v>
      </c>
      <c r="H5">
        <v>5</v>
      </c>
      <c r="I5">
        <v>700</v>
      </c>
      <c r="J5" t="s">
        <v>83</v>
      </c>
      <c r="K5" t="s">
        <v>312</v>
      </c>
      <c r="L5" t="s">
        <v>657</v>
      </c>
      <c r="M5">
        <v>2</v>
      </c>
      <c r="N5">
        <v>90</v>
      </c>
      <c r="R5" t="str">
        <f t="shared" si="6"/>
        <v xml:space="preserve">  [4] = {["ID"] = 1879323081; }; -- The Morgul-host</v>
      </c>
      <c r="S5" s="1" t="str">
        <f t="shared" si="7"/>
        <v xml:space="preserve">  [4] = {["ID"] = 1879323081; ["SAVE_INDEX"] =  4; ["TYPE"] = 3; ["VXP"] = 2000; ["LP"] =  5; ["REP"] =  700; ["FACTION"] = 50; ["TIER"] = 2; ["MIN_LVL"] = "90"; ["NAME"] = { ["EN"] = "The Morgul-host"; }; ["LORE"] = { ["EN"] = "Scout enemy encampments scattered throughout Eastern Gondor."; }; ["SUMMARY"] = { ["EN"] = "Scout 7 enemy encampments scattered throughout eastern Gondor."; }; ["TITLE"] = { ["EN"] = "Foe of the Morgul-host"; }; };</v>
      </c>
      <c r="T5">
        <f t="shared" si="8"/>
        <v>4</v>
      </c>
      <c r="U5" t="str">
        <f t="shared" si="9"/>
        <v xml:space="preserve">  [4] = {</v>
      </c>
      <c r="V5" t="str">
        <f t="shared" si="10"/>
        <v xml:space="preserve">["ID"] = 1879323081; </v>
      </c>
      <c r="W5" t="str">
        <f t="shared" si="11"/>
        <v xml:space="preserve">["ID"] = 1879323081; </v>
      </c>
      <c r="X5" t="str">
        <f t="shared" si="12"/>
        <v/>
      </c>
      <c r="Y5" s="1" t="str">
        <f t="shared" si="13"/>
        <v xml:space="preserve">["SAVE_INDEX"] =  4; </v>
      </c>
      <c r="Z5">
        <f>VLOOKUP(E5,Type!A$2:B$16,2,FALSE)</f>
        <v>3</v>
      </c>
      <c r="AA5" t="str">
        <f t="shared" si="14"/>
        <v xml:space="preserve">["TYPE"] = 3; </v>
      </c>
      <c r="AB5" t="str">
        <f t="shared" si="15"/>
        <v>2000</v>
      </c>
      <c r="AC5" t="str">
        <f t="shared" si="16"/>
        <v xml:space="preserve">["VXP"] = 2000; </v>
      </c>
      <c r="AD5" t="str">
        <f t="shared" si="17"/>
        <v>5</v>
      </c>
      <c r="AE5" t="str">
        <f t="shared" si="18"/>
        <v xml:space="preserve">["LP"] =  5; </v>
      </c>
      <c r="AF5" t="str">
        <f t="shared" si="19"/>
        <v>700</v>
      </c>
      <c r="AG5" t="str">
        <f t="shared" si="20"/>
        <v xml:space="preserve">["REP"] =  700; </v>
      </c>
      <c r="AH5">
        <f>IF(LEN(J5)&gt;0,VLOOKUP(J5,Faction!A$2:B$77,2,FALSE),1)</f>
        <v>50</v>
      </c>
      <c r="AI5" t="str">
        <f t="shared" si="21"/>
        <v xml:space="preserve">["FACTION"] = 50; </v>
      </c>
      <c r="AJ5" t="str">
        <f t="shared" si="22"/>
        <v xml:space="preserve">["TIER"] = 2; </v>
      </c>
      <c r="AK5" t="str">
        <f t="shared" si="23"/>
        <v xml:space="preserve">["MIN_LVL"] = "90"; </v>
      </c>
      <c r="AL5" t="str">
        <f t="shared" si="24"/>
        <v/>
      </c>
      <c r="AM5" t="str">
        <f t="shared" si="25"/>
        <v xml:space="preserve">["NAME"] = { ["EN"] = "The Morgul-host"; }; </v>
      </c>
      <c r="AN5" t="str">
        <f t="shared" si="26"/>
        <v xml:space="preserve">["LORE"] = { ["EN"] = "Scout enemy encampments scattered throughout Eastern Gondor."; }; </v>
      </c>
      <c r="AO5" t="str">
        <f t="shared" si="27"/>
        <v xml:space="preserve">["SUMMARY"] = { ["EN"] = "Scout 7 enemy encampments scattered throughout eastern Gondor."; }; </v>
      </c>
      <c r="AP5" t="str">
        <f t="shared" si="28"/>
        <v xml:space="preserve">["TITLE"] = { ["EN"] = "Foe of the Morgul-host"; }; </v>
      </c>
      <c r="AQ5" t="str">
        <f t="shared" si="29"/>
        <v>};</v>
      </c>
    </row>
    <row r="6" spans="1:43" x14ac:dyDescent="0.25">
      <c r="A6">
        <v>1879323092</v>
      </c>
      <c r="B6">
        <v>7</v>
      </c>
      <c r="C6">
        <v>5</v>
      </c>
      <c r="D6" t="s">
        <v>307</v>
      </c>
      <c r="E6" t="s">
        <v>24</v>
      </c>
      <c r="F6">
        <v>2000</v>
      </c>
      <c r="G6" t="s">
        <v>308</v>
      </c>
      <c r="H6">
        <v>5</v>
      </c>
      <c r="I6">
        <v>500</v>
      </c>
      <c r="J6" t="s">
        <v>83</v>
      </c>
      <c r="K6" t="s">
        <v>309</v>
      </c>
      <c r="L6" t="s">
        <v>363</v>
      </c>
      <c r="M6">
        <v>2</v>
      </c>
      <c r="N6">
        <v>90</v>
      </c>
      <c r="R6" t="str">
        <f t="shared" si="6"/>
        <v xml:space="preserve">  [5] = {["ID"] = 1879323092; }; -- The Legacy of Osgiliath</v>
      </c>
      <c r="S6" s="1" t="str">
        <f t="shared" si="7"/>
        <v xml:space="preserve">  [5] = {["ID"] = 1879323092; ["SAVE_INDEX"] =  5; ["TYPE"] = 3; ["VXP"] = 2000; ["LP"] =  5; ["REP"] =  500; ["FACTION"] = 50; ["TIER"] = 2; ["MIN_LVL"] = "90"; ["NAME"] = { ["EN"] = "The Legacy of Osgiliath"; }; ["LORE"] = { ["EN"] = "Explore the city of Osgiliath."; }; ["SUMMARY"] = { ["EN"] = "Explore 10 locations in the city of Osgiliath."; }; ["TITLE"] = { ["EN"] = "Explorer of Osgiliath"; }; };</v>
      </c>
      <c r="T6">
        <f t="shared" si="8"/>
        <v>5</v>
      </c>
      <c r="U6" t="str">
        <f t="shared" si="9"/>
        <v xml:space="preserve">  [5] = {</v>
      </c>
      <c r="V6" t="str">
        <f t="shared" si="10"/>
        <v xml:space="preserve">["ID"] = 1879323092; </v>
      </c>
      <c r="W6" t="str">
        <f t="shared" si="11"/>
        <v xml:space="preserve">["ID"] = 1879323092; </v>
      </c>
      <c r="X6" t="str">
        <f t="shared" si="12"/>
        <v/>
      </c>
      <c r="Y6" s="1" t="str">
        <f t="shared" si="13"/>
        <v xml:space="preserve">["SAVE_INDEX"] =  5; </v>
      </c>
      <c r="Z6">
        <f>VLOOKUP(E6,Type!A$2:B$16,2,FALSE)</f>
        <v>3</v>
      </c>
      <c r="AA6" t="str">
        <f t="shared" si="14"/>
        <v xml:space="preserve">["TYPE"] = 3; </v>
      </c>
      <c r="AB6" t="str">
        <f t="shared" si="15"/>
        <v>2000</v>
      </c>
      <c r="AC6" t="str">
        <f t="shared" si="16"/>
        <v xml:space="preserve">["VXP"] = 2000; </v>
      </c>
      <c r="AD6" t="str">
        <f t="shared" si="17"/>
        <v>5</v>
      </c>
      <c r="AE6" t="str">
        <f t="shared" si="18"/>
        <v xml:space="preserve">["LP"] =  5; </v>
      </c>
      <c r="AF6" t="str">
        <f t="shared" si="19"/>
        <v>500</v>
      </c>
      <c r="AG6" t="str">
        <f t="shared" si="20"/>
        <v xml:space="preserve">["REP"] =  500; </v>
      </c>
      <c r="AH6">
        <f>IF(LEN(J6)&gt;0,VLOOKUP(J6,Faction!A$2:B$77,2,FALSE),1)</f>
        <v>50</v>
      </c>
      <c r="AI6" t="str">
        <f t="shared" si="21"/>
        <v xml:space="preserve">["FACTION"] = 50; </v>
      </c>
      <c r="AJ6" t="str">
        <f t="shared" si="22"/>
        <v xml:space="preserve">["TIER"] = 2; </v>
      </c>
      <c r="AK6" t="str">
        <f t="shared" si="23"/>
        <v xml:space="preserve">["MIN_LVL"] = "90"; </v>
      </c>
      <c r="AL6" t="str">
        <f t="shared" si="24"/>
        <v/>
      </c>
      <c r="AM6" t="str">
        <f t="shared" si="25"/>
        <v xml:space="preserve">["NAME"] = { ["EN"] = "The Legacy of Osgiliath"; }; </v>
      </c>
      <c r="AN6" t="str">
        <f t="shared" si="26"/>
        <v xml:space="preserve">["LORE"] = { ["EN"] = "Explore the city of Osgiliath."; }; </v>
      </c>
      <c r="AO6" t="str">
        <f t="shared" si="27"/>
        <v xml:space="preserve">["SUMMARY"] = { ["EN"] = "Explore 10 locations in the city of Osgiliath."; }; </v>
      </c>
      <c r="AP6" t="str">
        <f t="shared" si="28"/>
        <v xml:space="preserve">["TITLE"] = { ["EN"] = "Explorer of Osgiliath"; }; </v>
      </c>
      <c r="AQ6" t="str">
        <f t="shared" si="29"/>
        <v>};</v>
      </c>
    </row>
    <row r="7" spans="1:43" x14ac:dyDescent="0.25">
      <c r="A7">
        <v>1879323093</v>
      </c>
      <c r="B7">
        <v>5</v>
      </c>
      <c r="C7">
        <v>28</v>
      </c>
      <c r="D7" t="s">
        <v>301</v>
      </c>
      <c r="E7" t="s">
        <v>24</v>
      </c>
      <c r="F7">
        <v>2000</v>
      </c>
      <c r="G7" t="s">
        <v>302</v>
      </c>
      <c r="H7">
        <v>5</v>
      </c>
      <c r="I7">
        <v>700</v>
      </c>
      <c r="J7" t="s">
        <v>83</v>
      </c>
      <c r="K7" t="s">
        <v>303</v>
      </c>
      <c r="L7" t="s">
        <v>362</v>
      </c>
      <c r="M7">
        <v>2</v>
      </c>
      <c r="N7">
        <v>90</v>
      </c>
      <c r="R7" t="str">
        <f t="shared" si="6"/>
        <v xml:space="preserve">  [6] = {["ID"] = 1879323093; }; -- Ruins of South Ithilien</v>
      </c>
      <c r="S7" s="1" t="str">
        <f>CONCATENATE(U7,V7,Y7,AA7,AC7,AE7,AG7,AI7,AJ7,AK7,AL7,AM7,AN7,AO7,AP7,AQ7)</f>
        <v xml:space="preserve">  [6] = {["ID"] = 1879323093; ["SAVE_INDEX"] = 28; ["TYPE"] = 3; ["VXP"] = 2000; ["LP"] =  5; ["REP"] =  700; ["FACTION"] = 50; ["TIER"] = 2; ["MIN_LVL"] = "90"; ["NAME"] = { ["EN"] = "Ruins of South Ithilien"; }; ["LORE"] = { ["EN"] = "Scout the ruins of Southern Ithilien."; }; ["SUMMARY"] = { ["EN"] = "Scout 5 ruins of Southern Ithilien."; }; ["TITLE"] = { ["EN"] = "Moon-land Explorer"; }; };</v>
      </c>
      <c r="T7">
        <f t="shared" si="8"/>
        <v>6</v>
      </c>
      <c r="U7" t="str">
        <f>CONCATENATE(REPT(" ",3-LEN(T7)),"[",T7,"] = {")</f>
        <v xml:space="preserve">  [6] = {</v>
      </c>
      <c r="V7" t="str">
        <f>IF(LEN(A7)&gt;0,CONCATENATE("[""ID""] = ",A7,"; "),"                     ")</f>
        <v xml:space="preserve">["ID"] = 1879323093; </v>
      </c>
      <c r="W7" t="str">
        <f t="shared" si="11"/>
        <v xml:space="preserve">["ID"] = 1879323093; </v>
      </c>
      <c r="X7" t="str">
        <f t="shared" si="12"/>
        <v/>
      </c>
      <c r="Y7" s="1" t="str">
        <f>IF(LEN(C7)&gt;0,CONCATENATE("[""SAVE_INDEX""] = ",REPT(" ",2-LEN(C7)),C7,"; "),"")</f>
        <v xml:space="preserve">["SAVE_INDEX"] = 28; </v>
      </c>
      <c r="Z7">
        <f>VLOOKUP(E7,Type!A$2:B$16,2,FALSE)</f>
        <v>3</v>
      </c>
      <c r="AA7" t="str">
        <f>CONCATENATE("[""TYPE""] = ",REPT(" ",1-LEN(Z7)),Z7,"; ")</f>
        <v xml:space="preserve">["TYPE"] = 3; </v>
      </c>
      <c r="AB7" t="str">
        <f>TEXT(F7,0)</f>
        <v>2000</v>
      </c>
      <c r="AC7" t="str">
        <f>CONCATENATE("[""VXP""] = ",REPT(" ",4-LEN(AB7)),TEXT(AB7,"0"),"; ")</f>
        <v xml:space="preserve">["VXP"] = 2000; </v>
      </c>
      <c r="AD7" t="str">
        <f>TEXT(H7,0)</f>
        <v>5</v>
      </c>
      <c r="AE7" t="str">
        <f>CONCATENATE("[""LP""] = ",REPT(" ",2-LEN(AD7)),TEXT(AD7,"0"),"; ")</f>
        <v xml:space="preserve">["LP"] =  5; </v>
      </c>
      <c r="AF7" t="str">
        <f>TEXT(I7,0)</f>
        <v>700</v>
      </c>
      <c r="AG7" t="str">
        <f>CONCATENATE("[""REP""] = ",REPT(" ",4-LEN(AF7)),TEXT(AF7,"0"),"; ")</f>
        <v xml:space="preserve">["REP"] =  700; </v>
      </c>
      <c r="AH7">
        <f>IF(LEN(J7)&gt;0,VLOOKUP(J7,Faction!A$2:B$77,2,FALSE),1)</f>
        <v>50</v>
      </c>
      <c r="AI7" t="str">
        <f>CONCATENATE("[""FACTION""] = ",TEXT(AH7,"0"),"; ")</f>
        <v xml:space="preserve">["FACTION"] = 50; </v>
      </c>
      <c r="AJ7" t="str">
        <f>CONCATENATE("[""TIER""] = ",TEXT(M7,"0"),"; ")</f>
        <v xml:space="preserve">["TIER"] = 2; </v>
      </c>
      <c r="AK7" t="str">
        <f>IF(LEN(N7)&gt;0,CONCATENATE("[""MIN_LVL""] = ",REPT(" ",2-LEN(N7)),"""",N7,"""; "),"")</f>
        <v xml:space="preserve">["MIN_LVL"] = "90"; </v>
      </c>
      <c r="AL7" t="str">
        <f>IF(LEN(O7)&gt;0,CONCATENATE("[""MIN_LVL""] = ",REPT(" ",3-LEN(O7)),O7,"; "),"")</f>
        <v/>
      </c>
      <c r="AM7" t="str">
        <f>CONCATENATE("[""NAME""] = { [""EN""] = """,D7,"""; }; ")</f>
        <v xml:space="preserve">["NAME"] = { ["EN"] = "Ruins of South Ithilien"; }; </v>
      </c>
      <c r="AN7" t="str">
        <f>CONCATENATE("[""LORE""] = { [""EN""] = """,L7,"""; }; ")</f>
        <v xml:space="preserve">["LORE"] = { ["EN"] = "Scout the ruins of Southern Ithilien."; }; </v>
      </c>
      <c r="AO7" t="str">
        <f>CONCATENATE("[""SUMMARY""] = { [""EN""] = """,K7,"""; }; ")</f>
        <v xml:space="preserve">["SUMMARY"] = { ["EN"] = "Scout 5 ruins of Southern Ithilien."; }; </v>
      </c>
      <c r="AP7" t="str">
        <f>IF(LEN(G7)&gt;0,CONCATENATE("[""TITLE""] = { [""EN""] = """,G7,"""; }; "),"")</f>
        <v xml:space="preserve">["TITLE"] = { ["EN"] = "Moon-land Explorer"; }; </v>
      </c>
      <c r="AQ7" t="str">
        <f t="shared" si="29"/>
        <v>};</v>
      </c>
    </row>
    <row r="8" spans="1:43" x14ac:dyDescent="0.25">
      <c r="A8">
        <v>1879323072</v>
      </c>
      <c r="B8">
        <v>6</v>
      </c>
      <c r="C8">
        <v>6</v>
      </c>
      <c r="D8" t="s">
        <v>304</v>
      </c>
      <c r="E8" t="s">
        <v>24</v>
      </c>
      <c r="F8">
        <v>2000</v>
      </c>
      <c r="G8" t="s">
        <v>305</v>
      </c>
      <c r="H8">
        <v>5</v>
      </c>
      <c r="I8">
        <v>700</v>
      </c>
      <c r="J8" t="s">
        <v>83</v>
      </c>
      <c r="K8" t="s">
        <v>306</v>
      </c>
      <c r="L8" t="s">
        <v>658</v>
      </c>
      <c r="M8">
        <v>2</v>
      </c>
      <c r="N8">
        <v>90</v>
      </c>
      <c r="R8" t="str">
        <f t="shared" si="6"/>
        <v xml:space="preserve">  [7] = {["ID"] = 1879323072; }; -- Strongholds of Hope</v>
      </c>
      <c r="S8" s="1" t="str">
        <f t="shared" si="7"/>
        <v xml:space="preserve">  [7] = {["ID"] = 1879323072; ["SAVE_INDEX"] =  6; ["TYPE"] = 3; ["VXP"] = 2000; ["LP"] =  5; ["REP"] =  700; ["FACTION"] = 50; ["TIER"] = 2; ["MIN_LVL"] = "90"; ["NAME"] = { ["EN"] = "Strongholds of Hope"; }; ["LORE"] = { ["EN"] = "Scout settlements and strongholds in Eastern Gondor."; }; ["SUMMARY"] = { ["EN"] = "Scout 6 settlements and strongholds in eastern Gondor."; }; ["TITLE"] = { ["EN"] = "The Strong-willed"; }; };</v>
      </c>
      <c r="T8">
        <f t="shared" si="8"/>
        <v>7</v>
      </c>
      <c r="U8" t="str">
        <f t="shared" si="9"/>
        <v xml:space="preserve">  [7] = {</v>
      </c>
      <c r="V8" t="str">
        <f t="shared" si="10"/>
        <v xml:space="preserve">["ID"] = 1879323072; </v>
      </c>
      <c r="W8" t="str">
        <f t="shared" si="11"/>
        <v xml:space="preserve">["ID"] = 1879323072; </v>
      </c>
      <c r="X8" t="str">
        <f t="shared" si="12"/>
        <v/>
      </c>
      <c r="Y8" s="1" t="str">
        <f t="shared" si="13"/>
        <v xml:space="preserve">["SAVE_INDEX"] =  6; </v>
      </c>
      <c r="Z8">
        <f>VLOOKUP(E8,Type!A$2:B$16,2,FALSE)</f>
        <v>3</v>
      </c>
      <c r="AA8" t="str">
        <f t="shared" si="14"/>
        <v xml:space="preserve">["TYPE"] = 3; </v>
      </c>
      <c r="AB8" t="str">
        <f t="shared" si="15"/>
        <v>2000</v>
      </c>
      <c r="AC8" t="str">
        <f t="shared" si="16"/>
        <v xml:space="preserve">["VXP"] = 2000; </v>
      </c>
      <c r="AD8" t="str">
        <f t="shared" si="17"/>
        <v>5</v>
      </c>
      <c r="AE8" t="str">
        <f t="shared" si="18"/>
        <v xml:space="preserve">["LP"] =  5; </v>
      </c>
      <c r="AF8" t="str">
        <f t="shared" si="19"/>
        <v>700</v>
      </c>
      <c r="AG8" t="str">
        <f t="shared" si="20"/>
        <v xml:space="preserve">["REP"] =  700; </v>
      </c>
      <c r="AH8">
        <f>IF(LEN(J8)&gt;0,VLOOKUP(J8,Faction!A$2:B$77,2,FALSE),1)</f>
        <v>50</v>
      </c>
      <c r="AI8" t="str">
        <f t="shared" si="21"/>
        <v xml:space="preserve">["FACTION"] = 50; </v>
      </c>
      <c r="AJ8" t="str">
        <f t="shared" si="22"/>
        <v xml:space="preserve">["TIER"] = 2; </v>
      </c>
      <c r="AK8" t="str">
        <f t="shared" si="23"/>
        <v xml:space="preserve">["MIN_LVL"] = "90"; </v>
      </c>
      <c r="AL8" t="str">
        <f t="shared" si="24"/>
        <v/>
      </c>
      <c r="AM8" t="str">
        <f t="shared" si="25"/>
        <v xml:space="preserve">["NAME"] = { ["EN"] = "Strongholds of Hope"; }; </v>
      </c>
      <c r="AN8" t="str">
        <f t="shared" si="26"/>
        <v xml:space="preserve">["LORE"] = { ["EN"] = "Scout settlements and strongholds in Eastern Gondor."; }; </v>
      </c>
      <c r="AO8" t="str">
        <f t="shared" si="27"/>
        <v xml:space="preserve">["SUMMARY"] = { ["EN"] = "Scout 6 settlements and strongholds in eastern Gondor."; }; </v>
      </c>
      <c r="AP8" t="str">
        <f t="shared" si="28"/>
        <v xml:space="preserve">["TITLE"] = { ["EN"] = "The Strong-willed"; }; </v>
      </c>
      <c r="AQ8" t="str">
        <f t="shared" si="29"/>
        <v>};</v>
      </c>
    </row>
    <row r="9" spans="1:43" x14ac:dyDescent="0.25">
      <c r="A9">
        <v>1879323086</v>
      </c>
      <c r="B9">
        <v>10</v>
      </c>
      <c r="C9">
        <v>7</v>
      </c>
      <c r="D9" t="s">
        <v>316</v>
      </c>
      <c r="E9" t="s">
        <v>24</v>
      </c>
      <c r="F9">
        <v>2000</v>
      </c>
      <c r="G9" t="s">
        <v>317</v>
      </c>
      <c r="H9">
        <v>10</v>
      </c>
      <c r="I9">
        <v>900</v>
      </c>
      <c r="J9" t="s">
        <v>83</v>
      </c>
      <c r="K9" t="s">
        <v>318</v>
      </c>
      <c r="L9" t="s">
        <v>659</v>
      </c>
      <c r="M9">
        <v>2</v>
      </c>
      <c r="N9">
        <v>90</v>
      </c>
      <c r="R9" t="str">
        <f t="shared" si="6"/>
        <v xml:space="preserve">  [8] = {["ID"] = 1879323086; }; -- Treasure of Eastern Gondor</v>
      </c>
      <c r="S9" s="1" t="str">
        <f t="shared" si="7"/>
        <v xml:space="preserve">  [8] = {["ID"] = 1879323086; ["SAVE_INDEX"] =  7; ["TYPE"] = 3; ["VXP"] = 2000; ["LP"] = 10; ["REP"] =  900; ["FACTION"] = 50; ["TIER"] = 2; ["MIN_LVL"] = "90"; ["NAME"] = { ["EN"] = "Treasure of Eastern Gondor"; }; ["LORE"] = { ["EN"] = "Find Eastern Gondor's treasure that has been lost or stolen."; }; ["SUMMARY"] = { ["EN"] = "Find the 18 treasure caches scattered through Eastern Gondor"; }; ["TITLE"] = { ["EN"] = "Treasure Seeker of Eastern Gondor"; }; };</v>
      </c>
      <c r="T9">
        <f t="shared" si="8"/>
        <v>8</v>
      </c>
      <c r="U9" t="str">
        <f t="shared" si="9"/>
        <v xml:space="preserve">  [8] = {</v>
      </c>
      <c r="V9" t="str">
        <f t="shared" si="10"/>
        <v xml:space="preserve">["ID"] = 1879323086; </v>
      </c>
      <c r="W9" t="str">
        <f t="shared" si="11"/>
        <v xml:space="preserve">["ID"] = 1879323086; </v>
      </c>
      <c r="X9" t="str">
        <f t="shared" si="12"/>
        <v/>
      </c>
      <c r="Y9" s="1" t="str">
        <f t="shared" si="13"/>
        <v xml:space="preserve">["SAVE_INDEX"] =  7; </v>
      </c>
      <c r="Z9">
        <f>VLOOKUP(E9,Type!A$2:B$16,2,FALSE)</f>
        <v>3</v>
      </c>
      <c r="AA9" t="str">
        <f t="shared" si="14"/>
        <v xml:space="preserve">["TYPE"] = 3; </v>
      </c>
      <c r="AB9" t="str">
        <f t="shared" si="15"/>
        <v>2000</v>
      </c>
      <c r="AC9" t="str">
        <f t="shared" si="16"/>
        <v xml:space="preserve">["VXP"] = 2000; </v>
      </c>
      <c r="AD9" t="str">
        <f t="shared" si="17"/>
        <v>10</v>
      </c>
      <c r="AE9" t="str">
        <f t="shared" si="18"/>
        <v xml:space="preserve">["LP"] = 10; </v>
      </c>
      <c r="AF9" t="str">
        <f t="shared" si="19"/>
        <v>900</v>
      </c>
      <c r="AG9" t="str">
        <f t="shared" si="20"/>
        <v xml:space="preserve">["REP"] =  900; </v>
      </c>
      <c r="AH9">
        <f>IF(LEN(J9)&gt;0,VLOOKUP(J9,Faction!A$2:B$77,2,FALSE),1)</f>
        <v>50</v>
      </c>
      <c r="AI9" t="str">
        <f t="shared" si="21"/>
        <v xml:space="preserve">["FACTION"] = 50; </v>
      </c>
      <c r="AJ9" t="str">
        <f t="shared" si="22"/>
        <v xml:space="preserve">["TIER"] = 2; </v>
      </c>
      <c r="AK9" t="str">
        <f t="shared" si="23"/>
        <v xml:space="preserve">["MIN_LVL"] = "90"; </v>
      </c>
      <c r="AL9" t="str">
        <f t="shared" si="24"/>
        <v/>
      </c>
      <c r="AM9" t="str">
        <f t="shared" si="25"/>
        <v xml:space="preserve">["NAME"] = { ["EN"] = "Treasure of Eastern Gondor"; }; </v>
      </c>
      <c r="AN9" t="str">
        <f t="shared" si="26"/>
        <v xml:space="preserve">["LORE"] = { ["EN"] = "Find Eastern Gondor's treasure that has been lost or stolen."; }; </v>
      </c>
      <c r="AO9" t="str">
        <f t="shared" si="27"/>
        <v xml:space="preserve">["SUMMARY"] = { ["EN"] = "Find the 18 treasure caches scattered through Eastern Gondor"; }; </v>
      </c>
      <c r="AP9" t="str">
        <f t="shared" si="28"/>
        <v xml:space="preserve">["TITLE"] = { ["EN"] = "Treasure Seeker of Eastern Gondor"; }; </v>
      </c>
      <c r="AQ9" t="str">
        <f t="shared" si="29"/>
        <v>};</v>
      </c>
    </row>
    <row r="10" spans="1:43" x14ac:dyDescent="0.25">
      <c r="A10">
        <v>1879323075</v>
      </c>
      <c r="B10">
        <v>3</v>
      </c>
      <c r="C10">
        <v>8</v>
      </c>
      <c r="D10" t="s">
        <v>297</v>
      </c>
      <c r="E10" t="s">
        <v>29</v>
      </c>
      <c r="I10">
        <v>900</v>
      </c>
      <c r="J10" t="s">
        <v>83</v>
      </c>
      <c r="K10" t="s">
        <v>298</v>
      </c>
      <c r="L10" t="s">
        <v>361</v>
      </c>
      <c r="M10">
        <v>1</v>
      </c>
      <c r="N10">
        <v>90</v>
      </c>
      <c r="R10" t="str">
        <f t="shared" si="6"/>
        <v xml:space="preserve">  [9] = {["ID"] = 1879323075; }; -- Quests of Eastern Gondor</v>
      </c>
      <c r="S10" s="1" t="str">
        <f t="shared" si="7"/>
        <v xml:space="preserve">  [9] = {["ID"] = 1879323075; ["SAVE_INDEX"] =  8; ["TYPE"] = 7; ["VXP"] =    0; ["LP"] =  0; ["REP"] =  900; ["FACTION"] = 50; ["TIER"] = 1; ["MIN_LVL"] = "90"; ["NAME"] = { ["EN"] = "Quests of Eastern Gondor"; }; ["LORE"] = { ["EN"] = "There is much to do while travelling through the lands of Eastern Gondor."; }; ["SUMMARY"] = { ["EN"] = "Complete the 5 Quest deeds of Eastern Gondor"; }; };</v>
      </c>
      <c r="T10">
        <f t="shared" si="8"/>
        <v>9</v>
      </c>
      <c r="U10" t="str">
        <f t="shared" si="9"/>
        <v xml:space="preserve">  [9] = {</v>
      </c>
      <c r="V10" t="str">
        <f t="shared" si="10"/>
        <v xml:space="preserve">["ID"] = 1879323075; </v>
      </c>
      <c r="W10" t="str">
        <f t="shared" si="11"/>
        <v xml:space="preserve">["ID"] = 1879323075; </v>
      </c>
      <c r="X10" t="str">
        <f t="shared" si="12"/>
        <v/>
      </c>
      <c r="Y10" s="1" t="str">
        <f t="shared" si="13"/>
        <v xml:space="preserve">["SAVE_INDEX"] =  8; </v>
      </c>
      <c r="Z10">
        <f>VLOOKUP(E10,Type!A$2:B$16,2,FALSE)</f>
        <v>7</v>
      </c>
      <c r="AA10" t="str">
        <f t="shared" si="14"/>
        <v xml:space="preserve">["TYPE"] = 7; </v>
      </c>
      <c r="AB10" t="str">
        <f t="shared" si="15"/>
        <v>0</v>
      </c>
      <c r="AC10" t="str">
        <f t="shared" si="16"/>
        <v xml:space="preserve">["VXP"] =    0; </v>
      </c>
      <c r="AD10" t="str">
        <f t="shared" si="17"/>
        <v>0</v>
      </c>
      <c r="AE10" t="str">
        <f t="shared" si="18"/>
        <v xml:space="preserve">["LP"] =  0; </v>
      </c>
      <c r="AF10" t="str">
        <f t="shared" si="19"/>
        <v>900</v>
      </c>
      <c r="AG10" t="str">
        <f t="shared" si="20"/>
        <v xml:space="preserve">["REP"] =  900; </v>
      </c>
      <c r="AH10">
        <f>IF(LEN(J10)&gt;0,VLOOKUP(J10,Faction!A$2:B$77,2,FALSE),1)</f>
        <v>50</v>
      </c>
      <c r="AI10" t="str">
        <f t="shared" si="21"/>
        <v xml:space="preserve">["FACTION"] = 50; </v>
      </c>
      <c r="AJ10" t="str">
        <f t="shared" si="22"/>
        <v xml:space="preserve">["TIER"] = 1; </v>
      </c>
      <c r="AK10" t="str">
        <f t="shared" si="23"/>
        <v xml:space="preserve">["MIN_LVL"] = "90"; </v>
      </c>
      <c r="AL10" t="str">
        <f t="shared" si="24"/>
        <v/>
      </c>
      <c r="AM10" t="str">
        <f t="shared" si="25"/>
        <v xml:space="preserve">["NAME"] = { ["EN"] = "Quests of Eastern Gondor"; }; </v>
      </c>
      <c r="AN10" t="str">
        <f t="shared" si="26"/>
        <v xml:space="preserve">["LORE"] = { ["EN"] = "There is much to do while travelling through the lands of Eastern Gondor."; }; </v>
      </c>
      <c r="AO10" t="str">
        <f t="shared" si="27"/>
        <v xml:space="preserve">["SUMMARY"] = { ["EN"] = "Complete the 5 Quest deeds of Eastern Gondor"; }; </v>
      </c>
      <c r="AP10" t="str">
        <f t="shared" si="28"/>
        <v/>
      </c>
      <c r="AQ10" t="str">
        <f t="shared" si="29"/>
        <v>};</v>
      </c>
    </row>
    <row r="11" spans="1:43" x14ac:dyDescent="0.25">
      <c r="A11">
        <v>1879323098</v>
      </c>
      <c r="B11">
        <v>13</v>
      </c>
      <c r="C11">
        <v>10</v>
      </c>
      <c r="D11" t="s">
        <v>324</v>
      </c>
      <c r="E11" t="s">
        <v>25</v>
      </c>
      <c r="F11">
        <v>2000</v>
      </c>
      <c r="G11" t="s">
        <v>766</v>
      </c>
      <c r="H11">
        <v>5</v>
      </c>
      <c r="I11">
        <v>700</v>
      </c>
      <c r="J11" t="s">
        <v>79</v>
      </c>
      <c r="K11" t="s">
        <v>325</v>
      </c>
      <c r="L11" t="s">
        <v>661</v>
      </c>
      <c r="M11">
        <v>2</v>
      </c>
      <c r="N11">
        <v>95</v>
      </c>
      <c r="R11" t="str">
        <f t="shared" si="6"/>
        <v xml:space="preserve"> [10] = {["ID"] = 1879323098; }; -- Quests of Lossarnach</v>
      </c>
      <c r="S11" s="1" t="str">
        <f>CONCATENATE(U11,V11,Y11,AA11,AC11,AE11,AG11,AI11,AJ11,AK11,AL11,AM11,AN11,AO11,AP11,AQ11)</f>
        <v xml:space="preserve"> [10] = {["ID"] = 1879323098; ["SAVE_INDEX"] = 10; ["TYPE"] = 6; ["VXP"] = 2000; ["LP"] =  5; ["REP"] =  700; ["FACTION"] = 49; ["TIER"] = 2; ["MIN_LVL"] = "95"; ["NAME"] = { ["EN"] = "Quests of Lossarnach"; }; ["LORE"] = { ["EN"] = "Complete quests in Lossarnach."; }; ["SUMMARY"] = { ["EN"] = "Complete 25 quests in Lossarnach"; }; ["TITLE"] = { ["EN"] = "Hero / Heroine of Lossarnach"; }; };</v>
      </c>
      <c r="T11">
        <f t="shared" si="8"/>
        <v>10</v>
      </c>
      <c r="U11" t="str">
        <f>CONCATENATE(REPT(" ",3-LEN(T11)),"[",T11,"] = {")</f>
        <v xml:space="preserve"> [10] = {</v>
      </c>
      <c r="V11" t="str">
        <f>IF(LEN(A11)&gt;0,CONCATENATE("[""ID""] = ",A11,"; "),"                     ")</f>
        <v xml:space="preserve">["ID"] = 1879323098; </v>
      </c>
      <c r="W11" t="str">
        <f t="shared" si="11"/>
        <v xml:space="preserve">["ID"] = 1879323098; </v>
      </c>
      <c r="X11" t="str">
        <f t="shared" si="12"/>
        <v/>
      </c>
      <c r="Y11" s="1" t="str">
        <f>IF(LEN(C11)&gt;0,CONCATENATE("[""SAVE_INDEX""] = ",REPT(" ",2-LEN(C11)),C11,"; "),"")</f>
        <v xml:space="preserve">["SAVE_INDEX"] = 10; </v>
      </c>
      <c r="Z11">
        <f>VLOOKUP(E11,Type!A$2:B$16,2,FALSE)</f>
        <v>6</v>
      </c>
      <c r="AA11" t="str">
        <f>CONCATENATE("[""TYPE""] = ",REPT(" ",1-LEN(Z11)),Z11,"; ")</f>
        <v xml:space="preserve">["TYPE"] = 6; </v>
      </c>
      <c r="AB11" t="str">
        <f>TEXT(F11,0)</f>
        <v>2000</v>
      </c>
      <c r="AC11" t="str">
        <f>CONCATENATE("[""VXP""] = ",REPT(" ",4-LEN(AB11)),TEXT(AB11,"0"),"; ")</f>
        <v xml:space="preserve">["VXP"] = 2000; </v>
      </c>
      <c r="AD11" t="str">
        <f>TEXT(H11,0)</f>
        <v>5</v>
      </c>
      <c r="AE11" t="str">
        <f>CONCATENATE("[""LP""] = ",REPT(" ",2-LEN(AD11)),TEXT(AD11,"0"),"; ")</f>
        <v xml:space="preserve">["LP"] =  5; </v>
      </c>
      <c r="AF11" t="str">
        <f>TEXT(I11,0)</f>
        <v>700</v>
      </c>
      <c r="AG11" t="str">
        <f>CONCATENATE("[""REP""] = ",REPT(" ",4-LEN(AF11)),TEXT(AF11,"0"),"; ")</f>
        <v xml:space="preserve">["REP"] =  700; </v>
      </c>
      <c r="AH11">
        <f>IF(LEN(J11)&gt;0,VLOOKUP(J11,Faction!A$2:B$77,2,FALSE),1)</f>
        <v>49</v>
      </c>
      <c r="AI11" t="str">
        <f>CONCATENATE("[""FACTION""] = ",TEXT(AH11,"0"),"; ")</f>
        <v xml:space="preserve">["FACTION"] = 49; </v>
      </c>
      <c r="AJ11" t="str">
        <f>CONCATENATE("[""TIER""] = ",TEXT(M11,"0"),"; ")</f>
        <v xml:space="preserve">["TIER"] = 2; </v>
      </c>
      <c r="AK11" t="str">
        <f>IF(LEN(N11)&gt;0,CONCATENATE("[""MIN_LVL""] = ",REPT(" ",2-LEN(N11)),"""",N11,"""; "),"")</f>
        <v xml:space="preserve">["MIN_LVL"] = "95"; </v>
      </c>
      <c r="AL11" t="str">
        <f>IF(LEN(O11)&gt;0,CONCATENATE("[""MIN_LVL""] = ",REPT(" ",3-LEN(O11)),O11,"; "),"")</f>
        <v/>
      </c>
      <c r="AM11" t="str">
        <f>CONCATENATE("[""NAME""] = { [""EN""] = """,D11,"""; }; ")</f>
        <v xml:space="preserve">["NAME"] = { ["EN"] = "Quests of Lossarnach"; }; </v>
      </c>
      <c r="AN11" t="str">
        <f>CONCATENATE("[""LORE""] = { [""EN""] = """,L11,"""; }; ")</f>
        <v xml:space="preserve">["LORE"] = { ["EN"] = "Complete quests in Lossarnach."; }; </v>
      </c>
      <c r="AO11" t="str">
        <f>CONCATENATE("[""SUMMARY""] = { [""EN""] = """,K11,"""; }; ")</f>
        <v xml:space="preserve">["SUMMARY"] = { ["EN"] = "Complete 25 quests in Lossarnach"; }; </v>
      </c>
      <c r="AP11" t="str">
        <f>IF(LEN(G11)&gt;0,CONCATENATE("[""TITLE""] = { [""EN""] = """,G11,"""; }; "),"")</f>
        <v xml:space="preserve">["TITLE"] = { ["EN"] = "Hero / Heroine of Lossarnach"; }; </v>
      </c>
      <c r="AQ11" t="str">
        <f t="shared" si="29"/>
        <v>};</v>
      </c>
    </row>
    <row r="12" spans="1:43" x14ac:dyDescent="0.25">
      <c r="A12">
        <v>1879323083</v>
      </c>
      <c r="B12">
        <v>15</v>
      </c>
      <c r="C12">
        <v>12</v>
      </c>
      <c r="D12" t="s">
        <v>328</v>
      </c>
      <c r="E12" t="s">
        <v>25</v>
      </c>
      <c r="F12">
        <v>2000</v>
      </c>
      <c r="G12" t="s">
        <v>329</v>
      </c>
      <c r="H12">
        <v>5</v>
      </c>
      <c r="I12">
        <v>700</v>
      </c>
      <c r="J12" t="s">
        <v>83</v>
      </c>
      <c r="K12" t="s">
        <v>330</v>
      </c>
      <c r="L12" t="s">
        <v>663</v>
      </c>
      <c r="M12">
        <v>2</v>
      </c>
      <c r="N12">
        <v>95</v>
      </c>
      <c r="R12" t="str">
        <f t="shared" si="6"/>
        <v xml:space="preserve"> [11] = {["ID"] = 1879323083; }; -- Quests of Osgiliath</v>
      </c>
      <c r="S12" s="1" t="str">
        <f>CONCATENATE(U12,V12,Y12,AA12,AC12,AE12,AG12,AI12,AJ12,AK12,AL12,AM12,AN12,AO12,AP12,AQ12)</f>
        <v xml:space="preserve"> [11] = {["ID"] = 1879323083; ["SAVE_INDEX"] = 12; ["TYPE"] = 6; ["VXP"] = 2000; ["LP"] =  5; ["REP"] =  700; ["FACTION"] = 50; ["TIER"] = 2; ["MIN_LVL"] = "95"; ["NAME"] = { ["EN"] = "Quests of Osgiliath"; }; ["LORE"] = { ["EN"] = "Complete quests in Osgiliath."; }; ["SUMMARY"] = { ["EN"] = "Complete 15 quests in Osgiliath"; }; ["TITLE"] = { ["EN"] = "The Fearless Defender"; }; };</v>
      </c>
      <c r="T12">
        <f t="shared" si="8"/>
        <v>11</v>
      </c>
      <c r="U12" t="str">
        <f>CONCATENATE(REPT(" ",3-LEN(T12)),"[",T12,"] = {")</f>
        <v xml:space="preserve"> [11] = {</v>
      </c>
      <c r="V12" t="str">
        <f>IF(LEN(A12)&gt;0,CONCATENATE("[""ID""] = ",A12,"; "),"                     ")</f>
        <v xml:space="preserve">["ID"] = 1879323083; </v>
      </c>
      <c r="W12" t="str">
        <f t="shared" si="11"/>
        <v xml:space="preserve">["ID"] = 1879323083; </v>
      </c>
      <c r="X12" t="str">
        <f t="shared" si="12"/>
        <v/>
      </c>
      <c r="Y12" s="1" t="str">
        <f>IF(LEN(C12)&gt;0,CONCATENATE("[""SAVE_INDEX""] = ",REPT(" ",2-LEN(C12)),C12,"; "),"")</f>
        <v xml:space="preserve">["SAVE_INDEX"] = 12; </v>
      </c>
      <c r="Z12">
        <f>VLOOKUP(E12,Type!A$2:B$16,2,FALSE)</f>
        <v>6</v>
      </c>
      <c r="AA12" t="str">
        <f>CONCATENATE("[""TYPE""] = ",REPT(" ",1-LEN(Z12)),Z12,"; ")</f>
        <v xml:space="preserve">["TYPE"] = 6; </v>
      </c>
      <c r="AB12" t="str">
        <f>TEXT(F12,0)</f>
        <v>2000</v>
      </c>
      <c r="AC12" t="str">
        <f>CONCATENATE("[""VXP""] = ",REPT(" ",4-LEN(AB12)),TEXT(AB12,"0"),"; ")</f>
        <v xml:space="preserve">["VXP"] = 2000; </v>
      </c>
      <c r="AD12" t="str">
        <f>TEXT(H12,0)</f>
        <v>5</v>
      </c>
      <c r="AE12" t="str">
        <f>CONCATENATE("[""LP""] = ",REPT(" ",2-LEN(AD12)),TEXT(AD12,"0"),"; ")</f>
        <v xml:space="preserve">["LP"] =  5; </v>
      </c>
      <c r="AF12" t="str">
        <f>TEXT(I12,0)</f>
        <v>700</v>
      </c>
      <c r="AG12" t="str">
        <f>CONCATENATE("[""REP""] = ",REPT(" ",4-LEN(AF12)),TEXT(AF12,"0"),"; ")</f>
        <v xml:space="preserve">["REP"] =  700; </v>
      </c>
      <c r="AH12">
        <f>IF(LEN(J12)&gt;0,VLOOKUP(J12,Faction!A$2:B$77,2,FALSE),1)</f>
        <v>50</v>
      </c>
      <c r="AI12" t="str">
        <f>CONCATENATE("[""FACTION""] = ",TEXT(AH12,"0"),"; ")</f>
        <v xml:space="preserve">["FACTION"] = 50; </v>
      </c>
      <c r="AJ12" t="str">
        <f>CONCATENATE("[""TIER""] = ",TEXT(M12,"0"),"; ")</f>
        <v xml:space="preserve">["TIER"] = 2; </v>
      </c>
      <c r="AK12" t="str">
        <f>IF(LEN(N12)&gt;0,CONCATENATE("[""MIN_LVL""] = ",REPT(" ",2-LEN(N12)),"""",N12,"""; "),"")</f>
        <v xml:space="preserve">["MIN_LVL"] = "95"; </v>
      </c>
      <c r="AL12" t="str">
        <f>IF(LEN(O12)&gt;0,CONCATENATE("[""MIN_LVL""] = ",REPT(" ",3-LEN(O12)),O12,"; "),"")</f>
        <v/>
      </c>
      <c r="AM12" t="str">
        <f>CONCATENATE("[""NAME""] = { [""EN""] = """,D12,"""; }; ")</f>
        <v xml:space="preserve">["NAME"] = { ["EN"] = "Quests of Osgiliath"; }; </v>
      </c>
      <c r="AN12" t="str">
        <f>CONCATENATE("[""LORE""] = { [""EN""] = """,L12,"""; }; ")</f>
        <v xml:space="preserve">["LORE"] = { ["EN"] = "Complete quests in Osgiliath."; }; </v>
      </c>
      <c r="AO12" t="str">
        <f>CONCATENATE("[""SUMMARY""] = { [""EN""] = """,K12,"""; }; ")</f>
        <v xml:space="preserve">["SUMMARY"] = { ["EN"] = "Complete 15 quests in Osgiliath"; }; </v>
      </c>
      <c r="AP12" t="str">
        <f>IF(LEN(G12)&gt;0,CONCATENATE("[""TITLE""] = { [""EN""] = """,G12,"""; }; "),"")</f>
        <v xml:space="preserve">["TITLE"] = { ["EN"] = "The Fearless Defender"; }; </v>
      </c>
      <c r="AQ12" t="str">
        <f t="shared" si="29"/>
        <v>};</v>
      </c>
    </row>
    <row r="13" spans="1:43" x14ac:dyDescent="0.25">
      <c r="A13">
        <v>1879323087</v>
      </c>
      <c r="B13">
        <v>14</v>
      </c>
      <c r="C13">
        <v>11</v>
      </c>
      <c r="D13" t="s">
        <v>326</v>
      </c>
      <c r="E13" t="s">
        <v>25</v>
      </c>
      <c r="F13">
        <v>2000</v>
      </c>
      <c r="G13" t="s">
        <v>765</v>
      </c>
      <c r="H13">
        <v>5</v>
      </c>
      <c r="I13">
        <v>700</v>
      </c>
      <c r="J13" t="s">
        <v>83</v>
      </c>
      <c r="K13" t="s">
        <v>327</v>
      </c>
      <c r="L13" t="s">
        <v>662</v>
      </c>
      <c r="M13">
        <v>2</v>
      </c>
      <c r="N13">
        <v>95</v>
      </c>
      <c r="R13" t="str">
        <f t="shared" si="6"/>
        <v xml:space="preserve"> [12] = {["ID"] = 1879323087; }; -- Quests of Southern Ithilien</v>
      </c>
      <c r="S13" s="1" t="str">
        <f t="shared" si="7"/>
        <v xml:space="preserve"> [12] = {["ID"] = 1879323087; ["SAVE_INDEX"] = 11; ["TYPE"] = 6; ["VXP"] = 2000; ["LP"] =  5; ["REP"] =  700; ["FACTION"] = 50; ["TIER"] = 2; ["MIN_LVL"] = "95"; ["NAME"] = { ["EN"] = "Quests of Southern Ithilien"; }; ["LORE"] = { ["EN"] = "Complete quests in Southern Ithilien."; }; ["SUMMARY"] = { ["EN"] = "Complete 35 quests in South Ithilien"; }; ["TITLE"] = { ["EN"] = "Hero / Heroine of Southern Ithilien"; }; };</v>
      </c>
      <c r="T13">
        <f t="shared" si="8"/>
        <v>12</v>
      </c>
      <c r="U13" t="str">
        <f t="shared" si="9"/>
        <v xml:space="preserve"> [12] = {</v>
      </c>
      <c r="V13" t="str">
        <f t="shared" si="10"/>
        <v xml:space="preserve">["ID"] = 1879323087; </v>
      </c>
      <c r="W13" t="str">
        <f t="shared" si="11"/>
        <v xml:space="preserve">["ID"] = 1879323087; </v>
      </c>
      <c r="X13" t="str">
        <f t="shared" si="12"/>
        <v/>
      </c>
      <c r="Y13" s="1" t="str">
        <f t="shared" si="13"/>
        <v xml:space="preserve">["SAVE_INDEX"] = 11; </v>
      </c>
      <c r="Z13">
        <f>VLOOKUP(E13,Type!A$2:B$16,2,FALSE)</f>
        <v>6</v>
      </c>
      <c r="AA13" t="str">
        <f t="shared" si="14"/>
        <v xml:space="preserve">["TYPE"] = 6; </v>
      </c>
      <c r="AB13" t="str">
        <f t="shared" si="15"/>
        <v>2000</v>
      </c>
      <c r="AC13" t="str">
        <f t="shared" si="16"/>
        <v xml:space="preserve">["VXP"] = 2000; </v>
      </c>
      <c r="AD13" t="str">
        <f t="shared" si="17"/>
        <v>5</v>
      </c>
      <c r="AE13" t="str">
        <f t="shared" si="18"/>
        <v xml:space="preserve">["LP"] =  5; </v>
      </c>
      <c r="AF13" t="str">
        <f t="shared" si="19"/>
        <v>700</v>
      </c>
      <c r="AG13" t="str">
        <f t="shared" si="20"/>
        <v xml:space="preserve">["REP"] =  700; </v>
      </c>
      <c r="AH13">
        <f>IF(LEN(J13)&gt;0,VLOOKUP(J13,Faction!A$2:B$77,2,FALSE),1)</f>
        <v>50</v>
      </c>
      <c r="AI13" t="str">
        <f t="shared" si="21"/>
        <v xml:space="preserve">["FACTION"] = 50; </v>
      </c>
      <c r="AJ13" t="str">
        <f t="shared" si="22"/>
        <v xml:space="preserve">["TIER"] = 2; </v>
      </c>
      <c r="AK13" t="str">
        <f t="shared" si="23"/>
        <v xml:space="preserve">["MIN_LVL"] = "95"; </v>
      </c>
      <c r="AL13" t="str">
        <f t="shared" si="24"/>
        <v/>
      </c>
      <c r="AM13" t="str">
        <f t="shared" si="25"/>
        <v xml:space="preserve">["NAME"] = { ["EN"] = "Quests of Southern Ithilien"; }; </v>
      </c>
      <c r="AN13" t="str">
        <f t="shared" si="26"/>
        <v xml:space="preserve">["LORE"] = { ["EN"] = "Complete quests in Southern Ithilien."; }; </v>
      </c>
      <c r="AO13" t="str">
        <f t="shared" si="27"/>
        <v xml:space="preserve">["SUMMARY"] = { ["EN"] = "Complete 35 quests in South Ithilien"; }; </v>
      </c>
      <c r="AP13" t="str">
        <f t="shared" si="28"/>
        <v xml:space="preserve">["TITLE"] = { ["EN"] = "Hero / Heroine of Southern Ithilien"; }; </v>
      </c>
      <c r="AQ13" t="str">
        <f t="shared" si="29"/>
        <v>};</v>
      </c>
    </row>
    <row r="14" spans="1:43" x14ac:dyDescent="0.25">
      <c r="A14">
        <v>1879323078</v>
      </c>
      <c r="B14">
        <v>12</v>
      </c>
      <c r="C14">
        <v>9</v>
      </c>
      <c r="D14" t="s">
        <v>322</v>
      </c>
      <c r="E14" t="s">
        <v>25</v>
      </c>
      <c r="F14">
        <v>2000</v>
      </c>
      <c r="G14" t="s">
        <v>763</v>
      </c>
      <c r="H14">
        <v>5</v>
      </c>
      <c r="I14">
        <v>700</v>
      </c>
      <c r="J14" t="s">
        <v>79</v>
      </c>
      <c r="K14" t="s">
        <v>323</v>
      </c>
      <c r="L14" t="s">
        <v>660</v>
      </c>
      <c r="M14">
        <v>2</v>
      </c>
      <c r="N14">
        <v>95</v>
      </c>
      <c r="R14" t="str">
        <f t="shared" si="6"/>
        <v xml:space="preserve"> [13] = {["ID"] = 1879323078; }; -- Quests of Upper Lebennin</v>
      </c>
      <c r="S14" s="1" t="str">
        <f>CONCATENATE(U14,V14,Y14,AA14,AC14,AE14,AG14,AI14,AJ14,AK14,AL14,AM14,AN14,AO14,AP14,AQ14)</f>
        <v xml:space="preserve"> [13] = {["ID"] = 1879323078; ["SAVE_INDEX"] =  9; ["TYPE"] = 6; ["VXP"] = 2000; ["LP"] =  5; ["REP"] =  700; ["FACTION"] = 49; ["TIER"] = 2; ["MIN_LVL"] = "95"; ["NAME"] = { ["EN"] = "Quests of Upper Lebennin"; }; ["LORE"] = { ["EN"] = "Complete quests in Upper Lebennin."; }; ["SUMMARY"] = { ["EN"] = "Complete 25 quests in Upper Lebennin"; }; ["TITLE"] = { ["EN"] = "Hero / Heroine of Upper Lebennin"; }; };</v>
      </c>
      <c r="T14">
        <f t="shared" si="8"/>
        <v>13</v>
      </c>
      <c r="U14" t="str">
        <f>CONCATENATE(REPT(" ",3-LEN(T14)),"[",T14,"] = {")</f>
        <v xml:space="preserve"> [13] = {</v>
      </c>
      <c r="V14" t="str">
        <f>IF(LEN(A14)&gt;0,CONCATENATE("[""ID""] = ",A14,"; "),"                     ")</f>
        <v xml:space="preserve">["ID"] = 1879323078; </v>
      </c>
      <c r="W14" t="str">
        <f t="shared" si="11"/>
        <v xml:space="preserve">["ID"] = 1879323078; </v>
      </c>
      <c r="X14" t="str">
        <f t="shared" si="12"/>
        <v/>
      </c>
      <c r="Y14" s="1" t="str">
        <f>IF(LEN(C14)&gt;0,CONCATENATE("[""SAVE_INDEX""] = ",REPT(" ",2-LEN(C14)),C14,"; "),"")</f>
        <v xml:space="preserve">["SAVE_INDEX"] =  9; </v>
      </c>
      <c r="Z14">
        <f>VLOOKUP(E14,Type!A$2:B$16,2,FALSE)</f>
        <v>6</v>
      </c>
      <c r="AA14" t="str">
        <f>CONCATENATE("[""TYPE""] = ",REPT(" ",1-LEN(Z14)),Z14,"; ")</f>
        <v xml:space="preserve">["TYPE"] = 6; </v>
      </c>
      <c r="AB14" t="str">
        <f>TEXT(F14,0)</f>
        <v>2000</v>
      </c>
      <c r="AC14" t="str">
        <f>CONCATENATE("[""VXP""] = ",REPT(" ",4-LEN(AB14)),TEXT(AB14,"0"),"; ")</f>
        <v xml:space="preserve">["VXP"] = 2000; </v>
      </c>
      <c r="AD14" t="str">
        <f>TEXT(H14,0)</f>
        <v>5</v>
      </c>
      <c r="AE14" t="str">
        <f>CONCATENATE("[""LP""] = ",REPT(" ",2-LEN(AD14)),TEXT(AD14,"0"),"; ")</f>
        <v xml:space="preserve">["LP"] =  5; </v>
      </c>
      <c r="AF14" t="str">
        <f>TEXT(I14,0)</f>
        <v>700</v>
      </c>
      <c r="AG14" t="str">
        <f>CONCATENATE("[""REP""] = ",REPT(" ",4-LEN(AF14)),TEXT(AF14,"0"),"; ")</f>
        <v xml:space="preserve">["REP"] =  700; </v>
      </c>
      <c r="AH14">
        <f>IF(LEN(J14)&gt;0,VLOOKUP(J14,Faction!A$2:B$77,2,FALSE),1)</f>
        <v>49</v>
      </c>
      <c r="AI14" t="str">
        <f>CONCATENATE("[""FACTION""] = ",TEXT(AH14,"0"),"; ")</f>
        <v xml:space="preserve">["FACTION"] = 49; </v>
      </c>
      <c r="AJ14" t="str">
        <f>CONCATENATE("[""TIER""] = ",TEXT(M14,"0"),"; ")</f>
        <v xml:space="preserve">["TIER"] = 2; </v>
      </c>
      <c r="AK14" t="str">
        <f>IF(LEN(N14)&gt;0,CONCATENATE("[""MIN_LVL""] = ",REPT(" ",2-LEN(N14)),"""",N14,"""; "),"")</f>
        <v xml:space="preserve">["MIN_LVL"] = "95"; </v>
      </c>
      <c r="AL14" t="str">
        <f>IF(LEN(O14)&gt;0,CONCATENATE("[""MIN_LVL""] = ",REPT(" ",3-LEN(O14)),O14,"; "),"")</f>
        <v/>
      </c>
      <c r="AM14" t="str">
        <f>CONCATENATE("[""NAME""] = { [""EN""] = """,D14,"""; }; ")</f>
        <v xml:space="preserve">["NAME"] = { ["EN"] = "Quests of Upper Lebennin"; }; </v>
      </c>
      <c r="AN14" t="str">
        <f>CONCATENATE("[""LORE""] = { [""EN""] = """,L14,"""; }; ")</f>
        <v xml:space="preserve">["LORE"] = { ["EN"] = "Complete quests in Upper Lebennin."; }; </v>
      </c>
      <c r="AO14" t="str">
        <f>CONCATENATE("[""SUMMARY""] = { [""EN""] = """,K14,"""; }; ")</f>
        <v xml:space="preserve">["SUMMARY"] = { ["EN"] = "Complete 25 quests in Upper Lebennin"; }; </v>
      </c>
      <c r="AP14" t="str">
        <f>IF(LEN(G14)&gt;0,CONCATENATE("[""TITLE""] = { [""EN""] = """,G14,"""; }; "),"")</f>
        <v xml:space="preserve">["TITLE"] = { ["EN"] = "Hero / Heroine of Upper Lebennin"; }; </v>
      </c>
      <c r="AQ14" t="str">
        <f t="shared" si="29"/>
        <v>};</v>
      </c>
    </row>
    <row r="15" spans="1:43" x14ac:dyDescent="0.25">
      <c r="A15">
        <v>1879323084</v>
      </c>
      <c r="B15">
        <v>17</v>
      </c>
      <c r="C15">
        <v>13</v>
      </c>
      <c r="D15" t="s">
        <v>334</v>
      </c>
      <c r="E15" t="s">
        <v>25</v>
      </c>
      <c r="F15">
        <v>2000</v>
      </c>
      <c r="G15" t="s">
        <v>335</v>
      </c>
      <c r="H15">
        <v>5</v>
      </c>
      <c r="I15">
        <v>900</v>
      </c>
      <c r="J15" t="s">
        <v>83</v>
      </c>
      <c r="K15" t="s">
        <v>336</v>
      </c>
      <c r="L15" t="s">
        <v>664</v>
      </c>
      <c r="M15">
        <v>2</v>
      </c>
      <c r="N15">
        <v>90</v>
      </c>
      <c r="R15" t="str">
        <f t="shared" si="6"/>
        <v xml:space="preserve"> [14] = {["ID"] = 1879323084; }; -- Warbands: Eastern Gondor's Roaming Enemies</v>
      </c>
      <c r="S15" s="1" t="str">
        <f t="shared" si="7"/>
        <v xml:space="preserve"> [14] = {["ID"] = 1879323084; ["SAVE_INDEX"] = 13; ["TYPE"] = 6; ["VXP"] = 2000; ["LP"] =  5; ["REP"] =  900; ["FACTION"] = 50; ["TIER"] = 2; ["MIN_LVL"] = "90"; ["NAME"] = { ["EN"] = "Warbands: Eastern Gondor's Roaming Enemies"; }; ["LORE"] = { ["EN"] = "Strong enemies still roam Eastern Gondor."; }; ["SUMMARY"] = { ["EN"] = "Complete 4 warband quests in Eastern Gondor / 30 Marks"; }; ["TITLE"] = { ["EN"] = "Roaming Protector of Eastern Gondor"; }; };</v>
      </c>
      <c r="T15">
        <f t="shared" si="8"/>
        <v>14</v>
      </c>
      <c r="U15" t="str">
        <f t="shared" si="9"/>
        <v xml:space="preserve"> [14] = {</v>
      </c>
      <c r="V15" t="str">
        <f t="shared" si="10"/>
        <v xml:space="preserve">["ID"] = 1879323084; </v>
      </c>
      <c r="W15" t="str">
        <f t="shared" si="11"/>
        <v xml:space="preserve">["ID"] = 1879323084; </v>
      </c>
      <c r="X15" t="str">
        <f t="shared" si="12"/>
        <v/>
      </c>
      <c r="Y15" s="1" t="str">
        <f t="shared" si="13"/>
        <v xml:space="preserve">["SAVE_INDEX"] = 13; </v>
      </c>
      <c r="Z15">
        <f>VLOOKUP(E15,Type!A$2:B$16,2,FALSE)</f>
        <v>6</v>
      </c>
      <c r="AA15" t="str">
        <f t="shared" si="14"/>
        <v xml:space="preserve">["TYPE"] = 6; </v>
      </c>
      <c r="AB15" t="str">
        <f t="shared" si="15"/>
        <v>2000</v>
      </c>
      <c r="AC15" t="str">
        <f t="shared" si="16"/>
        <v xml:space="preserve">["VXP"] = 2000; </v>
      </c>
      <c r="AD15" t="str">
        <f t="shared" si="17"/>
        <v>5</v>
      </c>
      <c r="AE15" t="str">
        <f t="shared" si="18"/>
        <v xml:space="preserve">["LP"] =  5; </v>
      </c>
      <c r="AF15" t="str">
        <f t="shared" si="19"/>
        <v>900</v>
      </c>
      <c r="AG15" t="str">
        <f t="shared" si="20"/>
        <v xml:space="preserve">["REP"] =  900; </v>
      </c>
      <c r="AH15">
        <f>IF(LEN(J15)&gt;0,VLOOKUP(J15,Faction!A$2:B$77,2,FALSE),1)</f>
        <v>50</v>
      </c>
      <c r="AI15" t="str">
        <f t="shared" si="21"/>
        <v xml:space="preserve">["FACTION"] = 50; </v>
      </c>
      <c r="AJ15" t="str">
        <f t="shared" si="22"/>
        <v xml:space="preserve">["TIER"] = 2; </v>
      </c>
      <c r="AK15" t="str">
        <f t="shared" si="23"/>
        <v xml:space="preserve">["MIN_LVL"] = "90"; </v>
      </c>
      <c r="AL15" t="str">
        <f t="shared" si="24"/>
        <v/>
      </c>
      <c r="AM15" t="str">
        <f t="shared" si="25"/>
        <v xml:space="preserve">["NAME"] = { ["EN"] = "Warbands: Eastern Gondor's Roaming Enemies"; }; </v>
      </c>
      <c r="AN15" t="str">
        <f t="shared" si="26"/>
        <v xml:space="preserve">["LORE"] = { ["EN"] = "Strong enemies still roam Eastern Gondor."; }; </v>
      </c>
      <c r="AO15" t="str">
        <f t="shared" si="27"/>
        <v xml:space="preserve">["SUMMARY"] = { ["EN"] = "Complete 4 warband quests in Eastern Gondor / 30 Marks"; }; </v>
      </c>
      <c r="AP15" t="str">
        <f t="shared" si="28"/>
        <v xml:space="preserve">["TITLE"] = { ["EN"] = "Roaming Protector of Eastern Gondor"; }; </v>
      </c>
      <c r="AQ15" t="str">
        <f t="shared" si="29"/>
        <v>};</v>
      </c>
    </row>
    <row r="16" spans="1:43" x14ac:dyDescent="0.25">
      <c r="A16">
        <v>1879323077</v>
      </c>
      <c r="B16">
        <v>4</v>
      </c>
      <c r="C16">
        <v>14</v>
      </c>
      <c r="D16" t="s">
        <v>299</v>
      </c>
      <c r="E16" t="s">
        <v>30</v>
      </c>
      <c r="I16">
        <v>900</v>
      </c>
      <c r="J16" t="s">
        <v>83</v>
      </c>
      <c r="K16" t="s">
        <v>300</v>
      </c>
      <c r="L16" t="s">
        <v>665</v>
      </c>
      <c r="M16">
        <v>1</v>
      </c>
      <c r="N16">
        <v>90</v>
      </c>
      <c r="R16" t="str">
        <f t="shared" si="6"/>
        <v xml:space="preserve"> [15] = {["ID"] = 1879323077; }; -- Slayer of Eastern Gondor</v>
      </c>
      <c r="S16" s="1" t="str">
        <f t="shared" si="7"/>
        <v xml:space="preserve"> [15] = {["ID"] = 1879323077; ["SAVE_INDEX"] = 14; ["TYPE"] = 4; ["VXP"] =    0; ["LP"] =  0; ["REP"] =  900; ["FACTION"] = 50; ["TIER"] = 1; ["MIN_LVL"] = "90"; ["NAME"] = { ["EN"] = "Slayer of Eastern Gondor"; }; ["LORE"] = { ["EN"] = "There are many villainous foes roaming Eastern Gondor."; }; ["SUMMARY"] = { ["EN"] = "Complete the 6 Slayer deeds of Eastern Gondor"; }; };</v>
      </c>
      <c r="T16">
        <f t="shared" si="8"/>
        <v>15</v>
      </c>
      <c r="U16" t="str">
        <f t="shared" si="9"/>
        <v xml:space="preserve"> [15] = {</v>
      </c>
      <c r="V16" t="str">
        <f t="shared" si="10"/>
        <v xml:space="preserve">["ID"] = 1879323077; </v>
      </c>
      <c r="W16" t="str">
        <f t="shared" si="11"/>
        <v xml:space="preserve">["ID"] = 1879323077; </v>
      </c>
      <c r="X16" t="str">
        <f t="shared" si="12"/>
        <v/>
      </c>
      <c r="Y16" s="1" t="str">
        <f t="shared" si="13"/>
        <v xml:space="preserve">["SAVE_INDEX"] = 14; </v>
      </c>
      <c r="Z16">
        <f>VLOOKUP(E16,Type!A$2:B$16,2,FALSE)</f>
        <v>4</v>
      </c>
      <c r="AA16" t="str">
        <f t="shared" si="14"/>
        <v xml:space="preserve">["TYPE"] = 4; </v>
      </c>
      <c r="AB16" t="str">
        <f t="shared" si="15"/>
        <v>0</v>
      </c>
      <c r="AC16" t="str">
        <f t="shared" si="16"/>
        <v xml:space="preserve">["VXP"] =    0; </v>
      </c>
      <c r="AD16" t="str">
        <f t="shared" si="17"/>
        <v>0</v>
      </c>
      <c r="AE16" t="str">
        <f t="shared" si="18"/>
        <v xml:space="preserve">["LP"] =  0; </v>
      </c>
      <c r="AF16" t="str">
        <f t="shared" si="19"/>
        <v>900</v>
      </c>
      <c r="AG16" t="str">
        <f t="shared" si="20"/>
        <v xml:space="preserve">["REP"] =  900; </v>
      </c>
      <c r="AH16">
        <f>IF(LEN(J16)&gt;0,VLOOKUP(J16,Faction!A$2:B$77,2,FALSE),1)</f>
        <v>50</v>
      </c>
      <c r="AI16" t="str">
        <f t="shared" si="21"/>
        <v xml:space="preserve">["FACTION"] = 50; </v>
      </c>
      <c r="AJ16" t="str">
        <f t="shared" si="22"/>
        <v xml:space="preserve">["TIER"] = 1; </v>
      </c>
      <c r="AK16" t="str">
        <f t="shared" si="23"/>
        <v xml:space="preserve">["MIN_LVL"] = "90"; </v>
      </c>
      <c r="AL16" t="str">
        <f t="shared" si="24"/>
        <v/>
      </c>
      <c r="AM16" t="str">
        <f t="shared" si="25"/>
        <v xml:space="preserve">["NAME"] = { ["EN"] = "Slayer of Eastern Gondor"; }; </v>
      </c>
      <c r="AN16" t="str">
        <f t="shared" si="26"/>
        <v xml:space="preserve">["LORE"] = { ["EN"] = "There are many villainous foes roaming Eastern Gondor."; }; </v>
      </c>
      <c r="AO16" t="str">
        <f t="shared" si="27"/>
        <v xml:space="preserve">["SUMMARY"] = { ["EN"] = "Complete the 6 Slayer deeds of Eastern Gondor"; }; </v>
      </c>
      <c r="AP16" t="str">
        <f t="shared" si="28"/>
        <v/>
      </c>
      <c r="AQ16" t="str">
        <f t="shared" si="29"/>
        <v>};</v>
      </c>
    </row>
    <row r="17" spans="1:43" x14ac:dyDescent="0.25">
      <c r="A17">
        <v>1879323094</v>
      </c>
      <c r="B17">
        <v>19</v>
      </c>
      <c r="C17">
        <v>15</v>
      </c>
      <c r="D17" t="s">
        <v>339</v>
      </c>
      <c r="E17" t="s">
        <v>30</v>
      </c>
      <c r="F17">
        <v>2000</v>
      </c>
      <c r="G17" t="s">
        <v>337</v>
      </c>
      <c r="H17">
        <v>5</v>
      </c>
      <c r="I17">
        <v>900</v>
      </c>
      <c r="J17" t="s">
        <v>83</v>
      </c>
      <c r="K17" t="s">
        <v>340</v>
      </c>
      <c r="L17" t="s">
        <v>666</v>
      </c>
      <c r="M17">
        <v>2</v>
      </c>
      <c r="N17">
        <v>90</v>
      </c>
      <c r="R17" t="str">
        <f t="shared" si="6"/>
        <v xml:space="preserve"> [16] = {["ID"] = 1879323094; }; -- Beast-slayer of Eastern Gondor (Advanced)</v>
      </c>
      <c r="S17" s="1" t="str">
        <f t="shared" si="7"/>
        <v xml:space="preserve"> [16] = {["ID"] = 1879323094; ["SAVE_INDEX"] = 15; ["TYPE"] = 4; ["VXP"] = 2000; ["LP"] =  5; ["REP"] =  900; ["FACTION"] = 50; ["TIER"] = 2; ["MIN_LVL"] = "90"; ["NAME"] = { ["EN"] = "Beast-slayer of Eastern Gondor (Advanced)"; }; ["LORE"] = { ["EN"] = "Defeat many Beasts in Eastern Gondor."; }; ["SUMMARY"] = { ["EN"] = "Slay 240 beasts in Eastern Gondor / Plain Heritage Rune of Legend"; }; ["TITLE"] = { ["EN"] = "Beast-slayer of Eastern Gondor"; }; };</v>
      </c>
      <c r="T17">
        <f t="shared" si="8"/>
        <v>16</v>
      </c>
      <c r="U17" t="str">
        <f t="shared" si="9"/>
        <v xml:space="preserve"> [16] = {</v>
      </c>
      <c r="V17" t="str">
        <f t="shared" si="10"/>
        <v xml:space="preserve">["ID"] = 1879323094; </v>
      </c>
      <c r="W17" t="str">
        <f t="shared" si="11"/>
        <v xml:space="preserve">["ID"] = 1879323094; </v>
      </c>
      <c r="X17" t="str">
        <f t="shared" si="12"/>
        <v/>
      </c>
      <c r="Y17" s="1" t="str">
        <f t="shared" si="13"/>
        <v xml:space="preserve">["SAVE_INDEX"] = 15; </v>
      </c>
      <c r="Z17">
        <f>VLOOKUP(E17,Type!A$2:B$16,2,FALSE)</f>
        <v>4</v>
      </c>
      <c r="AA17" t="str">
        <f t="shared" si="14"/>
        <v xml:space="preserve">["TYPE"] = 4; </v>
      </c>
      <c r="AB17" t="str">
        <f t="shared" si="15"/>
        <v>2000</v>
      </c>
      <c r="AC17" t="str">
        <f t="shared" si="16"/>
        <v xml:space="preserve">["VXP"] = 2000; </v>
      </c>
      <c r="AD17" t="str">
        <f t="shared" si="17"/>
        <v>5</v>
      </c>
      <c r="AE17" t="str">
        <f t="shared" si="18"/>
        <v xml:space="preserve">["LP"] =  5; </v>
      </c>
      <c r="AF17" t="str">
        <f t="shared" si="19"/>
        <v>900</v>
      </c>
      <c r="AG17" t="str">
        <f t="shared" si="20"/>
        <v xml:space="preserve">["REP"] =  900; </v>
      </c>
      <c r="AH17">
        <f>IF(LEN(J17)&gt;0,VLOOKUP(J17,Faction!A$2:B$77,2,FALSE),1)</f>
        <v>50</v>
      </c>
      <c r="AI17" t="str">
        <f t="shared" si="21"/>
        <v xml:space="preserve">["FACTION"] = 50; </v>
      </c>
      <c r="AJ17" t="str">
        <f t="shared" si="22"/>
        <v xml:space="preserve">["TIER"] = 2; </v>
      </c>
      <c r="AK17" t="str">
        <f t="shared" si="23"/>
        <v xml:space="preserve">["MIN_LVL"] = "90"; </v>
      </c>
      <c r="AL17" t="str">
        <f t="shared" si="24"/>
        <v/>
      </c>
      <c r="AM17" t="str">
        <f t="shared" si="25"/>
        <v xml:space="preserve">["NAME"] = { ["EN"] = "Beast-slayer of Eastern Gondor (Advanced)"; }; </v>
      </c>
      <c r="AN17" t="str">
        <f t="shared" si="26"/>
        <v xml:space="preserve">["LORE"] = { ["EN"] = "Defeat many Beasts in Eastern Gondor."; }; </v>
      </c>
      <c r="AO17" t="str">
        <f t="shared" si="27"/>
        <v xml:space="preserve">["SUMMARY"] = { ["EN"] = "Slay 240 beasts in Eastern Gondor / Plain Heritage Rune of Legend"; }; </v>
      </c>
      <c r="AP17" t="str">
        <f t="shared" si="28"/>
        <v xml:space="preserve">["TITLE"] = { ["EN"] = "Beast-slayer of Eastern Gondor"; }; </v>
      </c>
      <c r="AQ17" t="str">
        <f t="shared" si="29"/>
        <v>};</v>
      </c>
    </row>
    <row r="18" spans="1:43" x14ac:dyDescent="0.25">
      <c r="A18">
        <v>1879323097</v>
      </c>
      <c r="B18">
        <v>18</v>
      </c>
      <c r="C18">
        <v>16</v>
      </c>
      <c r="D18" t="s">
        <v>337</v>
      </c>
      <c r="E18" t="s">
        <v>30</v>
      </c>
      <c r="H18">
        <v>5</v>
      </c>
      <c r="I18">
        <v>700</v>
      </c>
      <c r="J18" t="s">
        <v>83</v>
      </c>
      <c r="K18" t="s">
        <v>338</v>
      </c>
      <c r="L18" t="s">
        <v>666</v>
      </c>
      <c r="M18">
        <v>3</v>
      </c>
      <c r="N18">
        <v>90</v>
      </c>
      <c r="R18" t="str">
        <f t="shared" si="6"/>
        <v xml:space="preserve"> [17] = {["ID"] = 1879323097; }; -- Beast-slayer of Eastern Gondor</v>
      </c>
      <c r="S18" s="1" t="str">
        <f t="shared" si="7"/>
        <v xml:space="preserve"> [17] = {["ID"] = 1879323097; ["SAVE_INDEX"] = 16; ["TYPE"] = 4; ["VXP"] =    0; ["LP"] =  5; ["REP"] =  700; ["FACTION"] = 50; ["TIER"] = 3; ["MIN_LVL"] = "90"; ["NAME"] = { ["EN"] = "Beast-slayer of Eastern Gondor"; }; ["LORE"] = { ["EN"] = "Defeat many Beasts in Eastern Gondor."; }; ["SUMMARY"] = { ["EN"] = "Slay 120 beasts in Eastern Gondor"; }; };</v>
      </c>
      <c r="T18">
        <f t="shared" si="8"/>
        <v>17</v>
      </c>
      <c r="U18" t="str">
        <f t="shared" si="9"/>
        <v xml:space="preserve"> [17] = {</v>
      </c>
      <c r="V18" t="str">
        <f t="shared" si="10"/>
        <v xml:space="preserve">["ID"] = 1879323097; </v>
      </c>
      <c r="W18" t="str">
        <f t="shared" si="11"/>
        <v xml:space="preserve">["ID"] = 1879323097; </v>
      </c>
      <c r="X18" t="str">
        <f t="shared" si="12"/>
        <v/>
      </c>
      <c r="Y18" s="1" t="str">
        <f t="shared" si="13"/>
        <v xml:space="preserve">["SAVE_INDEX"] = 16; </v>
      </c>
      <c r="Z18">
        <f>VLOOKUP(E18,Type!A$2:B$16,2,FALSE)</f>
        <v>4</v>
      </c>
      <c r="AA18" t="str">
        <f t="shared" si="14"/>
        <v xml:space="preserve">["TYPE"] = 4; </v>
      </c>
      <c r="AB18" t="str">
        <f t="shared" si="15"/>
        <v>0</v>
      </c>
      <c r="AC18" t="str">
        <f t="shared" si="16"/>
        <v xml:space="preserve">["VXP"] =    0; </v>
      </c>
      <c r="AD18" t="str">
        <f t="shared" si="17"/>
        <v>5</v>
      </c>
      <c r="AE18" t="str">
        <f t="shared" si="18"/>
        <v xml:space="preserve">["LP"] =  5; </v>
      </c>
      <c r="AF18" t="str">
        <f t="shared" si="19"/>
        <v>700</v>
      </c>
      <c r="AG18" t="str">
        <f t="shared" si="20"/>
        <v xml:space="preserve">["REP"] =  700; </v>
      </c>
      <c r="AH18">
        <f>IF(LEN(J18)&gt;0,VLOOKUP(J18,Faction!A$2:B$77,2,FALSE),1)</f>
        <v>50</v>
      </c>
      <c r="AI18" t="str">
        <f t="shared" si="21"/>
        <v xml:space="preserve">["FACTION"] = 50; </v>
      </c>
      <c r="AJ18" t="str">
        <f t="shared" si="22"/>
        <v xml:space="preserve">["TIER"] = 3; </v>
      </c>
      <c r="AK18" t="str">
        <f t="shared" si="23"/>
        <v xml:space="preserve">["MIN_LVL"] = "90"; </v>
      </c>
      <c r="AL18" t="str">
        <f t="shared" si="24"/>
        <v/>
      </c>
      <c r="AM18" t="str">
        <f t="shared" si="25"/>
        <v xml:space="preserve">["NAME"] = { ["EN"] = "Beast-slayer of Eastern Gondor"; }; </v>
      </c>
      <c r="AN18" t="str">
        <f t="shared" si="26"/>
        <v xml:space="preserve">["LORE"] = { ["EN"] = "Defeat many Beasts in Eastern Gondor."; }; </v>
      </c>
      <c r="AO18" t="str">
        <f t="shared" si="27"/>
        <v xml:space="preserve">["SUMMARY"] = { ["EN"] = "Slay 120 beasts in Eastern Gondor"; }; </v>
      </c>
      <c r="AP18" t="str">
        <f t="shared" si="28"/>
        <v/>
      </c>
      <c r="AQ18" t="str">
        <f t="shared" si="29"/>
        <v>};</v>
      </c>
    </row>
    <row r="19" spans="1:43" x14ac:dyDescent="0.25">
      <c r="A19">
        <v>1879323074</v>
      </c>
      <c r="B19">
        <v>21</v>
      </c>
      <c r="C19">
        <v>17</v>
      </c>
      <c r="D19" t="s">
        <v>343</v>
      </c>
      <c r="E19" t="s">
        <v>30</v>
      </c>
      <c r="F19">
        <v>2000</v>
      </c>
      <c r="G19" t="s">
        <v>341</v>
      </c>
      <c r="H19">
        <v>5</v>
      </c>
      <c r="I19">
        <v>900</v>
      </c>
      <c r="J19" t="s">
        <v>83</v>
      </c>
      <c r="K19" t="s">
        <v>344</v>
      </c>
      <c r="L19" t="s">
        <v>667</v>
      </c>
      <c r="M19">
        <v>2</v>
      </c>
      <c r="N19">
        <v>90</v>
      </c>
      <c r="R19" t="str">
        <f t="shared" si="6"/>
        <v xml:space="preserve"> [18] = {["ID"] = 1879323074; }; -- Easterling-slayer of Eastern Gondor (Advanced)</v>
      </c>
      <c r="S19" s="1" t="str">
        <f t="shared" si="7"/>
        <v xml:space="preserve"> [18] = {["ID"] = 1879323074; ["SAVE_INDEX"] = 17; ["TYPE"] = 4; ["VXP"] = 2000; ["LP"] =  5; ["REP"] =  900; ["FACTION"] = 50; ["TIER"] = 2; ["MIN_LVL"] = "90"; ["NAME"] = { ["EN"] = "Easterling-slayer of Eastern Gondor (Advanced)"; }; ["LORE"] = { ["EN"] = "Defeat many Easterlings in Eastern Gondor."; }; ["SUMMARY"] = { ["EN"] = "Slay 200 Easterlings in Eastern Gondor / Plain Heritage Rune of Legend"; }; ["TITLE"] = { ["EN"] = "Easterling-slayer of Eastern Gondor"; }; };</v>
      </c>
      <c r="T19">
        <f t="shared" si="8"/>
        <v>18</v>
      </c>
      <c r="U19" t="str">
        <f t="shared" si="9"/>
        <v xml:space="preserve"> [18] = {</v>
      </c>
      <c r="V19" t="str">
        <f t="shared" si="10"/>
        <v xml:space="preserve">["ID"] = 1879323074; </v>
      </c>
      <c r="W19" t="str">
        <f t="shared" si="11"/>
        <v xml:space="preserve">["ID"] = 1879323074; </v>
      </c>
      <c r="X19" t="str">
        <f t="shared" si="12"/>
        <v/>
      </c>
      <c r="Y19" s="1" t="str">
        <f t="shared" si="13"/>
        <v xml:space="preserve">["SAVE_INDEX"] = 17; </v>
      </c>
      <c r="Z19">
        <f>VLOOKUP(E19,Type!A$2:B$16,2,FALSE)</f>
        <v>4</v>
      </c>
      <c r="AA19" t="str">
        <f t="shared" si="14"/>
        <v xml:space="preserve">["TYPE"] = 4; </v>
      </c>
      <c r="AB19" t="str">
        <f t="shared" si="15"/>
        <v>2000</v>
      </c>
      <c r="AC19" t="str">
        <f t="shared" si="16"/>
        <v xml:space="preserve">["VXP"] = 2000; </v>
      </c>
      <c r="AD19" t="str">
        <f t="shared" si="17"/>
        <v>5</v>
      </c>
      <c r="AE19" t="str">
        <f t="shared" si="18"/>
        <v xml:space="preserve">["LP"] =  5; </v>
      </c>
      <c r="AF19" t="str">
        <f t="shared" si="19"/>
        <v>900</v>
      </c>
      <c r="AG19" t="str">
        <f t="shared" si="20"/>
        <v xml:space="preserve">["REP"] =  900; </v>
      </c>
      <c r="AH19">
        <f>IF(LEN(J19)&gt;0,VLOOKUP(J19,Faction!A$2:B$77,2,FALSE),1)</f>
        <v>50</v>
      </c>
      <c r="AI19" t="str">
        <f t="shared" si="21"/>
        <v xml:space="preserve">["FACTION"] = 50; </v>
      </c>
      <c r="AJ19" t="str">
        <f t="shared" si="22"/>
        <v xml:space="preserve">["TIER"] = 2; </v>
      </c>
      <c r="AK19" t="str">
        <f t="shared" si="23"/>
        <v xml:space="preserve">["MIN_LVL"] = "90"; </v>
      </c>
      <c r="AL19" t="str">
        <f t="shared" si="24"/>
        <v/>
      </c>
      <c r="AM19" t="str">
        <f t="shared" si="25"/>
        <v xml:space="preserve">["NAME"] = { ["EN"] = "Easterling-slayer of Eastern Gondor (Advanced)"; }; </v>
      </c>
      <c r="AN19" t="str">
        <f t="shared" si="26"/>
        <v xml:space="preserve">["LORE"] = { ["EN"] = "Defeat many Easterlings in Eastern Gondor."; }; </v>
      </c>
      <c r="AO19" t="str">
        <f t="shared" si="27"/>
        <v xml:space="preserve">["SUMMARY"] = { ["EN"] = "Slay 200 Easterlings in Eastern Gondor / Plain Heritage Rune of Legend"; }; </v>
      </c>
      <c r="AP19" t="str">
        <f t="shared" si="28"/>
        <v xml:space="preserve">["TITLE"] = { ["EN"] = "Easterling-slayer of Eastern Gondor"; }; </v>
      </c>
      <c r="AQ19" t="str">
        <f t="shared" si="29"/>
        <v>};</v>
      </c>
    </row>
    <row r="20" spans="1:43" x14ac:dyDescent="0.25">
      <c r="A20">
        <v>1879323085</v>
      </c>
      <c r="B20">
        <v>20</v>
      </c>
      <c r="C20">
        <v>18</v>
      </c>
      <c r="D20" t="s">
        <v>341</v>
      </c>
      <c r="E20" t="s">
        <v>30</v>
      </c>
      <c r="H20">
        <v>5</v>
      </c>
      <c r="I20">
        <v>700</v>
      </c>
      <c r="J20" t="s">
        <v>83</v>
      </c>
      <c r="K20" t="s">
        <v>342</v>
      </c>
      <c r="L20" t="s">
        <v>667</v>
      </c>
      <c r="M20">
        <v>3</v>
      </c>
      <c r="N20">
        <v>90</v>
      </c>
      <c r="R20" t="str">
        <f t="shared" si="6"/>
        <v xml:space="preserve"> [19] = {["ID"] = 1879323085; }; -- Easterling-slayer of Eastern Gondor</v>
      </c>
      <c r="S20" s="1" t="str">
        <f t="shared" si="7"/>
        <v xml:space="preserve"> [19] = {["ID"] = 1879323085; ["SAVE_INDEX"] = 18; ["TYPE"] = 4; ["VXP"] =    0; ["LP"] =  5; ["REP"] =  700; ["FACTION"] = 50; ["TIER"] = 3; ["MIN_LVL"] = "90"; ["NAME"] = { ["EN"] = "Easterling-slayer of Eastern Gondor"; }; ["LORE"] = { ["EN"] = "Defeat many Easterlings in Eastern Gondor."; }; ["SUMMARY"] = { ["EN"] = "Slay 100 Easterlings in Eastern Gondor"; }; };</v>
      </c>
      <c r="T20">
        <f t="shared" si="8"/>
        <v>19</v>
      </c>
      <c r="U20" t="str">
        <f t="shared" si="9"/>
        <v xml:space="preserve"> [19] = {</v>
      </c>
      <c r="V20" t="str">
        <f t="shared" si="10"/>
        <v xml:space="preserve">["ID"] = 1879323085; </v>
      </c>
      <c r="W20" t="str">
        <f t="shared" si="11"/>
        <v xml:space="preserve">["ID"] = 1879323085; </v>
      </c>
      <c r="X20" t="str">
        <f t="shared" si="12"/>
        <v/>
      </c>
      <c r="Y20" s="1" t="str">
        <f t="shared" si="13"/>
        <v xml:space="preserve">["SAVE_INDEX"] = 18; </v>
      </c>
      <c r="Z20">
        <f>VLOOKUP(E20,Type!A$2:B$16,2,FALSE)</f>
        <v>4</v>
      </c>
      <c r="AA20" t="str">
        <f t="shared" si="14"/>
        <v xml:space="preserve">["TYPE"] = 4; </v>
      </c>
      <c r="AB20" t="str">
        <f t="shared" si="15"/>
        <v>0</v>
      </c>
      <c r="AC20" t="str">
        <f t="shared" si="16"/>
        <v xml:space="preserve">["VXP"] =    0; </v>
      </c>
      <c r="AD20" t="str">
        <f t="shared" si="17"/>
        <v>5</v>
      </c>
      <c r="AE20" t="str">
        <f t="shared" si="18"/>
        <v xml:space="preserve">["LP"] =  5; </v>
      </c>
      <c r="AF20" t="str">
        <f t="shared" si="19"/>
        <v>700</v>
      </c>
      <c r="AG20" t="str">
        <f t="shared" si="20"/>
        <v xml:space="preserve">["REP"] =  700; </v>
      </c>
      <c r="AH20">
        <f>IF(LEN(J20)&gt;0,VLOOKUP(J20,Faction!A$2:B$77,2,FALSE),1)</f>
        <v>50</v>
      </c>
      <c r="AI20" t="str">
        <f t="shared" si="21"/>
        <v xml:space="preserve">["FACTION"] = 50; </v>
      </c>
      <c r="AJ20" t="str">
        <f t="shared" si="22"/>
        <v xml:space="preserve">["TIER"] = 3; </v>
      </c>
      <c r="AK20" t="str">
        <f t="shared" si="23"/>
        <v xml:space="preserve">["MIN_LVL"] = "90"; </v>
      </c>
      <c r="AL20" t="str">
        <f t="shared" si="24"/>
        <v/>
      </c>
      <c r="AM20" t="str">
        <f t="shared" si="25"/>
        <v xml:space="preserve">["NAME"] = { ["EN"] = "Easterling-slayer of Eastern Gondor"; }; </v>
      </c>
      <c r="AN20" t="str">
        <f t="shared" si="26"/>
        <v xml:space="preserve">["LORE"] = { ["EN"] = "Defeat many Easterlings in Eastern Gondor."; }; </v>
      </c>
      <c r="AO20" t="str">
        <f t="shared" si="27"/>
        <v xml:space="preserve">["SUMMARY"] = { ["EN"] = "Slay 100 Easterlings in Eastern Gondor"; }; </v>
      </c>
      <c r="AP20" t="str">
        <f t="shared" si="28"/>
        <v/>
      </c>
      <c r="AQ20" t="str">
        <f t="shared" si="29"/>
        <v>};</v>
      </c>
    </row>
    <row r="21" spans="1:43" x14ac:dyDescent="0.25">
      <c r="A21">
        <v>1879323096</v>
      </c>
      <c r="B21">
        <v>23</v>
      </c>
      <c r="C21">
        <v>19</v>
      </c>
      <c r="D21" t="s">
        <v>347</v>
      </c>
      <c r="E21" t="s">
        <v>30</v>
      </c>
      <c r="F21">
        <v>2000</v>
      </c>
      <c r="G21" t="s">
        <v>345</v>
      </c>
      <c r="H21">
        <v>5</v>
      </c>
      <c r="I21">
        <v>900</v>
      </c>
      <c r="J21" t="s">
        <v>83</v>
      </c>
      <c r="K21" t="s">
        <v>348</v>
      </c>
      <c r="L21" t="s">
        <v>668</v>
      </c>
      <c r="M21">
        <v>2</v>
      </c>
      <c r="N21">
        <v>90</v>
      </c>
      <c r="R21" t="str">
        <f t="shared" si="6"/>
        <v xml:space="preserve"> [20] = {["ID"] = 1879323096; }; -- Goblin-slayer of Eastern Gondor (Advanced)</v>
      </c>
      <c r="S21" s="1" t="str">
        <f t="shared" si="7"/>
        <v xml:space="preserve"> [20] = {["ID"] = 1879323096; ["SAVE_INDEX"] = 19; ["TYPE"] = 4; ["VXP"] = 2000; ["LP"] =  5; ["REP"] =  900; ["FACTION"] = 50; ["TIER"] = 2; ["MIN_LVL"] = "90"; ["NAME"] = { ["EN"] = "Goblin-slayer of Eastern Gondor (Advanced)"; }; ["LORE"] = { ["EN"] = "Defeat many Goblin in Eastern Gondor."; }; ["SUMMARY"] = { ["EN"] = "Slay 200 goblins in Eastern Gondor / Plain Heritage Rune of Legend"; }; ["TITLE"] = { ["EN"] = "Goblin-slayer of Eastern Gondor"; }; };</v>
      </c>
      <c r="T21">
        <f t="shared" si="8"/>
        <v>20</v>
      </c>
      <c r="U21" t="str">
        <f t="shared" si="9"/>
        <v xml:space="preserve"> [20] = {</v>
      </c>
      <c r="V21" t="str">
        <f t="shared" si="10"/>
        <v xml:space="preserve">["ID"] = 1879323096; </v>
      </c>
      <c r="W21" t="str">
        <f t="shared" si="11"/>
        <v xml:space="preserve">["ID"] = 1879323096; </v>
      </c>
      <c r="X21" t="str">
        <f t="shared" si="12"/>
        <v/>
      </c>
      <c r="Y21" s="1" t="str">
        <f t="shared" si="13"/>
        <v xml:space="preserve">["SAVE_INDEX"] = 19; </v>
      </c>
      <c r="Z21">
        <f>VLOOKUP(E21,Type!A$2:B$16,2,FALSE)</f>
        <v>4</v>
      </c>
      <c r="AA21" t="str">
        <f t="shared" si="14"/>
        <v xml:space="preserve">["TYPE"] = 4; </v>
      </c>
      <c r="AB21" t="str">
        <f t="shared" si="15"/>
        <v>2000</v>
      </c>
      <c r="AC21" t="str">
        <f t="shared" si="16"/>
        <v xml:space="preserve">["VXP"] = 2000; </v>
      </c>
      <c r="AD21" t="str">
        <f t="shared" si="17"/>
        <v>5</v>
      </c>
      <c r="AE21" t="str">
        <f t="shared" si="18"/>
        <v xml:space="preserve">["LP"] =  5; </v>
      </c>
      <c r="AF21" t="str">
        <f t="shared" si="19"/>
        <v>900</v>
      </c>
      <c r="AG21" t="str">
        <f t="shared" si="20"/>
        <v xml:space="preserve">["REP"] =  900; </v>
      </c>
      <c r="AH21">
        <f>IF(LEN(J21)&gt;0,VLOOKUP(J21,Faction!A$2:B$77,2,FALSE),1)</f>
        <v>50</v>
      </c>
      <c r="AI21" t="str">
        <f t="shared" si="21"/>
        <v xml:space="preserve">["FACTION"] = 50; </v>
      </c>
      <c r="AJ21" t="str">
        <f t="shared" si="22"/>
        <v xml:space="preserve">["TIER"] = 2; </v>
      </c>
      <c r="AK21" t="str">
        <f t="shared" si="23"/>
        <v xml:space="preserve">["MIN_LVL"] = "90"; </v>
      </c>
      <c r="AL21" t="str">
        <f t="shared" si="24"/>
        <v/>
      </c>
      <c r="AM21" t="str">
        <f t="shared" si="25"/>
        <v xml:space="preserve">["NAME"] = { ["EN"] = "Goblin-slayer of Eastern Gondor (Advanced)"; }; </v>
      </c>
      <c r="AN21" t="str">
        <f t="shared" si="26"/>
        <v xml:space="preserve">["LORE"] = { ["EN"] = "Defeat many Goblin in Eastern Gondor."; }; </v>
      </c>
      <c r="AO21" t="str">
        <f t="shared" si="27"/>
        <v xml:space="preserve">["SUMMARY"] = { ["EN"] = "Slay 200 goblins in Eastern Gondor / Plain Heritage Rune of Legend"; }; </v>
      </c>
      <c r="AP21" t="str">
        <f t="shared" si="28"/>
        <v xml:space="preserve">["TITLE"] = { ["EN"] = "Goblin-slayer of Eastern Gondor"; }; </v>
      </c>
      <c r="AQ21" t="str">
        <f t="shared" si="29"/>
        <v>};</v>
      </c>
    </row>
    <row r="22" spans="1:43" x14ac:dyDescent="0.25">
      <c r="A22">
        <v>1879323089</v>
      </c>
      <c r="B22">
        <v>22</v>
      </c>
      <c r="C22">
        <v>20</v>
      </c>
      <c r="D22" t="s">
        <v>345</v>
      </c>
      <c r="E22" t="s">
        <v>30</v>
      </c>
      <c r="H22">
        <v>5</v>
      </c>
      <c r="I22">
        <v>700</v>
      </c>
      <c r="J22" t="s">
        <v>83</v>
      </c>
      <c r="K22" t="s">
        <v>346</v>
      </c>
      <c r="L22" t="s">
        <v>672</v>
      </c>
      <c r="M22">
        <v>3</v>
      </c>
      <c r="N22">
        <v>90</v>
      </c>
      <c r="R22" t="str">
        <f t="shared" si="6"/>
        <v xml:space="preserve"> [21] = {["ID"] = 1879323089; }; -- Goblin-slayer of Eastern Gondor</v>
      </c>
      <c r="S22" s="1" t="str">
        <f t="shared" si="7"/>
        <v xml:space="preserve"> [21] = {["ID"] = 1879323089; ["SAVE_INDEX"] = 20; ["TYPE"] = 4; ["VXP"] =    0; ["LP"] =  5; ["REP"] =  700; ["FACTION"] = 50; ["TIER"] = 3; ["MIN_LVL"] = "90"; ["NAME"] = { ["EN"] = "Goblin-slayer of Eastern Gondor"; }; ["LORE"] = { ["EN"] = "Defeat many Goblins in Eastern Gondor."; }; ["SUMMARY"] = { ["EN"] = "Slay 100 goblins in Eastern Gondor"; }; };</v>
      </c>
      <c r="T22">
        <f t="shared" si="8"/>
        <v>21</v>
      </c>
      <c r="U22" t="str">
        <f t="shared" si="9"/>
        <v xml:space="preserve"> [21] = {</v>
      </c>
      <c r="V22" t="str">
        <f t="shared" si="10"/>
        <v xml:space="preserve">["ID"] = 1879323089; </v>
      </c>
      <c r="W22" t="str">
        <f t="shared" si="11"/>
        <v xml:space="preserve">["ID"] = 1879323089; </v>
      </c>
      <c r="X22" t="str">
        <f t="shared" si="12"/>
        <v/>
      </c>
      <c r="Y22" s="1" t="str">
        <f t="shared" si="13"/>
        <v xml:space="preserve">["SAVE_INDEX"] = 20; </v>
      </c>
      <c r="Z22">
        <f>VLOOKUP(E22,Type!A$2:B$16,2,FALSE)</f>
        <v>4</v>
      </c>
      <c r="AA22" t="str">
        <f t="shared" si="14"/>
        <v xml:space="preserve">["TYPE"] = 4; </v>
      </c>
      <c r="AB22" t="str">
        <f t="shared" si="15"/>
        <v>0</v>
      </c>
      <c r="AC22" t="str">
        <f t="shared" si="16"/>
        <v xml:space="preserve">["VXP"] =    0; </v>
      </c>
      <c r="AD22" t="str">
        <f t="shared" si="17"/>
        <v>5</v>
      </c>
      <c r="AE22" t="str">
        <f t="shared" si="18"/>
        <v xml:space="preserve">["LP"] =  5; </v>
      </c>
      <c r="AF22" t="str">
        <f t="shared" si="19"/>
        <v>700</v>
      </c>
      <c r="AG22" t="str">
        <f t="shared" si="20"/>
        <v xml:space="preserve">["REP"] =  700; </v>
      </c>
      <c r="AH22">
        <f>IF(LEN(J22)&gt;0,VLOOKUP(J22,Faction!A$2:B$77,2,FALSE),1)</f>
        <v>50</v>
      </c>
      <c r="AI22" t="str">
        <f t="shared" si="21"/>
        <v xml:space="preserve">["FACTION"] = 50; </v>
      </c>
      <c r="AJ22" t="str">
        <f t="shared" si="22"/>
        <v xml:space="preserve">["TIER"] = 3; </v>
      </c>
      <c r="AK22" t="str">
        <f t="shared" si="23"/>
        <v xml:space="preserve">["MIN_LVL"] = "90"; </v>
      </c>
      <c r="AL22" t="str">
        <f t="shared" si="24"/>
        <v/>
      </c>
      <c r="AM22" t="str">
        <f t="shared" si="25"/>
        <v xml:space="preserve">["NAME"] = { ["EN"] = "Goblin-slayer of Eastern Gondor"; }; </v>
      </c>
      <c r="AN22" t="str">
        <f t="shared" si="26"/>
        <v xml:space="preserve">["LORE"] = { ["EN"] = "Defeat many Goblins in Eastern Gondor."; }; </v>
      </c>
      <c r="AO22" t="str">
        <f t="shared" si="27"/>
        <v xml:space="preserve">["SUMMARY"] = { ["EN"] = "Slay 100 goblins in Eastern Gondor"; }; </v>
      </c>
      <c r="AP22" t="str">
        <f t="shared" si="28"/>
        <v/>
      </c>
      <c r="AQ22" t="str">
        <f t="shared" si="29"/>
        <v>};</v>
      </c>
    </row>
    <row r="23" spans="1:43" x14ac:dyDescent="0.25">
      <c r="A23">
        <v>1879323079</v>
      </c>
      <c r="B23">
        <v>25</v>
      </c>
      <c r="C23">
        <v>21</v>
      </c>
      <c r="D23" t="s">
        <v>351</v>
      </c>
      <c r="E23" t="s">
        <v>30</v>
      </c>
      <c r="F23">
        <v>2000</v>
      </c>
      <c r="G23" t="s">
        <v>764</v>
      </c>
      <c r="H23">
        <v>5</v>
      </c>
      <c r="I23">
        <v>900</v>
      </c>
      <c r="J23" t="s">
        <v>83</v>
      </c>
      <c r="K23" t="s">
        <v>352</v>
      </c>
      <c r="L23" t="s">
        <v>669</v>
      </c>
      <c r="M23">
        <v>2</v>
      </c>
      <c r="N23">
        <v>90</v>
      </c>
      <c r="R23" t="str">
        <f t="shared" si="6"/>
        <v xml:space="preserve"> [22] = {["ID"] = 1879323079; }; -- Half-troll slayer of Eastern Gondor (Advanced)</v>
      </c>
      <c r="S23" s="1" t="str">
        <f t="shared" si="7"/>
        <v xml:space="preserve"> [22] = {["ID"] = 1879323079; ["SAVE_INDEX"] = 21; ["TYPE"] = 4; ["VXP"] = 2000; ["LP"] =  5; ["REP"] =  900; ["FACTION"] = 50; ["TIER"] = 2; ["MIN_LVL"] = "90"; ["NAME"] = { ["EN"] = "Half-troll slayer of Eastern Gondor (Advanced)"; }; ["LORE"] = { ["EN"] = "Defeat many Half-trolls in Eastern Gondor."; }; ["SUMMARY"] = { ["EN"] = "Slay 100 Half-trolls in Eastern Gondor / Plain Heritage Rune of Legend"; }; ["TITLE"] = { ["EN"] = "Half-troll Slayer of Eastern Gondor"; }; };</v>
      </c>
      <c r="T23">
        <f t="shared" si="8"/>
        <v>22</v>
      </c>
      <c r="U23" t="str">
        <f t="shared" si="9"/>
        <v xml:space="preserve"> [22] = {</v>
      </c>
      <c r="V23" t="str">
        <f t="shared" si="10"/>
        <v xml:space="preserve">["ID"] = 1879323079; </v>
      </c>
      <c r="W23" t="str">
        <f t="shared" si="11"/>
        <v xml:space="preserve">["ID"] = 1879323079; </v>
      </c>
      <c r="X23" t="str">
        <f t="shared" si="12"/>
        <v/>
      </c>
      <c r="Y23" s="1" t="str">
        <f t="shared" si="13"/>
        <v xml:space="preserve">["SAVE_INDEX"] = 21; </v>
      </c>
      <c r="Z23">
        <f>VLOOKUP(E23,Type!A$2:B$16,2,FALSE)</f>
        <v>4</v>
      </c>
      <c r="AA23" t="str">
        <f t="shared" si="14"/>
        <v xml:space="preserve">["TYPE"] = 4; </v>
      </c>
      <c r="AB23" t="str">
        <f t="shared" si="15"/>
        <v>2000</v>
      </c>
      <c r="AC23" t="str">
        <f t="shared" si="16"/>
        <v xml:space="preserve">["VXP"] = 2000; </v>
      </c>
      <c r="AD23" t="str">
        <f t="shared" si="17"/>
        <v>5</v>
      </c>
      <c r="AE23" t="str">
        <f t="shared" si="18"/>
        <v xml:space="preserve">["LP"] =  5; </v>
      </c>
      <c r="AF23" t="str">
        <f t="shared" si="19"/>
        <v>900</v>
      </c>
      <c r="AG23" t="str">
        <f t="shared" si="20"/>
        <v xml:space="preserve">["REP"] =  900; </v>
      </c>
      <c r="AH23">
        <f>IF(LEN(J23)&gt;0,VLOOKUP(J23,Faction!A$2:B$77,2,FALSE),1)</f>
        <v>50</v>
      </c>
      <c r="AI23" t="str">
        <f t="shared" si="21"/>
        <v xml:space="preserve">["FACTION"] = 50; </v>
      </c>
      <c r="AJ23" t="str">
        <f t="shared" si="22"/>
        <v xml:space="preserve">["TIER"] = 2; </v>
      </c>
      <c r="AK23" t="str">
        <f t="shared" si="23"/>
        <v xml:space="preserve">["MIN_LVL"] = "90"; </v>
      </c>
      <c r="AL23" t="str">
        <f t="shared" si="24"/>
        <v/>
      </c>
      <c r="AM23" t="str">
        <f t="shared" si="25"/>
        <v xml:space="preserve">["NAME"] = { ["EN"] = "Half-troll slayer of Eastern Gondor (Advanced)"; }; </v>
      </c>
      <c r="AN23" t="str">
        <f t="shared" si="26"/>
        <v xml:space="preserve">["LORE"] = { ["EN"] = "Defeat many Half-trolls in Eastern Gondor."; }; </v>
      </c>
      <c r="AO23" t="str">
        <f t="shared" si="27"/>
        <v xml:space="preserve">["SUMMARY"] = { ["EN"] = "Slay 100 Half-trolls in Eastern Gondor / Plain Heritage Rune of Legend"; }; </v>
      </c>
      <c r="AP23" t="str">
        <f t="shared" si="28"/>
        <v xml:space="preserve">["TITLE"] = { ["EN"] = "Half-troll Slayer of Eastern Gondor"; }; </v>
      </c>
      <c r="AQ23" t="str">
        <f t="shared" si="29"/>
        <v>};</v>
      </c>
    </row>
    <row r="24" spans="1:43" x14ac:dyDescent="0.25">
      <c r="A24">
        <v>1879323071</v>
      </c>
      <c r="B24">
        <v>24</v>
      </c>
      <c r="C24">
        <v>22</v>
      </c>
      <c r="D24" t="s">
        <v>349</v>
      </c>
      <c r="E24" t="s">
        <v>30</v>
      </c>
      <c r="H24">
        <v>5</v>
      </c>
      <c r="I24">
        <v>700</v>
      </c>
      <c r="J24" t="s">
        <v>83</v>
      </c>
      <c r="K24" t="s">
        <v>350</v>
      </c>
      <c r="L24" t="s">
        <v>669</v>
      </c>
      <c r="M24">
        <v>3</v>
      </c>
      <c r="N24">
        <v>90</v>
      </c>
      <c r="R24" t="str">
        <f t="shared" si="6"/>
        <v xml:space="preserve"> [23] = {["ID"] = 1879323071; }; -- Half-troll slayer of Eastern Gondor</v>
      </c>
      <c r="S24" s="1" t="str">
        <f t="shared" si="7"/>
        <v xml:space="preserve"> [23] = {["ID"] = 1879323071; ["SAVE_INDEX"] = 22; ["TYPE"] = 4; ["VXP"] =    0; ["LP"] =  5; ["REP"] =  700; ["FACTION"] = 50; ["TIER"] = 3; ["MIN_LVL"] = "90"; ["NAME"] = { ["EN"] = "Half-troll slayer of Eastern Gondor"; }; ["LORE"] = { ["EN"] = "Defeat many Half-trolls in Eastern Gondor."; }; ["SUMMARY"] = { ["EN"] = "Slay 50 Half-trolls in Eastern Gondor"; }; };</v>
      </c>
      <c r="T24">
        <f t="shared" si="8"/>
        <v>23</v>
      </c>
      <c r="U24" t="str">
        <f t="shared" si="9"/>
        <v xml:space="preserve"> [23] = {</v>
      </c>
      <c r="V24" t="str">
        <f t="shared" si="10"/>
        <v xml:space="preserve">["ID"] = 1879323071; </v>
      </c>
      <c r="W24" t="str">
        <f t="shared" si="11"/>
        <v xml:space="preserve">["ID"] = 1879323071; </v>
      </c>
      <c r="X24" t="str">
        <f t="shared" si="12"/>
        <v/>
      </c>
      <c r="Y24" s="1" t="str">
        <f t="shared" si="13"/>
        <v xml:space="preserve">["SAVE_INDEX"] = 22; </v>
      </c>
      <c r="Z24">
        <f>VLOOKUP(E24,Type!A$2:B$16,2,FALSE)</f>
        <v>4</v>
      </c>
      <c r="AA24" t="str">
        <f t="shared" si="14"/>
        <v xml:space="preserve">["TYPE"] = 4; </v>
      </c>
      <c r="AB24" t="str">
        <f t="shared" si="15"/>
        <v>0</v>
      </c>
      <c r="AC24" t="str">
        <f t="shared" si="16"/>
        <v xml:space="preserve">["VXP"] =    0; </v>
      </c>
      <c r="AD24" t="str">
        <f t="shared" si="17"/>
        <v>5</v>
      </c>
      <c r="AE24" t="str">
        <f t="shared" si="18"/>
        <v xml:space="preserve">["LP"] =  5; </v>
      </c>
      <c r="AF24" t="str">
        <f t="shared" si="19"/>
        <v>700</v>
      </c>
      <c r="AG24" t="str">
        <f t="shared" si="20"/>
        <v xml:space="preserve">["REP"] =  700; </v>
      </c>
      <c r="AH24">
        <f>IF(LEN(J24)&gt;0,VLOOKUP(J24,Faction!A$2:B$77,2,FALSE),1)</f>
        <v>50</v>
      </c>
      <c r="AI24" t="str">
        <f t="shared" si="21"/>
        <v xml:space="preserve">["FACTION"] = 50; </v>
      </c>
      <c r="AJ24" t="str">
        <f t="shared" si="22"/>
        <v xml:space="preserve">["TIER"] = 3; </v>
      </c>
      <c r="AK24" t="str">
        <f t="shared" si="23"/>
        <v xml:space="preserve">["MIN_LVL"] = "90"; </v>
      </c>
      <c r="AL24" t="str">
        <f t="shared" si="24"/>
        <v/>
      </c>
      <c r="AM24" t="str">
        <f t="shared" si="25"/>
        <v xml:space="preserve">["NAME"] = { ["EN"] = "Half-troll slayer of Eastern Gondor"; }; </v>
      </c>
      <c r="AN24" t="str">
        <f t="shared" si="26"/>
        <v xml:space="preserve">["LORE"] = { ["EN"] = "Defeat many Half-trolls in Eastern Gondor."; }; </v>
      </c>
      <c r="AO24" t="str">
        <f t="shared" si="27"/>
        <v xml:space="preserve">["SUMMARY"] = { ["EN"] = "Slay 50 Half-trolls in Eastern Gondor"; }; </v>
      </c>
      <c r="AP24" t="str">
        <f t="shared" si="28"/>
        <v/>
      </c>
      <c r="AQ24" t="str">
        <f t="shared" si="29"/>
        <v>};</v>
      </c>
    </row>
    <row r="25" spans="1:43" x14ac:dyDescent="0.25">
      <c r="A25">
        <v>1879323073</v>
      </c>
      <c r="B25">
        <v>27</v>
      </c>
      <c r="C25">
        <v>23</v>
      </c>
      <c r="D25" t="s">
        <v>355</v>
      </c>
      <c r="E25" t="s">
        <v>30</v>
      </c>
      <c r="F25">
        <v>2000</v>
      </c>
      <c r="G25" t="s">
        <v>353</v>
      </c>
      <c r="H25">
        <v>5</v>
      </c>
      <c r="I25">
        <v>900</v>
      </c>
      <c r="J25" t="s">
        <v>83</v>
      </c>
      <c r="K25" t="s">
        <v>356</v>
      </c>
      <c r="L25" t="s">
        <v>670</v>
      </c>
      <c r="M25">
        <v>2</v>
      </c>
      <c r="N25">
        <v>90</v>
      </c>
      <c r="R25" t="str">
        <f t="shared" si="6"/>
        <v xml:space="preserve"> [24] = {["ID"] = 1879323073; }; -- Haradrim-slayer of Eastern Gondor (Advanced)</v>
      </c>
      <c r="S25" s="1" t="str">
        <f t="shared" si="7"/>
        <v xml:space="preserve"> [24] = {["ID"] = 1879323073; ["SAVE_INDEX"] = 23; ["TYPE"] = 4; ["VXP"] = 2000; ["LP"] =  5; ["REP"] =  900; ["FACTION"] = 50; ["TIER"] = 2; ["MIN_LVL"] = "90"; ["NAME"] = { ["EN"] = "Haradrim-slayer of Eastern Gondor (Advanced)"; }; ["LORE"] = { ["EN"] = "Defeat many Haradrim in Eastern Gondor."; }; ["SUMMARY"] = { ["EN"] = "Slay 240 Haradrim in Eastern Gondor / Plain Heritage Rune of Legend"; }; ["TITLE"] = { ["EN"] = "Haradrim-slayer of Eastern Gondor"; }; };</v>
      </c>
      <c r="T25">
        <f t="shared" si="8"/>
        <v>24</v>
      </c>
      <c r="U25" t="str">
        <f t="shared" si="9"/>
        <v xml:space="preserve"> [24] = {</v>
      </c>
      <c r="V25" t="str">
        <f t="shared" si="10"/>
        <v xml:space="preserve">["ID"] = 1879323073; </v>
      </c>
      <c r="W25" t="str">
        <f t="shared" si="11"/>
        <v xml:space="preserve">["ID"] = 1879323073; </v>
      </c>
      <c r="X25" t="str">
        <f t="shared" si="12"/>
        <v/>
      </c>
      <c r="Y25" s="1" t="str">
        <f t="shared" si="13"/>
        <v xml:space="preserve">["SAVE_INDEX"] = 23; </v>
      </c>
      <c r="Z25">
        <f>VLOOKUP(E25,Type!A$2:B$16,2,FALSE)</f>
        <v>4</v>
      </c>
      <c r="AA25" t="str">
        <f t="shared" si="14"/>
        <v xml:space="preserve">["TYPE"] = 4; </v>
      </c>
      <c r="AB25" t="str">
        <f t="shared" si="15"/>
        <v>2000</v>
      </c>
      <c r="AC25" t="str">
        <f t="shared" si="16"/>
        <v xml:space="preserve">["VXP"] = 2000; </v>
      </c>
      <c r="AD25" t="str">
        <f t="shared" si="17"/>
        <v>5</v>
      </c>
      <c r="AE25" t="str">
        <f t="shared" si="18"/>
        <v xml:space="preserve">["LP"] =  5; </v>
      </c>
      <c r="AF25" t="str">
        <f t="shared" si="19"/>
        <v>900</v>
      </c>
      <c r="AG25" t="str">
        <f t="shared" si="20"/>
        <v xml:space="preserve">["REP"] =  900; </v>
      </c>
      <c r="AH25">
        <f>IF(LEN(J25)&gt;0,VLOOKUP(J25,Faction!A$2:B$77,2,FALSE),1)</f>
        <v>50</v>
      </c>
      <c r="AI25" t="str">
        <f t="shared" si="21"/>
        <v xml:space="preserve">["FACTION"] = 50; </v>
      </c>
      <c r="AJ25" t="str">
        <f t="shared" si="22"/>
        <v xml:space="preserve">["TIER"] = 2; </v>
      </c>
      <c r="AK25" t="str">
        <f t="shared" si="23"/>
        <v xml:space="preserve">["MIN_LVL"] = "90"; </v>
      </c>
      <c r="AL25" t="str">
        <f t="shared" si="24"/>
        <v/>
      </c>
      <c r="AM25" t="str">
        <f t="shared" si="25"/>
        <v xml:space="preserve">["NAME"] = { ["EN"] = "Haradrim-slayer of Eastern Gondor (Advanced)"; }; </v>
      </c>
      <c r="AN25" t="str">
        <f t="shared" si="26"/>
        <v xml:space="preserve">["LORE"] = { ["EN"] = "Defeat many Haradrim in Eastern Gondor."; }; </v>
      </c>
      <c r="AO25" t="str">
        <f t="shared" si="27"/>
        <v xml:space="preserve">["SUMMARY"] = { ["EN"] = "Slay 240 Haradrim in Eastern Gondor / Plain Heritage Rune of Legend"; }; </v>
      </c>
      <c r="AP25" t="str">
        <f t="shared" si="28"/>
        <v xml:space="preserve">["TITLE"] = { ["EN"] = "Haradrim-slayer of Eastern Gondor"; }; </v>
      </c>
      <c r="AQ25" t="str">
        <f t="shared" si="29"/>
        <v>};</v>
      </c>
    </row>
    <row r="26" spans="1:43" x14ac:dyDescent="0.25">
      <c r="A26">
        <v>1879323076</v>
      </c>
      <c r="B26">
        <v>26</v>
      </c>
      <c r="C26">
        <v>24</v>
      </c>
      <c r="D26" t="s">
        <v>353</v>
      </c>
      <c r="E26" t="s">
        <v>30</v>
      </c>
      <c r="H26">
        <v>5</v>
      </c>
      <c r="I26">
        <v>700</v>
      </c>
      <c r="J26" t="s">
        <v>83</v>
      </c>
      <c r="K26" t="s">
        <v>354</v>
      </c>
      <c r="L26" t="s">
        <v>670</v>
      </c>
      <c r="M26">
        <v>3</v>
      </c>
      <c r="N26">
        <v>90</v>
      </c>
      <c r="R26" t="str">
        <f t="shared" si="6"/>
        <v xml:space="preserve"> [25] = {["ID"] = 1879323076; }; -- Haradrim-slayer of Eastern Gondor</v>
      </c>
      <c r="S26" s="1" t="str">
        <f t="shared" si="7"/>
        <v xml:space="preserve"> [25] = {["ID"] = 1879323076; ["SAVE_INDEX"] = 24; ["TYPE"] = 4; ["VXP"] =    0; ["LP"] =  5; ["REP"] =  700; ["FACTION"] = 50; ["TIER"] = 3; ["MIN_LVL"] = "90"; ["NAME"] = { ["EN"] = "Haradrim-slayer of Eastern Gondor"; }; ["LORE"] = { ["EN"] = "Defeat many Haradrim in Eastern Gondor."; }; ["SUMMARY"] = { ["EN"] = "Slay 120 Haradrim in Eastern Gondor"; }; };</v>
      </c>
      <c r="T26">
        <f t="shared" si="8"/>
        <v>25</v>
      </c>
      <c r="U26" t="str">
        <f t="shared" si="9"/>
        <v xml:space="preserve"> [25] = {</v>
      </c>
      <c r="V26" t="str">
        <f t="shared" si="10"/>
        <v xml:space="preserve">["ID"] = 1879323076; </v>
      </c>
      <c r="W26" t="str">
        <f t="shared" si="11"/>
        <v xml:space="preserve">["ID"] = 1879323076; </v>
      </c>
      <c r="X26" t="str">
        <f t="shared" si="12"/>
        <v/>
      </c>
      <c r="Y26" s="1" t="str">
        <f t="shared" si="13"/>
        <v xml:space="preserve">["SAVE_INDEX"] = 24; </v>
      </c>
      <c r="Z26">
        <f>VLOOKUP(E26,Type!A$2:B$16,2,FALSE)</f>
        <v>4</v>
      </c>
      <c r="AA26" t="str">
        <f t="shared" si="14"/>
        <v xml:space="preserve">["TYPE"] = 4; </v>
      </c>
      <c r="AB26" t="str">
        <f t="shared" si="15"/>
        <v>0</v>
      </c>
      <c r="AC26" t="str">
        <f t="shared" si="16"/>
        <v xml:space="preserve">["VXP"] =    0; </v>
      </c>
      <c r="AD26" t="str">
        <f t="shared" si="17"/>
        <v>5</v>
      </c>
      <c r="AE26" t="str">
        <f t="shared" si="18"/>
        <v xml:space="preserve">["LP"] =  5; </v>
      </c>
      <c r="AF26" t="str">
        <f t="shared" si="19"/>
        <v>700</v>
      </c>
      <c r="AG26" t="str">
        <f t="shared" si="20"/>
        <v xml:space="preserve">["REP"] =  700; </v>
      </c>
      <c r="AH26">
        <f>IF(LEN(J26)&gt;0,VLOOKUP(J26,Faction!A$2:B$77,2,FALSE),1)</f>
        <v>50</v>
      </c>
      <c r="AI26" t="str">
        <f t="shared" si="21"/>
        <v xml:space="preserve">["FACTION"] = 50; </v>
      </c>
      <c r="AJ26" t="str">
        <f t="shared" si="22"/>
        <v xml:space="preserve">["TIER"] = 3; </v>
      </c>
      <c r="AK26" t="str">
        <f t="shared" si="23"/>
        <v xml:space="preserve">["MIN_LVL"] = "90"; </v>
      </c>
      <c r="AL26" t="str">
        <f t="shared" si="24"/>
        <v/>
      </c>
      <c r="AM26" t="str">
        <f t="shared" si="25"/>
        <v xml:space="preserve">["NAME"] = { ["EN"] = "Haradrim-slayer of Eastern Gondor"; }; </v>
      </c>
      <c r="AN26" t="str">
        <f t="shared" si="26"/>
        <v xml:space="preserve">["LORE"] = { ["EN"] = "Defeat many Haradrim in Eastern Gondor."; }; </v>
      </c>
      <c r="AO26" t="str">
        <f t="shared" si="27"/>
        <v xml:space="preserve">["SUMMARY"] = { ["EN"] = "Slay 120 Haradrim in Eastern Gondor"; }; </v>
      </c>
      <c r="AP26" t="str">
        <f t="shared" si="28"/>
        <v/>
      </c>
      <c r="AQ26" t="str">
        <f t="shared" si="29"/>
        <v>};</v>
      </c>
    </row>
    <row r="27" spans="1:43" x14ac:dyDescent="0.25">
      <c r="A27">
        <v>1879323088</v>
      </c>
      <c r="B27">
        <v>29</v>
      </c>
      <c r="C27">
        <v>25</v>
      </c>
      <c r="D27" t="s">
        <v>359</v>
      </c>
      <c r="E27" t="s">
        <v>30</v>
      </c>
      <c r="F27">
        <v>2000</v>
      </c>
      <c r="G27" t="s">
        <v>357</v>
      </c>
      <c r="H27">
        <v>5</v>
      </c>
      <c r="I27">
        <v>900</v>
      </c>
      <c r="J27" t="s">
        <v>83</v>
      </c>
      <c r="K27" t="s">
        <v>360</v>
      </c>
      <c r="L27" t="s">
        <v>671</v>
      </c>
      <c r="M27">
        <v>2</v>
      </c>
      <c r="N27">
        <v>90</v>
      </c>
      <c r="R27" t="str">
        <f t="shared" si="6"/>
        <v xml:space="preserve"> [26] = {["ID"] = 1879323088; }; -- Orc-slayer of Eastern Gondor (Advanced)</v>
      </c>
      <c r="S27" s="1" t="str">
        <f t="shared" si="7"/>
        <v xml:space="preserve"> [26] = {["ID"] = 1879323088; ["SAVE_INDEX"] = 25; ["TYPE"] = 4; ["VXP"] = 2000; ["LP"] =  5; ["REP"] =  900; ["FACTION"] = 50; ["TIER"] = 2; ["MIN_LVL"] = "90"; ["NAME"] = { ["EN"] = "Orc-slayer of Eastern Gondor (Advanced)"; }; ["LORE"] = { ["EN"] = "Defeat many Orcs in Eastern Gondor."; }; ["SUMMARY"] = { ["EN"] = "Slay 240 Orcs in Eastern Gondor / Plain Heritage Rune of Legend"; }; ["TITLE"] = { ["EN"] = "Orc-slayer of Eastern Gondor"; }; };</v>
      </c>
      <c r="T27">
        <f t="shared" si="8"/>
        <v>26</v>
      </c>
      <c r="U27" t="str">
        <f t="shared" si="9"/>
        <v xml:space="preserve"> [26] = {</v>
      </c>
      <c r="V27" t="str">
        <f t="shared" si="10"/>
        <v xml:space="preserve">["ID"] = 1879323088; </v>
      </c>
      <c r="W27" t="str">
        <f t="shared" si="11"/>
        <v xml:space="preserve">["ID"] = 1879323088; </v>
      </c>
      <c r="X27" t="str">
        <f t="shared" si="12"/>
        <v/>
      </c>
      <c r="Y27" s="1" t="str">
        <f t="shared" si="13"/>
        <v xml:space="preserve">["SAVE_INDEX"] = 25; </v>
      </c>
      <c r="Z27">
        <f>VLOOKUP(E27,Type!A$2:B$16,2,FALSE)</f>
        <v>4</v>
      </c>
      <c r="AA27" t="str">
        <f t="shared" si="14"/>
        <v xml:space="preserve">["TYPE"] = 4; </v>
      </c>
      <c r="AB27" t="str">
        <f t="shared" si="15"/>
        <v>2000</v>
      </c>
      <c r="AC27" t="str">
        <f t="shared" si="16"/>
        <v xml:space="preserve">["VXP"] = 2000; </v>
      </c>
      <c r="AD27" t="str">
        <f t="shared" si="17"/>
        <v>5</v>
      </c>
      <c r="AE27" t="str">
        <f t="shared" si="18"/>
        <v xml:space="preserve">["LP"] =  5; </v>
      </c>
      <c r="AF27" t="str">
        <f t="shared" si="19"/>
        <v>900</v>
      </c>
      <c r="AG27" t="str">
        <f t="shared" si="20"/>
        <v xml:space="preserve">["REP"] =  900; </v>
      </c>
      <c r="AH27">
        <f>IF(LEN(J27)&gt;0,VLOOKUP(J27,Faction!A$2:B$77,2,FALSE),1)</f>
        <v>50</v>
      </c>
      <c r="AI27" t="str">
        <f t="shared" si="21"/>
        <v xml:space="preserve">["FACTION"] = 50; </v>
      </c>
      <c r="AJ27" t="str">
        <f t="shared" si="22"/>
        <v xml:space="preserve">["TIER"] = 2; </v>
      </c>
      <c r="AK27" t="str">
        <f t="shared" si="23"/>
        <v xml:space="preserve">["MIN_LVL"] = "90"; </v>
      </c>
      <c r="AL27" t="str">
        <f t="shared" si="24"/>
        <v/>
      </c>
      <c r="AM27" t="str">
        <f t="shared" si="25"/>
        <v xml:space="preserve">["NAME"] = { ["EN"] = "Orc-slayer of Eastern Gondor (Advanced)"; }; </v>
      </c>
      <c r="AN27" t="str">
        <f t="shared" si="26"/>
        <v xml:space="preserve">["LORE"] = { ["EN"] = "Defeat many Orcs in Eastern Gondor."; }; </v>
      </c>
      <c r="AO27" t="str">
        <f t="shared" si="27"/>
        <v xml:space="preserve">["SUMMARY"] = { ["EN"] = "Slay 240 Orcs in Eastern Gondor / Plain Heritage Rune of Legend"; }; </v>
      </c>
      <c r="AP27" t="str">
        <f t="shared" si="28"/>
        <v xml:space="preserve">["TITLE"] = { ["EN"] = "Orc-slayer of Eastern Gondor"; }; </v>
      </c>
      <c r="AQ27" t="str">
        <f t="shared" si="29"/>
        <v>};</v>
      </c>
    </row>
    <row r="28" spans="1:43" x14ac:dyDescent="0.25">
      <c r="A28">
        <v>1879323090</v>
      </c>
      <c r="B28">
        <v>28</v>
      </c>
      <c r="C28">
        <v>26</v>
      </c>
      <c r="D28" t="s">
        <v>357</v>
      </c>
      <c r="E28" t="s">
        <v>30</v>
      </c>
      <c r="H28">
        <v>5</v>
      </c>
      <c r="I28">
        <v>700</v>
      </c>
      <c r="J28" t="s">
        <v>83</v>
      </c>
      <c r="K28" t="s">
        <v>358</v>
      </c>
      <c r="L28" t="s">
        <v>671</v>
      </c>
      <c r="M28">
        <v>3</v>
      </c>
      <c r="N28">
        <v>90</v>
      </c>
      <c r="R28" t="str">
        <f t="shared" si="6"/>
        <v xml:space="preserve"> [27] = {["ID"] = 1879323090; }; -- Orc-slayer of Eastern Gondor</v>
      </c>
      <c r="S28" s="1" t="str">
        <f t="shared" si="7"/>
        <v xml:space="preserve"> [27] = {["ID"] = 1879323090; ["SAVE_INDEX"] = 26; ["TYPE"] = 4; ["VXP"] =    0; ["LP"] =  5; ["REP"] =  700; ["FACTION"] = 50; ["TIER"] = 3; ["MIN_LVL"] = "90"; ["NAME"] = { ["EN"] = "Orc-slayer of Eastern Gondor"; }; ["LORE"] = { ["EN"] = "Defeat many Orcs in Eastern Gondor."; }; ["SUMMARY"] = { ["EN"] = "Slay 120 Orcs in Eastern Gondor"; }; };</v>
      </c>
      <c r="T28">
        <f t="shared" si="8"/>
        <v>27</v>
      </c>
      <c r="U28" t="str">
        <f t="shared" si="9"/>
        <v xml:space="preserve"> [27] = {</v>
      </c>
      <c r="V28" t="str">
        <f t="shared" si="10"/>
        <v xml:space="preserve">["ID"] = 1879323090; </v>
      </c>
      <c r="W28" t="str">
        <f t="shared" si="11"/>
        <v xml:space="preserve">["ID"] = 1879323090; </v>
      </c>
      <c r="X28" t="str">
        <f t="shared" si="12"/>
        <v/>
      </c>
      <c r="Y28" s="1" t="str">
        <f t="shared" si="13"/>
        <v xml:space="preserve">["SAVE_INDEX"] = 26; </v>
      </c>
      <c r="Z28">
        <f>VLOOKUP(E28,Type!A$2:B$16,2,FALSE)</f>
        <v>4</v>
      </c>
      <c r="AA28" t="str">
        <f t="shared" si="14"/>
        <v xml:space="preserve">["TYPE"] = 4; </v>
      </c>
      <c r="AB28" t="str">
        <f t="shared" si="15"/>
        <v>0</v>
      </c>
      <c r="AC28" t="str">
        <f t="shared" si="16"/>
        <v xml:space="preserve">["VXP"] =    0; </v>
      </c>
      <c r="AD28" t="str">
        <f t="shared" si="17"/>
        <v>5</v>
      </c>
      <c r="AE28" t="str">
        <f t="shared" si="18"/>
        <v xml:space="preserve">["LP"] =  5; </v>
      </c>
      <c r="AF28" t="str">
        <f t="shared" si="19"/>
        <v>700</v>
      </c>
      <c r="AG28" t="str">
        <f t="shared" si="20"/>
        <v xml:space="preserve">["REP"] =  700; </v>
      </c>
      <c r="AH28">
        <f>IF(LEN(J28)&gt;0,VLOOKUP(J28,Faction!A$2:B$77,2,FALSE),1)</f>
        <v>50</v>
      </c>
      <c r="AI28" t="str">
        <f t="shared" si="21"/>
        <v xml:space="preserve">["FACTION"] = 50; </v>
      </c>
      <c r="AJ28" t="str">
        <f t="shared" si="22"/>
        <v xml:space="preserve">["TIER"] = 3; </v>
      </c>
      <c r="AK28" t="str">
        <f t="shared" si="23"/>
        <v xml:space="preserve">["MIN_LVL"] = "90"; </v>
      </c>
      <c r="AL28" t="str">
        <f t="shared" si="24"/>
        <v/>
      </c>
      <c r="AM28" t="str">
        <f t="shared" si="25"/>
        <v xml:space="preserve">["NAME"] = { ["EN"] = "Orc-slayer of Eastern Gondor"; }; </v>
      </c>
      <c r="AN28" t="str">
        <f t="shared" si="26"/>
        <v xml:space="preserve">["LORE"] = { ["EN"] = "Defeat many Orcs in Eastern Gondor."; }; </v>
      </c>
      <c r="AO28" t="str">
        <f t="shared" si="27"/>
        <v xml:space="preserve">["SUMMARY"] = { ["EN"] = "Slay 120 Orcs in Eastern Gondor"; }; </v>
      </c>
      <c r="AP28" t="str">
        <f t="shared" si="28"/>
        <v/>
      </c>
      <c r="AQ28" t="str">
        <f t="shared" si="29"/>
        <v>};</v>
      </c>
    </row>
    <row r="29" spans="1:43" x14ac:dyDescent="0.25">
      <c r="A29">
        <v>1879323060</v>
      </c>
      <c r="B29">
        <v>11</v>
      </c>
      <c r="C29">
        <v>27</v>
      </c>
      <c r="D29" t="s">
        <v>319</v>
      </c>
      <c r="E29" t="s">
        <v>24</v>
      </c>
      <c r="F29">
        <v>2000</v>
      </c>
      <c r="G29" t="s">
        <v>320</v>
      </c>
      <c r="H29">
        <v>10</v>
      </c>
      <c r="I29">
        <v>1200</v>
      </c>
      <c r="J29" t="s">
        <v>79</v>
      </c>
      <c r="K29" t="s">
        <v>321</v>
      </c>
      <c r="L29" t="s">
        <v>364</v>
      </c>
      <c r="M29">
        <v>0</v>
      </c>
      <c r="N29">
        <v>90</v>
      </c>
      <c r="R29" t="str">
        <f t="shared" si="6"/>
        <v xml:space="preserve"> [28] = {["ID"] = 1879323060; }; -- The Five Sisters</v>
      </c>
      <c r="S29" s="1" t="str">
        <f t="shared" si="7"/>
        <v xml:space="preserve"> [28] = {["ID"] = 1879323060; ["SAVE_INDEX"] = 27; ["TYPE"] = 3; ["VXP"] = 2000; ["LP"] = 10; ["REP"] = 1200; ["FACTION"] = 49; ["TIER"] = 0; ["MIN_LVL"] = "90"; ["NAME"] = { ["EN"] = "The Five Sisters"; }; ["LORE"] = { ["EN"] = "Search for tribute baskets to the five River-maidens of Lebennin."; }; ["SUMMARY"] = { ["EN"] = "Search for tribute baskets to the five River-maidens of Lebennin"; }; ["TITLE"] = { ["EN"] = "Friend of the Five Sisters"; }; };</v>
      </c>
      <c r="T29">
        <f t="shared" si="8"/>
        <v>28</v>
      </c>
      <c r="U29" t="str">
        <f t="shared" si="9"/>
        <v xml:space="preserve"> [28] = {</v>
      </c>
      <c r="V29" t="str">
        <f t="shared" si="10"/>
        <v xml:space="preserve">["ID"] = 1879323060; </v>
      </c>
      <c r="W29" t="str">
        <f t="shared" si="11"/>
        <v xml:space="preserve">["ID"] = 1879323060; </v>
      </c>
      <c r="X29" t="str">
        <f t="shared" si="12"/>
        <v/>
      </c>
      <c r="Y29" s="1" t="str">
        <f t="shared" si="13"/>
        <v xml:space="preserve">["SAVE_INDEX"] = 27; </v>
      </c>
      <c r="Z29">
        <f>VLOOKUP(E29,Type!A$2:B$16,2,FALSE)</f>
        <v>3</v>
      </c>
      <c r="AA29" t="str">
        <f t="shared" si="14"/>
        <v xml:space="preserve">["TYPE"] = 3; </v>
      </c>
      <c r="AB29" t="str">
        <f t="shared" si="15"/>
        <v>2000</v>
      </c>
      <c r="AC29" t="str">
        <f t="shared" si="16"/>
        <v xml:space="preserve">["VXP"] = 2000; </v>
      </c>
      <c r="AD29" t="str">
        <f t="shared" si="17"/>
        <v>10</v>
      </c>
      <c r="AE29" t="str">
        <f t="shared" si="18"/>
        <v xml:space="preserve">["LP"] = 10; </v>
      </c>
      <c r="AF29" t="str">
        <f t="shared" si="19"/>
        <v>1200</v>
      </c>
      <c r="AG29" t="str">
        <f t="shared" si="20"/>
        <v xml:space="preserve">["REP"] = 1200; </v>
      </c>
      <c r="AH29">
        <f>IF(LEN(J29)&gt;0,VLOOKUP(J29,Faction!A$2:B$77,2,FALSE),1)</f>
        <v>49</v>
      </c>
      <c r="AI29" t="str">
        <f t="shared" si="21"/>
        <v xml:space="preserve">["FACTION"] = 49; </v>
      </c>
      <c r="AJ29" t="str">
        <f t="shared" si="22"/>
        <v xml:space="preserve">["TIER"] = 0; </v>
      </c>
      <c r="AK29" t="str">
        <f t="shared" si="23"/>
        <v xml:space="preserve">["MIN_LVL"] = "90"; </v>
      </c>
      <c r="AL29" t="str">
        <f t="shared" si="24"/>
        <v/>
      </c>
      <c r="AM29" t="str">
        <f t="shared" si="25"/>
        <v xml:space="preserve">["NAME"] = { ["EN"] = "The Five Sisters"; }; </v>
      </c>
      <c r="AN29" t="str">
        <f t="shared" si="26"/>
        <v xml:space="preserve">["LORE"] = { ["EN"] = "Search for tribute baskets to the five River-maidens of Lebennin."; }; </v>
      </c>
      <c r="AO29" t="str">
        <f t="shared" si="27"/>
        <v xml:space="preserve">["SUMMARY"] = { ["EN"] = "Search for tribute baskets to the five River-maidens of Lebennin"; }; </v>
      </c>
      <c r="AP29" t="str">
        <f t="shared" si="28"/>
        <v xml:space="preserve">["TITLE"] = { ["EN"] = "Friend of the Five Sisters"; }; </v>
      </c>
      <c r="AQ29" t="str">
        <f t="shared" si="29"/>
        <v>};</v>
      </c>
    </row>
    <row r="30" spans="1:43" x14ac:dyDescent="0.25">
      <c r="A30">
        <v>1879323095</v>
      </c>
      <c r="B30">
        <v>16</v>
      </c>
      <c r="C30">
        <v>29</v>
      </c>
      <c r="D30" t="s">
        <v>331</v>
      </c>
      <c r="E30" t="s">
        <v>25</v>
      </c>
      <c r="F30">
        <v>2000</v>
      </c>
      <c r="G30" t="s">
        <v>332</v>
      </c>
      <c r="H30">
        <v>5</v>
      </c>
      <c r="I30">
        <v>900</v>
      </c>
      <c r="J30" t="s">
        <v>83</v>
      </c>
      <c r="K30" t="s">
        <v>333</v>
      </c>
      <c r="L30" t="s">
        <v>365</v>
      </c>
      <c r="M30">
        <v>0</v>
      </c>
      <c r="N30">
        <v>90</v>
      </c>
      <c r="R30" t="str">
        <f t="shared" si="6"/>
        <v xml:space="preserve"> [29] = {["ID"] = 1879323095; }; -- Roving Threats: Eastern Gondor's Roving Enemies</v>
      </c>
      <c r="S30" s="1" t="str">
        <f t="shared" si="7"/>
        <v xml:space="preserve"> [29] = {["ID"] = 1879323095; ["SAVE_INDEX"] = 29; ["TYPE"] = 6; ["VXP"] = 2000; ["LP"] =  5; ["REP"] =  900; ["FACTION"] = 50; ["TIER"] = 0; ["MIN_LVL"] = "90"; ["NAME"] = { ["EN"] = "Roving Threats: Eastern Gondor's Roving Enemies"; }; ["LORE"] = { ["EN"] = "Strong enemies still roam in Eastern Gondor."; }; ["SUMMARY"] = { ["EN"] = "Complete 3 Roving Threat quests in Eastern Gondor / 30 Marks / 10 Gift-Givers brands"; }; ["TITLE"] = { ["EN"] = "Roving Defender of Eastern Gondor"; }; };</v>
      </c>
      <c r="T30">
        <f t="shared" si="8"/>
        <v>29</v>
      </c>
      <c r="U30" t="str">
        <f t="shared" si="9"/>
        <v xml:space="preserve"> [29] = {</v>
      </c>
      <c r="V30" t="str">
        <f t="shared" si="10"/>
        <v xml:space="preserve">["ID"] = 1879323095; </v>
      </c>
      <c r="W30" t="str">
        <f t="shared" si="11"/>
        <v xml:space="preserve">["ID"] = 1879323095; </v>
      </c>
      <c r="X30" t="str">
        <f t="shared" si="12"/>
        <v/>
      </c>
      <c r="Y30" s="1" t="str">
        <f t="shared" si="13"/>
        <v xml:space="preserve">["SAVE_INDEX"] = 29; </v>
      </c>
      <c r="Z30">
        <f>VLOOKUP(E30,Type!A$2:B$16,2,FALSE)</f>
        <v>6</v>
      </c>
      <c r="AA30" t="str">
        <f t="shared" si="14"/>
        <v xml:space="preserve">["TYPE"] = 6; </v>
      </c>
      <c r="AB30" t="str">
        <f t="shared" si="15"/>
        <v>2000</v>
      </c>
      <c r="AC30" t="str">
        <f t="shared" si="16"/>
        <v xml:space="preserve">["VXP"] = 2000; </v>
      </c>
      <c r="AD30" t="str">
        <f t="shared" si="17"/>
        <v>5</v>
      </c>
      <c r="AE30" t="str">
        <f t="shared" si="18"/>
        <v xml:space="preserve">["LP"] =  5; </v>
      </c>
      <c r="AF30" t="str">
        <f t="shared" si="19"/>
        <v>900</v>
      </c>
      <c r="AG30" t="str">
        <f t="shared" si="20"/>
        <v xml:space="preserve">["REP"] =  900; </v>
      </c>
      <c r="AH30">
        <f>IF(LEN(J30)&gt;0,VLOOKUP(J30,Faction!A$2:B$77,2,FALSE),1)</f>
        <v>50</v>
      </c>
      <c r="AI30" t="str">
        <f t="shared" si="21"/>
        <v xml:space="preserve">["FACTION"] = 50; </v>
      </c>
      <c r="AJ30" t="str">
        <f t="shared" si="22"/>
        <v xml:space="preserve">["TIER"] = 0; </v>
      </c>
      <c r="AK30" t="str">
        <f t="shared" si="23"/>
        <v xml:space="preserve">["MIN_LVL"] = "90"; </v>
      </c>
      <c r="AL30" t="str">
        <f t="shared" si="24"/>
        <v/>
      </c>
      <c r="AM30" t="str">
        <f t="shared" si="25"/>
        <v xml:space="preserve">["NAME"] = { ["EN"] = "Roving Threats: Eastern Gondor's Roving Enemies"; }; </v>
      </c>
      <c r="AN30" t="str">
        <f t="shared" si="26"/>
        <v xml:space="preserve">["LORE"] = { ["EN"] = "Strong enemies still roam in Eastern Gondor."; }; </v>
      </c>
      <c r="AO30" t="str">
        <f t="shared" si="27"/>
        <v xml:space="preserve">["SUMMARY"] = { ["EN"] = "Complete 3 Roving Threat quests in Eastern Gondor / 30 Marks / 10 Gift-Givers brands"; }; </v>
      </c>
      <c r="AP30" t="str">
        <f t="shared" si="28"/>
        <v xml:space="preserve">["TITLE"] = { ["EN"] = "Roving Defender of Eastern Gondor"; }; </v>
      </c>
      <c r="AQ30" t="str">
        <f t="shared" si="29"/>
        <v>};</v>
      </c>
    </row>
    <row r="31" spans="1:43" x14ac:dyDescent="0.25">
      <c r="S31" s="1" t="e">
        <f t="shared" si="7"/>
        <v>#N/A</v>
      </c>
      <c r="T31">
        <f t="shared" si="8"/>
        <v>30</v>
      </c>
      <c r="U31" t="str">
        <f t="shared" si="9"/>
        <v xml:space="preserve"> [30] = {</v>
      </c>
      <c r="V31" t="str">
        <f t="shared" si="10"/>
        <v xml:space="preserve">                     </v>
      </c>
      <c r="Y31" s="1" t="str">
        <f t="shared" si="13"/>
        <v/>
      </c>
      <c r="Z31" t="e">
        <f>VLOOKUP(E31,Type!A$2:B$16,2,FALSE)</f>
        <v>#N/A</v>
      </c>
      <c r="AA31" t="e">
        <f t="shared" si="14"/>
        <v>#N/A</v>
      </c>
      <c r="AB31" t="str">
        <f t="shared" si="15"/>
        <v>0</v>
      </c>
      <c r="AC31" t="str">
        <f t="shared" si="16"/>
        <v xml:space="preserve">["VXP"] =    0; </v>
      </c>
      <c r="AD31" t="str">
        <f t="shared" si="17"/>
        <v>0</v>
      </c>
      <c r="AE31" t="str">
        <f t="shared" si="18"/>
        <v xml:space="preserve">["LP"] =  0; </v>
      </c>
      <c r="AF31" t="str">
        <f t="shared" si="19"/>
        <v>0</v>
      </c>
      <c r="AG31" t="str">
        <f t="shared" si="20"/>
        <v xml:space="preserve">["REP"] =    0; </v>
      </c>
      <c r="AH31">
        <f>IF(LEN(J31)&gt;0,VLOOKUP(J31,Faction!A$2:B$77,2,FALSE),1)</f>
        <v>1</v>
      </c>
      <c r="AI31" t="str">
        <f t="shared" si="21"/>
        <v xml:space="preserve">["FACTION"] = 1; </v>
      </c>
      <c r="AJ31" t="str">
        <f t="shared" si="22"/>
        <v xml:space="preserve">["TIER"] = 0; </v>
      </c>
      <c r="AK31" t="str">
        <f t="shared" si="23"/>
        <v/>
      </c>
      <c r="AL31" t="str">
        <f t="shared" si="24"/>
        <v/>
      </c>
      <c r="AM31" t="str">
        <f t="shared" si="25"/>
        <v xml:space="preserve">["NAME"] = { ["EN"] = ""; }; </v>
      </c>
      <c r="AN31" t="str">
        <f t="shared" si="26"/>
        <v xml:space="preserve">["LORE"] = { ["EN"] = ""; }; </v>
      </c>
      <c r="AO31" t="str">
        <f t="shared" si="27"/>
        <v xml:space="preserve">["SUMMARY"] = { ["EN"] = ""; }; </v>
      </c>
      <c r="AP31" t="str">
        <f t="shared" si="28"/>
        <v/>
      </c>
      <c r="AQ31" t="str">
        <f t="shared" si="29"/>
        <v>};</v>
      </c>
    </row>
  </sheetData>
  <conditionalFormatting sqref="B1:B1048576">
    <cfRule type="duplicateValues" dxfId="22" priority="3"/>
  </conditionalFormatting>
  <conditionalFormatting sqref="C1">
    <cfRule type="duplicateValues" dxfId="21" priority="4"/>
  </conditionalFormatting>
  <conditionalFormatting sqref="C1:C1048576">
    <cfRule type="duplicateValues" dxfId="20" priority="2"/>
  </conditionalFormatting>
  <conditionalFormatting sqref="P2:P30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862E-8819-4206-A9EF-507FA6D3D8A8}">
  <dimension ref="A1:AQ38"/>
  <sheetViews>
    <sheetView workbookViewId="0">
      <pane xSplit="4" ySplit="1" topLeftCell="J2" activePane="bottomRight" state="frozen"/>
      <selection pane="topRight" activeCell="B1" sqref="B1"/>
      <selection pane="bottomLeft" activeCell="A2" sqref="A2"/>
      <selection pane="bottomRight" activeCell="R37" sqref="R2:R37"/>
    </sheetView>
  </sheetViews>
  <sheetFormatPr defaultRowHeight="15" x14ac:dyDescent="0.25"/>
  <cols>
    <col min="1" max="1" width="11" bestFit="1" customWidth="1"/>
    <col min="4" max="4" width="32" customWidth="1"/>
    <col min="11" max="11" width="27.42578125" customWidth="1"/>
    <col min="17" max="17" width="12.140625" bestFit="1" customWidth="1"/>
    <col min="18" max="18" width="12.140625" customWidth="1"/>
    <col min="19" max="19" width="43.5703125" customWidth="1"/>
    <col min="25" max="25" width="14" customWidth="1"/>
  </cols>
  <sheetData>
    <row r="1" spans="1:43" x14ac:dyDescent="0.25">
      <c r="A1" t="s">
        <v>748</v>
      </c>
      <c r="B1" t="s">
        <v>209</v>
      </c>
      <c r="C1" t="s">
        <v>135</v>
      </c>
      <c r="D1" t="s">
        <v>274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276</v>
      </c>
      <c r="M1" t="s">
        <v>8</v>
      </c>
      <c r="N1" t="s">
        <v>289</v>
      </c>
      <c r="O1" t="s">
        <v>290</v>
      </c>
      <c r="P1" t="s">
        <v>788</v>
      </c>
      <c r="Q1" t="s">
        <v>9</v>
      </c>
      <c r="R1" t="s">
        <v>790</v>
      </c>
      <c r="S1" t="s">
        <v>10</v>
      </c>
      <c r="T1" t="s">
        <v>11</v>
      </c>
      <c r="U1" t="s">
        <v>12</v>
      </c>
      <c r="V1" t="s">
        <v>748</v>
      </c>
      <c r="W1" t="s">
        <v>789</v>
      </c>
      <c r="X1" t="s">
        <v>788</v>
      </c>
      <c r="Y1" t="s">
        <v>135</v>
      </c>
      <c r="Z1" t="s">
        <v>13</v>
      </c>
      <c r="AA1" t="s">
        <v>14</v>
      </c>
      <c r="AB1" t="s">
        <v>15</v>
      </c>
      <c r="AC1" t="s">
        <v>2</v>
      </c>
      <c r="AD1" t="s">
        <v>16</v>
      </c>
      <c r="AE1" t="s">
        <v>4</v>
      </c>
      <c r="AF1" t="s">
        <v>17</v>
      </c>
      <c r="AG1" t="s">
        <v>5</v>
      </c>
      <c r="AH1" t="s">
        <v>18</v>
      </c>
      <c r="AI1" t="s">
        <v>6</v>
      </c>
      <c r="AJ1" t="s">
        <v>8</v>
      </c>
      <c r="AK1" t="s">
        <v>291</v>
      </c>
      <c r="AL1" t="s">
        <v>292</v>
      </c>
      <c r="AM1" t="s">
        <v>275</v>
      </c>
      <c r="AN1" t="s">
        <v>276</v>
      </c>
      <c r="AO1" t="s">
        <v>7</v>
      </c>
      <c r="AP1" t="s">
        <v>0</v>
      </c>
      <c r="AQ1" t="s">
        <v>19</v>
      </c>
    </row>
    <row r="2" spans="1:43" x14ac:dyDescent="0.25">
      <c r="A2">
        <v>1879327992</v>
      </c>
      <c r="B2">
        <v>1</v>
      </c>
      <c r="C2">
        <v>1</v>
      </c>
      <c r="D2" s="2" t="s">
        <v>366</v>
      </c>
      <c r="E2" t="s">
        <v>29</v>
      </c>
      <c r="I2">
        <v>1200</v>
      </c>
      <c r="J2" t="s">
        <v>43</v>
      </c>
      <c r="K2" t="s">
        <v>367</v>
      </c>
      <c r="L2" t="s">
        <v>673</v>
      </c>
      <c r="M2">
        <v>0</v>
      </c>
      <c r="N2">
        <v>90</v>
      </c>
      <c r="R2" t="str">
        <f>CONCATENATE(U2,W2,X2,AQ2," -- ",D2)</f>
        <v xml:space="preserve">  [1] = {["ID"] = 1879327992; }; -- Deeds of Old Anórien</v>
      </c>
      <c r="S2" s="1" t="str">
        <f>CONCATENATE(U2,V2,Y2,AA2,AC2,AE2,AG2,AI2,AJ2,AK2,AL2,AM2,AN2,AO2,AP2,AQ2)</f>
        <v xml:space="preserve">  [1] = {["ID"] = 1879327992; ["SAVE_INDEX"] =  1; ["TYPE"] =  7; ["VXP"] =    0; ["LP"] = 0; ["REP"] = 1200; ["FACTION"] = 51; ["TIER"] = 0; ["MIN_LVL"] = "90"; ["NAME"] = { ["EN"] = "Deeds of Old Anórien"; }; ["LORE"] = { ["EN"] = "There is much to do while travelling through the lands of Old Anórien."; }; ["SUMMARY"] = { ["EN"] = "Complete Explorer, Quests, and Slayer of Old Anorien deeds. (1 Class Trait Point)";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1879327992; </v>
      </c>
      <c r="W2" t="str">
        <f>IF(LEN(A2)&gt;0,CONCATENATE("[""ID""] = ",A2,"; "),"")</f>
        <v xml:space="preserve">["ID"] = 1879327992; </v>
      </c>
      <c r="X2" t="str">
        <f>IF(LEN(P2)&gt;0,CONCATENATE("[""CAT_ID""] = ",P2,"; "),"")</f>
        <v/>
      </c>
      <c r="Y2" s="1" t="str">
        <f>IF(LEN(C2)&gt;0,CONCATENATE("[""SAVE_INDEX""] = ",REPT(" ",2-LEN(C2)),C2,"; "),REPT(" ",21))</f>
        <v xml:space="preserve">["SAVE_INDEX"] =  1; </v>
      </c>
      <c r="Z2">
        <f>VLOOKUP(E2,Type!A$2:B$16,2,FALSE)</f>
        <v>7</v>
      </c>
      <c r="AA2" t="str">
        <f>CONCATENATE("[""TYPE""] = ",REPT(" ",2-LEN(Z2)),Z2,"; ")</f>
        <v xml:space="preserve">["TYPE"] =  7; </v>
      </c>
      <c r="AB2" t="str">
        <f t="shared" ref="AB2" si="0">TEXT(F2,0)</f>
        <v>0</v>
      </c>
      <c r="AC2" t="str">
        <f>CONCATENATE("[""VXP""] = ",REPT(" ",4-LEN(AB2)),TEXT(AB2,"0"),"; ")</f>
        <v xml:space="preserve">["VXP"] =    0; </v>
      </c>
      <c r="AD2" t="str">
        <f t="shared" ref="AD2" si="1">TEXT(H2,0)</f>
        <v>0</v>
      </c>
      <c r="AE2" t="str">
        <f>CONCATENATE("[""LP""] = ",REPT(" ",1-LEN(AD2)),TEXT(AD2,"0"),"; ")</f>
        <v xml:space="preserve">["LP"] = 0; </v>
      </c>
      <c r="AF2" t="str">
        <f t="shared" ref="AF2" si="2">TEXT(I2,0)</f>
        <v>1200</v>
      </c>
      <c r="AG2" t="str">
        <f>CONCATENATE("[""REP""] = ",REPT(" ",4-LEN(AF2)),TEXT(AF2,"0"),"; ")</f>
        <v xml:space="preserve">["REP"] = 1200; </v>
      </c>
      <c r="AH2">
        <f>IF(LEN(J2)&gt;0,VLOOKUP(J2,Faction!A$2:B$77,2,FALSE),1)</f>
        <v>51</v>
      </c>
      <c r="AI2" t="str">
        <f>CONCATENATE("[""FACTION""] = ",REPT(" ",2-LEN(AH2)),TEXT(AH2,"0"),"; ")</f>
        <v xml:space="preserve">["FACTION"] = 51; </v>
      </c>
      <c r="AJ2" t="str">
        <f t="shared" ref="AJ2" si="3">CONCATENATE("[""TIER""] = ",TEXT(M2,"0"),"; ")</f>
        <v xml:space="preserve">["TIER"] = 0; </v>
      </c>
      <c r="AK2" t="str">
        <f>IF(LEN(N2)&gt;0,CONCATENATE("[""MIN_LVL""] = ",REPT(" ",2-LEN(N2)),"""",N2,"""; "),"                    ")</f>
        <v xml:space="preserve">["MIN_LVL"] = "90"; </v>
      </c>
      <c r="AL2" t="str">
        <f>IF(LEN(O2)&gt;0,CONCATENATE("[""MIN_LVL""] = ",REPT(" ",3-LEN(O2)),O2,"; "),"")</f>
        <v/>
      </c>
      <c r="AM2" t="str">
        <f>CONCATENATE("[""NAME""] = { [""EN""] = """,D2,"""; }; ")</f>
        <v xml:space="preserve">["NAME"] = { ["EN"] = "Deeds of Old Anórien"; }; </v>
      </c>
      <c r="AN2" t="str">
        <f>IF(LEN(L2)&gt;0,CONCATENATE("[""LORE""] = { [""EN""] = """,L2,"""; }; "),"")</f>
        <v xml:space="preserve">["LORE"] = { ["EN"] = "There is much to do while travelling through the lands of Old Anórien."; }; </v>
      </c>
      <c r="AO2" t="str">
        <f>IF(LEN(K2)&gt;0,CONCATENATE("[""SUMMARY""] = { [""EN""] = """,K2,"""; }; "),"")</f>
        <v xml:space="preserve">["SUMMARY"] = { ["EN"] = "Complete Explorer, Quests, and Slayer of Old Anorien deeds. (1 Class Trait Point)"; }; </v>
      </c>
      <c r="AP2" t="str">
        <f>IF(LEN(G2)&gt;0,CONCATENATE("[""TITLE""] = { [""EN""] = """,G2,"""; }; "),"")</f>
        <v/>
      </c>
      <c r="AQ2" t="str">
        <f>CONCATENATE("};")</f>
        <v>};</v>
      </c>
    </row>
    <row r="3" spans="1:43" x14ac:dyDescent="0.25">
      <c r="A3">
        <v>1879327982</v>
      </c>
      <c r="B3">
        <v>2</v>
      </c>
      <c r="C3">
        <v>2</v>
      </c>
      <c r="D3" t="s">
        <v>368</v>
      </c>
      <c r="E3" t="s">
        <v>24</v>
      </c>
      <c r="I3">
        <v>900</v>
      </c>
      <c r="J3" t="s">
        <v>43</v>
      </c>
      <c r="K3" t="s">
        <v>369</v>
      </c>
      <c r="L3" t="s">
        <v>674</v>
      </c>
      <c r="M3">
        <v>1</v>
      </c>
      <c r="N3">
        <v>90</v>
      </c>
      <c r="R3" t="str">
        <f t="shared" ref="R3:R37" si="4">CONCATENATE(U3,W3,X3,AQ3," -- ",D3)</f>
        <v xml:space="preserve">  [2] = {["ID"] = 1879327982; }; -- Explorer of Old Anórien</v>
      </c>
      <c r="S3" s="1" t="str">
        <f t="shared" ref="S3:S38" si="5">CONCATENATE(U3,V3,Y3,AA3,AC3,AE3,AG3,AI3,AJ3,AK3,AL3,AM3,AN3,AO3,AP3,AQ3)</f>
        <v xml:space="preserve">  [2] = {["ID"] = 1879327982; ["SAVE_INDEX"] =  2; ["TYPE"] =  3; ["VXP"] =    0; ["LP"] = 0; ["REP"] =  900; ["FACTION"] = 51; ["TIER"] = 1; ["MIN_LVL"] = "90"; ["NAME"] = { ["EN"] = "Explorer of Old Anórien"; }; ["LORE"] = { ["EN"] = "Explore the lands of Old Anórien."; }; ["SUMMARY"] = { ["EN"] = "Complete Captains, Masters, Wardens, Fellow-Halls, and Farms explorer deeds."; }; };</v>
      </c>
      <c r="T3">
        <f t="shared" ref="T3:T38" si="6">ROW()-1</f>
        <v>2</v>
      </c>
      <c r="U3" t="str">
        <f t="shared" ref="U3:U38" si="7">CONCATENATE(REPT(" ",3-LEN(T3)),"[",T3,"] = {")</f>
        <v xml:space="preserve">  [2] = {</v>
      </c>
      <c r="V3" t="str">
        <f t="shared" ref="V3:V38" si="8">IF(LEN(A3)&gt;0,CONCATENATE("[""ID""] = ",A3,"; "),"                     ")</f>
        <v xml:space="preserve">["ID"] = 1879327982; </v>
      </c>
      <c r="W3" t="str">
        <f t="shared" ref="W3:W38" si="9">IF(LEN(A3)&gt;0,CONCATENATE("[""ID""] = ",A3,"; "),"")</f>
        <v xml:space="preserve">["ID"] = 1879327982; </v>
      </c>
      <c r="X3" t="str">
        <f t="shared" ref="X3:X38" si="10">IF(LEN(P3)&gt;0,CONCATENATE("[""CAT_ID""] = ",P3,"; "),"")</f>
        <v/>
      </c>
      <c r="Y3" s="1" t="str">
        <f t="shared" ref="Y3:Y38" si="11">IF(LEN(C3)&gt;0,CONCATENATE("[""SAVE_INDEX""] = ",REPT(" ",2-LEN(C3)),C3,"; "),REPT(" ",21))</f>
        <v xml:space="preserve">["SAVE_INDEX"] =  2; </v>
      </c>
      <c r="Z3">
        <f>VLOOKUP(E3,Type!A$2:B$16,2,FALSE)</f>
        <v>3</v>
      </c>
      <c r="AA3" t="str">
        <f t="shared" ref="AA3:AA38" si="12">CONCATENATE("[""TYPE""] = ",REPT(" ",2-LEN(Z3)),Z3,"; ")</f>
        <v xml:space="preserve">["TYPE"] =  3; </v>
      </c>
      <c r="AB3" t="str">
        <f t="shared" ref="AB3:AB38" si="13">TEXT(F3,0)</f>
        <v>0</v>
      </c>
      <c r="AC3" t="str">
        <f t="shared" ref="AC3:AC38" si="14">CONCATENATE("[""VXP""] = ",REPT(" ",4-LEN(AB3)),TEXT(AB3,"0"),"; ")</f>
        <v xml:space="preserve">["VXP"] =    0; </v>
      </c>
      <c r="AD3" t="str">
        <f t="shared" ref="AD3:AD38" si="15">TEXT(H3,0)</f>
        <v>0</v>
      </c>
      <c r="AE3" t="str">
        <f t="shared" ref="AE3:AE38" si="16">CONCATENATE("[""LP""] = ",REPT(" ",1-LEN(AD3)),TEXT(AD3,"0"),"; ")</f>
        <v xml:space="preserve">["LP"] = 0; </v>
      </c>
      <c r="AF3" t="str">
        <f t="shared" ref="AF3:AF38" si="17">TEXT(I3,0)</f>
        <v>900</v>
      </c>
      <c r="AG3" t="str">
        <f t="shared" ref="AG3:AG38" si="18">CONCATENATE("[""REP""] = ",REPT(" ",4-LEN(AF3)),TEXT(AF3,"0"),"; ")</f>
        <v xml:space="preserve">["REP"] =  900; </v>
      </c>
      <c r="AH3">
        <f>IF(LEN(J3)&gt;0,VLOOKUP(J3,Faction!A$2:B$77,2,FALSE),1)</f>
        <v>51</v>
      </c>
      <c r="AI3" t="str">
        <f t="shared" ref="AI3:AI38" si="19">CONCATENATE("[""FACTION""] = ",REPT(" ",2-LEN(AH3)),TEXT(AH3,"0"),"; ")</f>
        <v xml:space="preserve">["FACTION"] = 51; </v>
      </c>
      <c r="AJ3" t="str">
        <f t="shared" ref="AJ3:AJ38" si="20">CONCATENATE("[""TIER""] = ",TEXT(M3,"0"),"; ")</f>
        <v xml:space="preserve">["TIER"] = 1; </v>
      </c>
      <c r="AK3" t="str">
        <f t="shared" ref="AK3:AK38" si="21">IF(LEN(N3)&gt;0,CONCATENATE("[""MIN_LVL""] = ",REPT(" ",2-LEN(N3)),"""",N3,"""; "),"                    ")</f>
        <v xml:space="preserve">["MIN_LVL"] = "90"; </v>
      </c>
      <c r="AL3" t="str">
        <f t="shared" ref="AL3:AL38" si="22">IF(LEN(O3)&gt;0,CONCATENATE("[""MIN_LVL""] = ",REPT(" ",3-LEN(O3)),O3,"; "),"")</f>
        <v/>
      </c>
      <c r="AM3" t="str">
        <f t="shared" ref="AM3:AM38" si="23">CONCATENATE("[""NAME""] = { [""EN""] = """,D3,"""; }; ")</f>
        <v xml:space="preserve">["NAME"] = { ["EN"] = "Explorer of Old Anórien"; }; </v>
      </c>
      <c r="AN3" t="str">
        <f t="shared" ref="AN3:AN38" si="24">IF(LEN(L3)&gt;0,CONCATENATE("[""LORE""] = { [""EN""] = """,L3,"""; }; "),"")</f>
        <v xml:space="preserve">["LORE"] = { ["EN"] = "Explore the lands of Old Anórien."; }; </v>
      </c>
      <c r="AO3" t="str">
        <f t="shared" ref="AO3:AO38" si="25">IF(LEN(K3)&gt;0,CONCATENATE("[""SUMMARY""] = { [""EN""] = """,K3,"""; }; "),"")</f>
        <v xml:space="preserve">["SUMMARY"] = { ["EN"] = "Complete Captains, Masters, Wardens, Fellow-Halls, and Farms explorer deeds."; }; </v>
      </c>
      <c r="AP3" t="str">
        <f t="shared" ref="AP3:AP38" si="26">IF(LEN(G3)&gt;0,CONCATENATE("[""TITLE""] = { [""EN""] = """,G3,"""; }; "),"")</f>
        <v/>
      </c>
      <c r="AQ3" t="str">
        <f t="shared" ref="AQ3:AQ38" si="27">CONCATENATE("};")</f>
        <v>};</v>
      </c>
    </row>
    <row r="4" spans="1:43" x14ac:dyDescent="0.25">
      <c r="A4">
        <v>1879327950</v>
      </c>
      <c r="B4">
        <v>33</v>
      </c>
      <c r="C4">
        <v>3</v>
      </c>
      <c r="D4" t="s">
        <v>436</v>
      </c>
      <c r="E4" t="s">
        <v>24</v>
      </c>
      <c r="F4">
        <v>2000</v>
      </c>
      <c r="G4" t="s">
        <v>437</v>
      </c>
      <c r="H4">
        <v>5</v>
      </c>
      <c r="I4">
        <v>500</v>
      </c>
      <c r="J4" t="s">
        <v>43</v>
      </c>
      <c r="K4" t="s">
        <v>438</v>
      </c>
      <c r="L4" t="s">
        <v>675</v>
      </c>
      <c r="M4">
        <v>2</v>
      </c>
      <c r="N4">
        <v>90</v>
      </c>
      <c r="R4" t="str">
        <f t="shared" si="4"/>
        <v xml:space="preserve">  [3] = {["ID"] = 1879327950; }; -- Captains of Minas Tirith</v>
      </c>
      <c r="S4" s="1" t="str">
        <f t="shared" si="5"/>
        <v xml:space="preserve">  [3] = {["ID"] = 1879327950; ["SAVE_INDEX"] =  3; ["TYPE"] =  3; ["VXP"] = 2000; ["LP"] = 5; ["REP"] =  500; ["FACTION"] = 51; ["TIER"] = 2; ["MIN_LVL"] = "90"; ["NAME"] = { ["EN"] = "Captains of Minas Tirith"; }; ["LORE"] = { ["EN"] = "Meet the Captains of Minas Tirith."; }; ["SUMMARY"] = { ["EN"] = "Meet the 5 Captains of Minas Tirith"; }; ["TITLE"] = { ["EN"] = "Strategist"; }; };</v>
      </c>
      <c r="T4">
        <f t="shared" si="6"/>
        <v>3</v>
      </c>
      <c r="U4" t="str">
        <f t="shared" si="7"/>
        <v xml:space="preserve">  [3] = {</v>
      </c>
      <c r="V4" t="str">
        <f t="shared" si="8"/>
        <v xml:space="preserve">["ID"] = 1879327950; </v>
      </c>
      <c r="W4" t="str">
        <f t="shared" si="9"/>
        <v xml:space="preserve">["ID"] = 1879327950; </v>
      </c>
      <c r="X4" t="str">
        <f t="shared" si="10"/>
        <v/>
      </c>
      <c r="Y4" s="1" t="str">
        <f t="shared" si="11"/>
        <v xml:space="preserve">["SAVE_INDEX"] =  3; </v>
      </c>
      <c r="Z4">
        <f>VLOOKUP(E4,Type!A$2:B$16,2,FALSE)</f>
        <v>3</v>
      </c>
      <c r="AA4" t="str">
        <f t="shared" si="12"/>
        <v xml:space="preserve">["TYPE"] =  3; </v>
      </c>
      <c r="AB4" t="str">
        <f t="shared" si="13"/>
        <v>2000</v>
      </c>
      <c r="AC4" t="str">
        <f t="shared" si="14"/>
        <v xml:space="preserve">["VXP"] = 2000; </v>
      </c>
      <c r="AD4" t="str">
        <f t="shared" si="15"/>
        <v>5</v>
      </c>
      <c r="AE4" t="str">
        <f t="shared" si="16"/>
        <v xml:space="preserve">["LP"] = 5; </v>
      </c>
      <c r="AF4" t="str">
        <f t="shared" si="17"/>
        <v>500</v>
      </c>
      <c r="AG4" t="str">
        <f t="shared" si="18"/>
        <v xml:space="preserve">["REP"] =  500; </v>
      </c>
      <c r="AH4">
        <f>IF(LEN(J4)&gt;0,VLOOKUP(J4,Faction!A$2:B$77,2,FALSE),1)</f>
        <v>51</v>
      </c>
      <c r="AI4" t="str">
        <f t="shared" si="19"/>
        <v xml:space="preserve">["FACTION"] = 51; </v>
      </c>
      <c r="AJ4" t="str">
        <f t="shared" si="20"/>
        <v xml:space="preserve">["TIER"] = 2; </v>
      </c>
      <c r="AK4" t="str">
        <f t="shared" si="21"/>
        <v xml:space="preserve">["MIN_LVL"] = "90"; </v>
      </c>
      <c r="AL4" t="str">
        <f t="shared" si="22"/>
        <v/>
      </c>
      <c r="AM4" t="str">
        <f t="shared" si="23"/>
        <v xml:space="preserve">["NAME"] = { ["EN"] = "Captains of Minas Tirith"; }; </v>
      </c>
      <c r="AN4" t="str">
        <f t="shared" si="24"/>
        <v xml:space="preserve">["LORE"] = { ["EN"] = "Meet the Captains of Minas Tirith."; }; </v>
      </c>
      <c r="AO4" t="str">
        <f t="shared" si="25"/>
        <v xml:space="preserve">["SUMMARY"] = { ["EN"] = "Meet the 5 Captains of Minas Tirith"; }; </v>
      </c>
      <c r="AP4" t="str">
        <f t="shared" si="26"/>
        <v xml:space="preserve">["TITLE"] = { ["EN"] = "Strategist"; }; </v>
      </c>
      <c r="AQ4" t="str">
        <f t="shared" si="27"/>
        <v>};</v>
      </c>
    </row>
    <row r="5" spans="1:43" x14ac:dyDescent="0.25">
      <c r="A5">
        <v>1879327944</v>
      </c>
      <c r="B5">
        <v>31</v>
      </c>
      <c r="C5">
        <v>4</v>
      </c>
      <c r="D5" t="s">
        <v>431</v>
      </c>
      <c r="E5" t="s">
        <v>24</v>
      </c>
      <c r="F5">
        <v>2000</v>
      </c>
      <c r="G5" t="s">
        <v>776</v>
      </c>
      <c r="H5">
        <v>5</v>
      </c>
      <c r="I5">
        <v>500</v>
      </c>
      <c r="J5" t="s">
        <v>43</v>
      </c>
      <c r="K5" t="s">
        <v>432</v>
      </c>
      <c r="L5" t="s">
        <v>676</v>
      </c>
      <c r="M5">
        <v>2</v>
      </c>
      <c r="N5">
        <v>90</v>
      </c>
      <c r="R5" t="str">
        <f t="shared" si="4"/>
        <v xml:space="preserve">  [4] = {["ID"] = 1879327944; }; -- Masters of Minas Tirith</v>
      </c>
      <c r="S5" s="1" t="str">
        <f t="shared" si="5"/>
        <v xml:space="preserve">  [4] = {["ID"] = 1879327944; ["SAVE_INDEX"] =  4; ["TYPE"] =  3; ["VXP"] = 2000; ["LP"] = 5; ["REP"] =  500; ["FACTION"] = 51; ["TIER"] = 2; ["MIN_LVL"] = "90"; ["NAME"] = { ["EN"] = "Masters of Minas Tirith"; }; ["LORE"] = { ["EN"] = "Meet the Masters of Minas Tirith."; }; ["SUMMARY"] = { ["EN"] = "Meet the 7 Masters of Minas Tirith."; }; ["TITLE"] = { ["EN"] = "the Outgoing"; }; };</v>
      </c>
      <c r="T5">
        <f t="shared" si="6"/>
        <v>4</v>
      </c>
      <c r="U5" t="str">
        <f t="shared" si="7"/>
        <v xml:space="preserve">  [4] = {</v>
      </c>
      <c r="V5" t="str">
        <f t="shared" si="8"/>
        <v xml:space="preserve">["ID"] = 1879327944; </v>
      </c>
      <c r="W5" t="str">
        <f t="shared" si="9"/>
        <v xml:space="preserve">["ID"] = 1879327944; </v>
      </c>
      <c r="X5" t="str">
        <f t="shared" si="10"/>
        <v/>
      </c>
      <c r="Y5" s="1" t="str">
        <f t="shared" si="11"/>
        <v xml:space="preserve">["SAVE_INDEX"] =  4; </v>
      </c>
      <c r="Z5">
        <f>VLOOKUP(E5,Type!A$2:B$16,2,FALSE)</f>
        <v>3</v>
      </c>
      <c r="AA5" t="str">
        <f t="shared" si="12"/>
        <v xml:space="preserve">["TYPE"] =  3; </v>
      </c>
      <c r="AB5" t="str">
        <f t="shared" si="13"/>
        <v>2000</v>
      </c>
      <c r="AC5" t="str">
        <f t="shared" si="14"/>
        <v xml:space="preserve">["VXP"] = 2000; </v>
      </c>
      <c r="AD5" t="str">
        <f t="shared" si="15"/>
        <v>5</v>
      </c>
      <c r="AE5" t="str">
        <f t="shared" si="16"/>
        <v xml:space="preserve">["LP"] = 5; </v>
      </c>
      <c r="AF5" t="str">
        <f t="shared" si="17"/>
        <v>500</v>
      </c>
      <c r="AG5" t="str">
        <f t="shared" si="18"/>
        <v xml:space="preserve">["REP"] =  500; </v>
      </c>
      <c r="AH5">
        <f>IF(LEN(J5)&gt;0,VLOOKUP(J5,Faction!A$2:B$77,2,FALSE),1)</f>
        <v>51</v>
      </c>
      <c r="AI5" t="str">
        <f t="shared" si="19"/>
        <v xml:space="preserve">["FACTION"] = 51; </v>
      </c>
      <c r="AJ5" t="str">
        <f t="shared" si="20"/>
        <v xml:space="preserve">["TIER"] = 2; </v>
      </c>
      <c r="AK5" t="str">
        <f t="shared" si="21"/>
        <v xml:space="preserve">["MIN_LVL"] = "90"; </v>
      </c>
      <c r="AL5" t="str">
        <f t="shared" si="22"/>
        <v/>
      </c>
      <c r="AM5" t="str">
        <f t="shared" si="23"/>
        <v xml:space="preserve">["NAME"] = { ["EN"] = "Masters of Minas Tirith"; }; </v>
      </c>
      <c r="AN5" t="str">
        <f t="shared" si="24"/>
        <v xml:space="preserve">["LORE"] = { ["EN"] = "Meet the Masters of Minas Tirith."; }; </v>
      </c>
      <c r="AO5" t="str">
        <f t="shared" si="25"/>
        <v xml:space="preserve">["SUMMARY"] = { ["EN"] = "Meet the 7 Masters of Minas Tirith."; }; </v>
      </c>
      <c r="AP5" t="str">
        <f t="shared" si="26"/>
        <v xml:space="preserve">["TITLE"] = { ["EN"] = "the Outgoing"; }; </v>
      </c>
      <c r="AQ5" t="str">
        <f t="shared" si="27"/>
        <v>};</v>
      </c>
    </row>
    <row r="6" spans="1:43" x14ac:dyDescent="0.25">
      <c r="A6">
        <v>1879327949</v>
      </c>
      <c r="B6">
        <v>32</v>
      </c>
      <c r="C6">
        <v>5</v>
      </c>
      <c r="D6" t="s">
        <v>433</v>
      </c>
      <c r="E6" t="s">
        <v>24</v>
      </c>
      <c r="F6">
        <v>2000</v>
      </c>
      <c r="G6" t="s">
        <v>434</v>
      </c>
      <c r="H6">
        <v>5</v>
      </c>
      <c r="I6">
        <v>500</v>
      </c>
      <c r="J6" t="s">
        <v>43</v>
      </c>
      <c r="K6" t="s">
        <v>435</v>
      </c>
      <c r="L6" t="s">
        <v>677</v>
      </c>
      <c r="M6">
        <v>2</v>
      </c>
      <c r="N6">
        <v>90</v>
      </c>
      <c r="R6" t="str">
        <f t="shared" si="4"/>
        <v xml:space="preserve">  [5] = {["ID"] = 1879327949; }; -- Wardens of Minas Tirith</v>
      </c>
      <c r="S6" s="1" t="str">
        <f t="shared" si="5"/>
        <v xml:space="preserve">  [5] = {["ID"] = 1879327949; ["SAVE_INDEX"] =  5; ["TYPE"] =  3; ["VXP"] = 2000; ["LP"] = 5; ["REP"] =  500; ["FACTION"] = 51; ["TIER"] = 2; ["MIN_LVL"] = "90"; ["NAME"] = { ["EN"] = "Wardens of Minas Tirith"; }; ["LORE"] = { ["EN"] = "Meet the Wardens of Minas Tirith."; }; ["SUMMARY"] = { ["EN"] = "Meet the 7 Wardens of Minas Tirith."; }; ["TITLE"] = { ["EN"] = "Friend of the Watch"; }; };</v>
      </c>
      <c r="T6">
        <f t="shared" si="6"/>
        <v>5</v>
      </c>
      <c r="U6" t="str">
        <f t="shared" si="7"/>
        <v xml:space="preserve">  [5] = {</v>
      </c>
      <c r="V6" t="str">
        <f t="shared" si="8"/>
        <v xml:space="preserve">["ID"] = 1879327949; </v>
      </c>
      <c r="W6" t="str">
        <f t="shared" si="9"/>
        <v xml:space="preserve">["ID"] = 1879327949; </v>
      </c>
      <c r="X6" t="str">
        <f t="shared" si="10"/>
        <v/>
      </c>
      <c r="Y6" s="1" t="str">
        <f t="shared" si="11"/>
        <v xml:space="preserve">["SAVE_INDEX"] =  5; </v>
      </c>
      <c r="Z6">
        <f>VLOOKUP(E6,Type!A$2:B$16,2,FALSE)</f>
        <v>3</v>
      </c>
      <c r="AA6" t="str">
        <f t="shared" si="12"/>
        <v xml:space="preserve">["TYPE"] =  3; </v>
      </c>
      <c r="AB6" t="str">
        <f t="shared" si="13"/>
        <v>2000</v>
      </c>
      <c r="AC6" t="str">
        <f t="shared" si="14"/>
        <v xml:space="preserve">["VXP"] = 2000; </v>
      </c>
      <c r="AD6" t="str">
        <f t="shared" si="15"/>
        <v>5</v>
      </c>
      <c r="AE6" t="str">
        <f t="shared" si="16"/>
        <v xml:space="preserve">["LP"] = 5; </v>
      </c>
      <c r="AF6" t="str">
        <f t="shared" si="17"/>
        <v>500</v>
      </c>
      <c r="AG6" t="str">
        <f t="shared" si="18"/>
        <v xml:space="preserve">["REP"] =  500; </v>
      </c>
      <c r="AH6">
        <f>IF(LEN(J6)&gt;0,VLOOKUP(J6,Faction!A$2:B$77,2,FALSE),1)</f>
        <v>51</v>
      </c>
      <c r="AI6" t="str">
        <f t="shared" si="19"/>
        <v xml:space="preserve">["FACTION"] = 51; </v>
      </c>
      <c r="AJ6" t="str">
        <f t="shared" si="20"/>
        <v xml:space="preserve">["TIER"] = 2; </v>
      </c>
      <c r="AK6" t="str">
        <f t="shared" si="21"/>
        <v xml:space="preserve">["MIN_LVL"] = "90"; </v>
      </c>
      <c r="AL6" t="str">
        <f t="shared" si="22"/>
        <v/>
      </c>
      <c r="AM6" t="str">
        <f t="shared" si="23"/>
        <v xml:space="preserve">["NAME"] = { ["EN"] = "Wardens of Minas Tirith"; }; </v>
      </c>
      <c r="AN6" t="str">
        <f t="shared" si="24"/>
        <v xml:space="preserve">["LORE"] = { ["EN"] = "Meet the Wardens of Minas Tirith."; }; </v>
      </c>
      <c r="AO6" t="str">
        <f t="shared" si="25"/>
        <v xml:space="preserve">["SUMMARY"] = { ["EN"] = "Meet the 7 Wardens of Minas Tirith."; }; </v>
      </c>
      <c r="AP6" t="str">
        <f t="shared" si="26"/>
        <v xml:space="preserve">["TITLE"] = { ["EN"] = "Friend of the Watch"; }; </v>
      </c>
      <c r="AQ6" t="str">
        <f t="shared" si="27"/>
        <v>};</v>
      </c>
    </row>
    <row r="7" spans="1:43" x14ac:dyDescent="0.25">
      <c r="A7">
        <v>1879327959</v>
      </c>
      <c r="B7">
        <v>34</v>
      </c>
      <c r="C7">
        <v>6</v>
      </c>
      <c r="D7" t="s">
        <v>439</v>
      </c>
      <c r="E7" t="s">
        <v>24</v>
      </c>
      <c r="F7">
        <v>2000</v>
      </c>
      <c r="G7" t="s">
        <v>777</v>
      </c>
      <c r="H7">
        <v>5</v>
      </c>
      <c r="I7">
        <v>500</v>
      </c>
      <c r="J7" t="s">
        <v>43</v>
      </c>
      <c r="K7" t="s">
        <v>440</v>
      </c>
      <c r="L7" t="s">
        <v>678</v>
      </c>
      <c r="M7">
        <v>2</v>
      </c>
      <c r="N7">
        <v>90</v>
      </c>
      <c r="R7" t="str">
        <f t="shared" si="4"/>
        <v xml:space="preserve">  [6] = {["ID"] = 1879327959; }; -- Minas Tirith Fellow-halls</v>
      </c>
      <c r="S7" s="1" t="str">
        <f t="shared" si="5"/>
        <v xml:space="preserve">  [6] = {["ID"] = 1879327959; ["SAVE_INDEX"] =  6; ["TYPE"] =  3; ["VXP"] = 2000; ["LP"] = 5; ["REP"] =  500; ["FACTION"] = 51; ["TIER"] = 2; ["MIN_LVL"] = "90"; ["NAME"] = { ["EN"] = "Minas Tirith Fellow-halls"; }; ["LORE"] = { ["EN"] = "Discover the Fellow-halls of Minas Tirith."; }; ["SUMMARY"] = { ["EN"] = "Discover the 10 Fellow-halls of Minas Tirith."; }; ["TITLE"] = { ["EN"] = "the Many-talented"; }; };</v>
      </c>
      <c r="T7">
        <f t="shared" si="6"/>
        <v>6</v>
      </c>
      <c r="U7" t="str">
        <f t="shared" si="7"/>
        <v xml:space="preserve">  [6] = {</v>
      </c>
      <c r="V7" t="str">
        <f t="shared" si="8"/>
        <v xml:space="preserve">["ID"] = 1879327959; </v>
      </c>
      <c r="W7" t="str">
        <f t="shared" si="9"/>
        <v xml:space="preserve">["ID"] = 1879327959; </v>
      </c>
      <c r="X7" t="str">
        <f t="shared" si="10"/>
        <v/>
      </c>
      <c r="Y7" s="1" t="str">
        <f t="shared" si="11"/>
        <v xml:space="preserve">["SAVE_INDEX"] =  6; </v>
      </c>
      <c r="Z7">
        <f>VLOOKUP(E7,Type!A$2:B$16,2,FALSE)</f>
        <v>3</v>
      </c>
      <c r="AA7" t="str">
        <f t="shared" si="12"/>
        <v xml:space="preserve">["TYPE"] =  3; </v>
      </c>
      <c r="AB7" t="str">
        <f t="shared" si="13"/>
        <v>2000</v>
      </c>
      <c r="AC7" t="str">
        <f t="shared" si="14"/>
        <v xml:space="preserve">["VXP"] = 2000; </v>
      </c>
      <c r="AD7" t="str">
        <f t="shared" si="15"/>
        <v>5</v>
      </c>
      <c r="AE7" t="str">
        <f t="shared" si="16"/>
        <v xml:space="preserve">["LP"] = 5; </v>
      </c>
      <c r="AF7" t="str">
        <f t="shared" si="17"/>
        <v>500</v>
      </c>
      <c r="AG7" t="str">
        <f t="shared" si="18"/>
        <v xml:space="preserve">["REP"] =  500; </v>
      </c>
      <c r="AH7">
        <f>IF(LEN(J7)&gt;0,VLOOKUP(J7,Faction!A$2:B$77,2,FALSE),1)</f>
        <v>51</v>
      </c>
      <c r="AI7" t="str">
        <f t="shared" si="19"/>
        <v xml:space="preserve">["FACTION"] = 51; </v>
      </c>
      <c r="AJ7" t="str">
        <f t="shared" si="20"/>
        <v xml:space="preserve">["TIER"] = 2; </v>
      </c>
      <c r="AK7" t="str">
        <f t="shared" si="21"/>
        <v xml:space="preserve">["MIN_LVL"] = "90"; </v>
      </c>
      <c r="AL7" t="str">
        <f t="shared" si="22"/>
        <v/>
      </c>
      <c r="AM7" t="str">
        <f t="shared" si="23"/>
        <v xml:space="preserve">["NAME"] = { ["EN"] = "Minas Tirith Fellow-halls"; }; </v>
      </c>
      <c r="AN7" t="str">
        <f t="shared" si="24"/>
        <v xml:space="preserve">["LORE"] = { ["EN"] = "Discover the Fellow-halls of Minas Tirith."; }; </v>
      </c>
      <c r="AO7" t="str">
        <f t="shared" si="25"/>
        <v xml:space="preserve">["SUMMARY"] = { ["EN"] = "Discover the 10 Fellow-halls of Minas Tirith."; }; </v>
      </c>
      <c r="AP7" t="str">
        <f t="shared" si="26"/>
        <v xml:space="preserve">["TITLE"] = { ["EN"] = "the Many-talented"; }; </v>
      </c>
      <c r="AQ7" t="str">
        <f t="shared" si="27"/>
        <v>};</v>
      </c>
    </row>
    <row r="8" spans="1:43" x14ac:dyDescent="0.25">
      <c r="A8">
        <v>1879327933</v>
      </c>
      <c r="B8">
        <v>5</v>
      </c>
      <c r="C8">
        <v>7</v>
      </c>
      <c r="D8" t="s">
        <v>374</v>
      </c>
      <c r="E8" t="s">
        <v>24</v>
      </c>
      <c r="F8">
        <v>2000</v>
      </c>
      <c r="G8" t="s">
        <v>375</v>
      </c>
      <c r="H8">
        <v>5</v>
      </c>
      <c r="I8">
        <v>500</v>
      </c>
      <c r="J8" t="s">
        <v>43</v>
      </c>
      <c r="K8" t="s">
        <v>376</v>
      </c>
      <c r="L8" t="s">
        <v>679</v>
      </c>
      <c r="M8">
        <v>2</v>
      </c>
      <c r="N8">
        <v>90</v>
      </c>
      <c r="R8" t="str">
        <f t="shared" si="4"/>
        <v xml:space="preserve">  [7] = {["ID"] = 1879327933; }; -- Old Anórien Farms</v>
      </c>
      <c r="S8" s="1" t="str">
        <f t="shared" si="5"/>
        <v xml:space="preserve">  [7] = {["ID"] = 1879327933; ["SAVE_INDEX"] =  7; ["TYPE"] =  3; ["VXP"] = 2000; ["LP"] = 5; ["REP"] =  500; ["FACTION"] = 51; ["TIER"] = 2; ["MIN_LVL"] = "90"; ["NAME"] = { ["EN"] = "Old Anórien Farms"; }; ["LORE"] = { ["EN"] = "Discover the Farms of Old Anórien."; }; ["SUMMARY"] = { ["EN"] = "Discover the 9 Farms of Old Anórien"; }; ["TITLE"] = { ["EN"] = "Farmhand"; }; };</v>
      </c>
      <c r="T8">
        <f t="shared" si="6"/>
        <v>7</v>
      </c>
      <c r="U8" t="str">
        <f t="shared" si="7"/>
        <v xml:space="preserve">  [7] = {</v>
      </c>
      <c r="V8" t="str">
        <f t="shared" si="8"/>
        <v xml:space="preserve">["ID"] = 1879327933; </v>
      </c>
      <c r="W8" t="str">
        <f t="shared" si="9"/>
        <v xml:space="preserve">["ID"] = 1879327933; </v>
      </c>
      <c r="X8" t="str">
        <f t="shared" si="10"/>
        <v/>
      </c>
      <c r="Y8" s="1" t="str">
        <f t="shared" si="11"/>
        <v xml:space="preserve">["SAVE_INDEX"] =  7; </v>
      </c>
      <c r="Z8">
        <f>VLOOKUP(E8,Type!A$2:B$16,2,FALSE)</f>
        <v>3</v>
      </c>
      <c r="AA8" t="str">
        <f t="shared" si="12"/>
        <v xml:space="preserve">["TYPE"] =  3; </v>
      </c>
      <c r="AB8" t="str">
        <f t="shared" si="13"/>
        <v>2000</v>
      </c>
      <c r="AC8" t="str">
        <f t="shared" si="14"/>
        <v xml:space="preserve">["VXP"] = 2000; </v>
      </c>
      <c r="AD8" t="str">
        <f t="shared" si="15"/>
        <v>5</v>
      </c>
      <c r="AE8" t="str">
        <f t="shared" si="16"/>
        <v xml:space="preserve">["LP"] = 5; </v>
      </c>
      <c r="AF8" t="str">
        <f t="shared" si="17"/>
        <v>500</v>
      </c>
      <c r="AG8" t="str">
        <f t="shared" si="18"/>
        <v xml:space="preserve">["REP"] =  500; </v>
      </c>
      <c r="AH8">
        <f>IF(LEN(J8)&gt;0,VLOOKUP(J8,Faction!A$2:B$77,2,FALSE),1)</f>
        <v>51</v>
      </c>
      <c r="AI8" t="str">
        <f t="shared" si="19"/>
        <v xml:space="preserve">["FACTION"] = 51; </v>
      </c>
      <c r="AJ8" t="str">
        <f t="shared" si="20"/>
        <v xml:space="preserve">["TIER"] = 2; </v>
      </c>
      <c r="AK8" t="str">
        <f t="shared" si="21"/>
        <v xml:space="preserve">["MIN_LVL"] = "90"; </v>
      </c>
      <c r="AL8" t="str">
        <f t="shared" si="22"/>
        <v/>
      </c>
      <c r="AM8" t="str">
        <f t="shared" si="23"/>
        <v xml:space="preserve">["NAME"] = { ["EN"] = "Old Anórien Farms"; }; </v>
      </c>
      <c r="AN8" t="str">
        <f t="shared" si="24"/>
        <v xml:space="preserve">["LORE"] = { ["EN"] = "Discover the Farms of Old Anórien."; }; </v>
      </c>
      <c r="AO8" t="str">
        <f t="shared" si="25"/>
        <v xml:space="preserve">["SUMMARY"] = { ["EN"] = "Discover the 9 Farms of Old Anórien"; }; </v>
      </c>
      <c r="AP8" t="str">
        <f t="shared" si="26"/>
        <v xml:space="preserve">["TITLE"] = { ["EN"] = "Farmhand"; }; </v>
      </c>
      <c r="AQ8" t="str">
        <f t="shared" si="27"/>
        <v>};</v>
      </c>
    </row>
    <row r="9" spans="1:43" x14ac:dyDescent="0.25">
      <c r="A9">
        <v>1879327991</v>
      </c>
      <c r="B9">
        <v>3</v>
      </c>
      <c r="C9">
        <v>8</v>
      </c>
      <c r="D9" t="s">
        <v>370</v>
      </c>
      <c r="E9" t="s">
        <v>29</v>
      </c>
      <c r="I9">
        <v>900</v>
      </c>
      <c r="J9" t="s">
        <v>43</v>
      </c>
      <c r="K9" t="s">
        <v>371</v>
      </c>
      <c r="L9" t="s">
        <v>673</v>
      </c>
      <c r="M9">
        <v>1</v>
      </c>
      <c r="N9">
        <v>90</v>
      </c>
      <c r="R9" t="str">
        <f t="shared" si="4"/>
        <v xml:space="preserve">  [8] = {["ID"] = 1879327991; }; -- Quests of Old Anórien</v>
      </c>
      <c r="S9" s="1" t="str">
        <f t="shared" si="5"/>
        <v xml:space="preserve">  [8] = {["ID"] = 1879327991; ["SAVE_INDEX"] =  8; ["TYPE"] =  7; ["VXP"] =    0; ["LP"] = 0; ["REP"] =  900; ["FACTION"] = 51; ["TIER"] = 1; ["MIN_LVL"] = "90"; ["NAME"] = { ["EN"] = "Quests of Old Anórien"; }; ["LORE"] = { ["EN"] = "There is much to do while travelling through the lands of Old Anórien."; }; ["SUMMARY"] = { ["EN"] = "Complete Quests of Minas Tirith, Pelennor, Talath Anor and Old Anorien Roaming Enemies deeds. (1 Class Trait Point)"; }; };</v>
      </c>
      <c r="T9">
        <f t="shared" si="6"/>
        <v>8</v>
      </c>
      <c r="U9" t="str">
        <f t="shared" si="7"/>
        <v xml:space="preserve">  [8] = {</v>
      </c>
      <c r="V9" t="str">
        <f t="shared" si="8"/>
        <v xml:space="preserve">["ID"] = 1879327991; </v>
      </c>
      <c r="W9" t="str">
        <f t="shared" si="9"/>
        <v xml:space="preserve">["ID"] = 1879327991; </v>
      </c>
      <c r="X9" t="str">
        <f t="shared" si="10"/>
        <v/>
      </c>
      <c r="Y9" s="1" t="str">
        <f t="shared" si="11"/>
        <v xml:space="preserve">["SAVE_INDEX"] =  8; </v>
      </c>
      <c r="Z9">
        <f>VLOOKUP(E9,Type!A$2:B$16,2,FALSE)</f>
        <v>7</v>
      </c>
      <c r="AA9" t="str">
        <f t="shared" si="12"/>
        <v xml:space="preserve">["TYPE"] =  7; </v>
      </c>
      <c r="AB9" t="str">
        <f t="shared" si="13"/>
        <v>0</v>
      </c>
      <c r="AC9" t="str">
        <f t="shared" si="14"/>
        <v xml:space="preserve">["VXP"] =    0; </v>
      </c>
      <c r="AD9" t="str">
        <f t="shared" si="15"/>
        <v>0</v>
      </c>
      <c r="AE9" t="str">
        <f t="shared" si="16"/>
        <v xml:space="preserve">["LP"] = 0; </v>
      </c>
      <c r="AF9" t="str">
        <f t="shared" si="17"/>
        <v>900</v>
      </c>
      <c r="AG9" t="str">
        <f t="shared" si="18"/>
        <v xml:space="preserve">["REP"] =  900; </v>
      </c>
      <c r="AH9">
        <f>IF(LEN(J9)&gt;0,VLOOKUP(J9,Faction!A$2:B$77,2,FALSE),1)</f>
        <v>51</v>
      </c>
      <c r="AI9" t="str">
        <f t="shared" si="19"/>
        <v xml:space="preserve">["FACTION"] = 51; </v>
      </c>
      <c r="AJ9" t="str">
        <f t="shared" si="20"/>
        <v xml:space="preserve">["TIER"] = 1; </v>
      </c>
      <c r="AK9" t="str">
        <f t="shared" si="21"/>
        <v xml:space="preserve">["MIN_LVL"] = "90"; </v>
      </c>
      <c r="AL9" t="str">
        <f t="shared" si="22"/>
        <v/>
      </c>
      <c r="AM9" t="str">
        <f t="shared" si="23"/>
        <v xml:space="preserve">["NAME"] = { ["EN"] = "Quests of Old Anórien"; }; </v>
      </c>
      <c r="AN9" t="str">
        <f t="shared" si="24"/>
        <v xml:space="preserve">["LORE"] = { ["EN"] = "There is much to do while travelling through the lands of Old Anórien."; }; </v>
      </c>
      <c r="AO9" t="str">
        <f t="shared" si="25"/>
        <v xml:space="preserve">["SUMMARY"] = { ["EN"] = "Complete Quests of Minas Tirith, Pelennor, Talath Anor and Old Anorien Roaming Enemies deeds. (1 Class Trait Point)"; }; </v>
      </c>
      <c r="AP9" t="str">
        <f t="shared" si="26"/>
        <v/>
      </c>
      <c r="AQ9" t="str">
        <f t="shared" si="27"/>
        <v>};</v>
      </c>
    </row>
    <row r="10" spans="1:43" x14ac:dyDescent="0.25">
      <c r="A10">
        <v>1879327891</v>
      </c>
      <c r="B10">
        <v>6</v>
      </c>
      <c r="C10">
        <v>9</v>
      </c>
      <c r="D10" t="s">
        <v>377</v>
      </c>
      <c r="E10" t="s">
        <v>25</v>
      </c>
      <c r="F10">
        <v>2000</v>
      </c>
      <c r="G10" t="s">
        <v>767</v>
      </c>
      <c r="H10">
        <v>5</v>
      </c>
      <c r="I10">
        <v>700</v>
      </c>
      <c r="J10" t="s">
        <v>43</v>
      </c>
      <c r="K10" t="s">
        <v>378</v>
      </c>
      <c r="L10" t="s">
        <v>680</v>
      </c>
      <c r="M10">
        <v>2</v>
      </c>
      <c r="N10">
        <v>95</v>
      </c>
      <c r="R10" t="str">
        <f t="shared" si="4"/>
        <v xml:space="preserve">  [9] = {["ID"] = 1879327891; }; -- Quests of Minas Tirith</v>
      </c>
      <c r="S10" s="1" t="str">
        <f t="shared" si="5"/>
        <v xml:space="preserve">  [9] = {["ID"] = 1879327891; ["SAVE_INDEX"] =  9; ["TYPE"] =  6; ["VXP"] = 2000; ["LP"] = 5; ["REP"] =  700; ["FACTION"] = 51; ["TIER"] = 2; ["MIN_LVL"] = "95"; ["NAME"] = { ["EN"] = "Quests of Minas Tirith"; }; ["LORE"] = { ["EN"] = "Complete quests in Minas Tirith."; }; ["SUMMARY"] = { ["EN"] = "Complete 21 quests in Minas Tirith"; }; ["TITLE"] = { ["EN"] = "Hero / Heroine of Minas Tirith"; }; };</v>
      </c>
      <c r="T10">
        <f t="shared" si="6"/>
        <v>9</v>
      </c>
      <c r="U10" t="str">
        <f t="shared" si="7"/>
        <v xml:space="preserve">  [9] = {</v>
      </c>
      <c r="V10" t="str">
        <f t="shared" si="8"/>
        <v xml:space="preserve">["ID"] = 1879327891; </v>
      </c>
      <c r="W10" t="str">
        <f t="shared" si="9"/>
        <v xml:space="preserve">["ID"] = 1879327891; </v>
      </c>
      <c r="X10" t="str">
        <f t="shared" si="10"/>
        <v/>
      </c>
      <c r="Y10" s="1" t="str">
        <f t="shared" si="11"/>
        <v xml:space="preserve">["SAVE_INDEX"] =  9; </v>
      </c>
      <c r="Z10">
        <f>VLOOKUP(E10,Type!A$2:B$16,2,FALSE)</f>
        <v>6</v>
      </c>
      <c r="AA10" t="str">
        <f t="shared" si="12"/>
        <v xml:space="preserve">["TYPE"] =  6; </v>
      </c>
      <c r="AB10" t="str">
        <f t="shared" si="13"/>
        <v>2000</v>
      </c>
      <c r="AC10" t="str">
        <f t="shared" si="14"/>
        <v xml:space="preserve">["VXP"] = 2000; </v>
      </c>
      <c r="AD10" t="str">
        <f t="shared" si="15"/>
        <v>5</v>
      </c>
      <c r="AE10" t="str">
        <f t="shared" si="16"/>
        <v xml:space="preserve">["LP"] = 5; </v>
      </c>
      <c r="AF10" t="str">
        <f t="shared" si="17"/>
        <v>700</v>
      </c>
      <c r="AG10" t="str">
        <f t="shared" si="18"/>
        <v xml:space="preserve">["REP"] =  700; </v>
      </c>
      <c r="AH10">
        <f>IF(LEN(J10)&gt;0,VLOOKUP(J10,Faction!A$2:B$77,2,FALSE),1)</f>
        <v>51</v>
      </c>
      <c r="AI10" t="str">
        <f t="shared" si="19"/>
        <v xml:space="preserve">["FACTION"] = 51; </v>
      </c>
      <c r="AJ10" t="str">
        <f t="shared" si="20"/>
        <v xml:space="preserve">["TIER"] = 2; </v>
      </c>
      <c r="AK10" t="str">
        <f t="shared" si="21"/>
        <v xml:space="preserve">["MIN_LVL"] = "95"; </v>
      </c>
      <c r="AL10" t="str">
        <f t="shared" si="22"/>
        <v/>
      </c>
      <c r="AM10" t="str">
        <f t="shared" si="23"/>
        <v xml:space="preserve">["NAME"] = { ["EN"] = "Quests of Minas Tirith"; }; </v>
      </c>
      <c r="AN10" t="str">
        <f t="shared" si="24"/>
        <v xml:space="preserve">["LORE"] = { ["EN"] = "Complete quests in Minas Tirith."; }; </v>
      </c>
      <c r="AO10" t="str">
        <f t="shared" si="25"/>
        <v xml:space="preserve">["SUMMARY"] = { ["EN"] = "Complete 21 quests in Minas Tirith"; }; </v>
      </c>
      <c r="AP10" t="str">
        <f t="shared" si="26"/>
        <v xml:space="preserve">["TITLE"] = { ["EN"] = "Hero / Heroine of Minas Tirith"; }; </v>
      </c>
      <c r="AQ10" t="str">
        <f t="shared" si="27"/>
        <v>};</v>
      </c>
    </row>
    <row r="11" spans="1:43" x14ac:dyDescent="0.25">
      <c r="A11">
        <v>1879327893</v>
      </c>
      <c r="B11">
        <v>7</v>
      </c>
      <c r="C11">
        <v>10</v>
      </c>
      <c r="D11" t="s">
        <v>379</v>
      </c>
      <c r="E11" t="s">
        <v>25</v>
      </c>
      <c r="F11">
        <v>2000</v>
      </c>
      <c r="G11" t="s">
        <v>768</v>
      </c>
      <c r="H11">
        <v>5</v>
      </c>
      <c r="I11">
        <v>700</v>
      </c>
      <c r="J11" t="s">
        <v>43</v>
      </c>
      <c r="K11" t="s">
        <v>380</v>
      </c>
      <c r="L11" t="s">
        <v>681</v>
      </c>
      <c r="M11">
        <v>2</v>
      </c>
      <c r="N11">
        <v>95</v>
      </c>
      <c r="R11" t="str">
        <f t="shared" si="4"/>
        <v xml:space="preserve"> [10] = {["ID"] = 1879327893; }; -- Quests of Pelennor</v>
      </c>
      <c r="S11" s="1" t="str">
        <f t="shared" si="5"/>
        <v xml:space="preserve"> [10] = {["ID"] = 1879327893; ["SAVE_INDEX"] = 10; ["TYPE"] =  6; ["VXP"] = 2000; ["LP"] = 5; ["REP"] =  700; ["FACTION"] = 51; ["TIER"] = 2; ["MIN_LVL"] = "95"; ["NAME"] = { ["EN"] = "Quests of Pelennor"; }; ["LORE"] = { ["EN"] = "Complete quests in Pelennor."; }; ["SUMMARY"] = { ["EN"] = "Complete 22 quests in the Pelennor Fields"; }; ["TITLE"] = { ["EN"] = "Hero / Heroine of Pelennor"; }; };</v>
      </c>
      <c r="T11">
        <f t="shared" si="6"/>
        <v>10</v>
      </c>
      <c r="U11" t="str">
        <f t="shared" si="7"/>
        <v xml:space="preserve"> [10] = {</v>
      </c>
      <c r="V11" t="str">
        <f t="shared" si="8"/>
        <v xml:space="preserve">["ID"] = 1879327893; </v>
      </c>
      <c r="W11" t="str">
        <f t="shared" si="9"/>
        <v xml:space="preserve">["ID"] = 1879327893; </v>
      </c>
      <c r="X11" t="str">
        <f t="shared" si="10"/>
        <v/>
      </c>
      <c r="Y11" s="1" t="str">
        <f t="shared" si="11"/>
        <v xml:space="preserve">["SAVE_INDEX"] = 10; </v>
      </c>
      <c r="Z11">
        <f>VLOOKUP(E11,Type!A$2:B$16,2,FALSE)</f>
        <v>6</v>
      </c>
      <c r="AA11" t="str">
        <f t="shared" si="12"/>
        <v xml:space="preserve">["TYPE"] =  6; </v>
      </c>
      <c r="AB11" t="str">
        <f t="shared" si="13"/>
        <v>2000</v>
      </c>
      <c r="AC11" t="str">
        <f t="shared" si="14"/>
        <v xml:space="preserve">["VXP"] = 2000; </v>
      </c>
      <c r="AD11" t="str">
        <f t="shared" si="15"/>
        <v>5</v>
      </c>
      <c r="AE11" t="str">
        <f t="shared" si="16"/>
        <v xml:space="preserve">["LP"] = 5; </v>
      </c>
      <c r="AF11" t="str">
        <f t="shared" si="17"/>
        <v>700</v>
      </c>
      <c r="AG11" t="str">
        <f t="shared" si="18"/>
        <v xml:space="preserve">["REP"] =  700; </v>
      </c>
      <c r="AH11">
        <f>IF(LEN(J11)&gt;0,VLOOKUP(J11,Faction!A$2:B$77,2,FALSE),1)</f>
        <v>51</v>
      </c>
      <c r="AI11" t="str">
        <f t="shared" si="19"/>
        <v xml:space="preserve">["FACTION"] = 51; </v>
      </c>
      <c r="AJ11" t="str">
        <f t="shared" si="20"/>
        <v xml:space="preserve">["TIER"] = 2; </v>
      </c>
      <c r="AK11" t="str">
        <f t="shared" si="21"/>
        <v xml:space="preserve">["MIN_LVL"] = "95"; </v>
      </c>
      <c r="AL11" t="str">
        <f t="shared" si="22"/>
        <v/>
      </c>
      <c r="AM11" t="str">
        <f t="shared" si="23"/>
        <v xml:space="preserve">["NAME"] = { ["EN"] = "Quests of Pelennor"; }; </v>
      </c>
      <c r="AN11" t="str">
        <f t="shared" si="24"/>
        <v xml:space="preserve">["LORE"] = { ["EN"] = "Complete quests in Pelennor."; }; </v>
      </c>
      <c r="AO11" t="str">
        <f t="shared" si="25"/>
        <v xml:space="preserve">["SUMMARY"] = { ["EN"] = "Complete 22 quests in the Pelennor Fields"; }; </v>
      </c>
      <c r="AP11" t="str">
        <f t="shared" si="26"/>
        <v xml:space="preserve">["TITLE"] = { ["EN"] = "Hero / Heroine of Pelennor"; }; </v>
      </c>
      <c r="AQ11" t="str">
        <f t="shared" si="27"/>
        <v>};</v>
      </c>
    </row>
    <row r="12" spans="1:43" x14ac:dyDescent="0.25">
      <c r="A12">
        <v>1879327892</v>
      </c>
      <c r="B12">
        <v>8</v>
      </c>
      <c r="C12">
        <v>11</v>
      </c>
      <c r="D12" t="s">
        <v>381</v>
      </c>
      <c r="E12" t="s">
        <v>25</v>
      </c>
      <c r="F12">
        <v>2000</v>
      </c>
      <c r="G12" t="s">
        <v>769</v>
      </c>
      <c r="H12">
        <v>5</v>
      </c>
      <c r="I12">
        <v>700</v>
      </c>
      <c r="J12" t="s">
        <v>43</v>
      </c>
      <c r="K12" t="s">
        <v>382</v>
      </c>
      <c r="L12" t="s">
        <v>682</v>
      </c>
      <c r="M12">
        <v>2</v>
      </c>
      <c r="N12">
        <v>95</v>
      </c>
      <c r="R12" t="str">
        <f t="shared" si="4"/>
        <v xml:space="preserve"> [11] = {["ID"] = 1879327892; }; -- Quests of Talath Anor</v>
      </c>
      <c r="S12" s="1" t="str">
        <f t="shared" si="5"/>
        <v xml:space="preserve"> [11] = {["ID"] = 1879327892; ["SAVE_INDEX"] = 11; ["TYPE"] =  6; ["VXP"] = 2000; ["LP"] = 5; ["REP"] =  700; ["FACTION"] = 51; ["TIER"] = 2; ["MIN_LVL"] = "95"; ["NAME"] = { ["EN"] = "Quests of Talath Anor"; }; ["LORE"] = { ["EN"] = "Complete quests in Talath Anor."; }; ["SUMMARY"] = { ["EN"] = "Complete 25 quests in Talath Anor"; }; ["TITLE"] = { ["EN"] = "Hero / Heroine of Talath Anor"; }; };</v>
      </c>
      <c r="T12">
        <f t="shared" si="6"/>
        <v>11</v>
      </c>
      <c r="U12" t="str">
        <f t="shared" si="7"/>
        <v xml:space="preserve"> [11] = {</v>
      </c>
      <c r="V12" t="str">
        <f t="shared" si="8"/>
        <v xml:space="preserve">["ID"] = 1879327892; </v>
      </c>
      <c r="W12" t="str">
        <f t="shared" si="9"/>
        <v xml:space="preserve">["ID"] = 1879327892; </v>
      </c>
      <c r="X12" t="str">
        <f t="shared" si="10"/>
        <v/>
      </c>
      <c r="Y12" s="1" t="str">
        <f t="shared" si="11"/>
        <v xml:space="preserve">["SAVE_INDEX"] = 11; </v>
      </c>
      <c r="Z12">
        <f>VLOOKUP(E12,Type!A$2:B$16,2,FALSE)</f>
        <v>6</v>
      </c>
      <c r="AA12" t="str">
        <f t="shared" si="12"/>
        <v xml:space="preserve">["TYPE"] =  6; </v>
      </c>
      <c r="AB12" t="str">
        <f t="shared" si="13"/>
        <v>2000</v>
      </c>
      <c r="AC12" t="str">
        <f t="shared" si="14"/>
        <v xml:space="preserve">["VXP"] = 2000; </v>
      </c>
      <c r="AD12" t="str">
        <f t="shared" si="15"/>
        <v>5</v>
      </c>
      <c r="AE12" t="str">
        <f t="shared" si="16"/>
        <v xml:space="preserve">["LP"] = 5; </v>
      </c>
      <c r="AF12" t="str">
        <f t="shared" si="17"/>
        <v>700</v>
      </c>
      <c r="AG12" t="str">
        <f t="shared" si="18"/>
        <v xml:space="preserve">["REP"] =  700; </v>
      </c>
      <c r="AH12">
        <f>IF(LEN(J12)&gt;0,VLOOKUP(J12,Faction!A$2:B$77,2,FALSE),1)</f>
        <v>51</v>
      </c>
      <c r="AI12" t="str">
        <f t="shared" si="19"/>
        <v xml:space="preserve">["FACTION"] = 51; </v>
      </c>
      <c r="AJ12" t="str">
        <f t="shared" si="20"/>
        <v xml:space="preserve">["TIER"] = 2; </v>
      </c>
      <c r="AK12" t="str">
        <f t="shared" si="21"/>
        <v xml:space="preserve">["MIN_LVL"] = "95"; </v>
      </c>
      <c r="AL12" t="str">
        <f t="shared" si="22"/>
        <v/>
      </c>
      <c r="AM12" t="str">
        <f t="shared" si="23"/>
        <v xml:space="preserve">["NAME"] = { ["EN"] = "Quests of Talath Anor"; }; </v>
      </c>
      <c r="AN12" t="str">
        <f t="shared" si="24"/>
        <v xml:space="preserve">["LORE"] = { ["EN"] = "Complete quests in Talath Anor."; }; </v>
      </c>
      <c r="AO12" t="str">
        <f t="shared" si="25"/>
        <v xml:space="preserve">["SUMMARY"] = { ["EN"] = "Complete 25 quests in Talath Anor"; }; </v>
      </c>
      <c r="AP12" t="str">
        <f t="shared" si="26"/>
        <v xml:space="preserve">["TITLE"] = { ["EN"] = "Hero / Heroine of Talath Anor"; }; </v>
      </c>
      <c r="AQ12" t="str">
        <f t="shared" si="27"/>
        <v>};</v>
      </c>
    </row>
    <row r="13" spans="1:43" x14ac:dyDescent="0.25">
      <c r="A13">
        <v>1879327896</v>
      </c>
      <c r="B13">
        <v>9</v>
      </c>
      <c r="C13">
        <v>12</v>
      </c>
      <c r="D13" t="s">
        <v>383</v>
      </c>
      <c r="E13" t="s">
        <v>25</v>
      </c>
      <c r="F13">
        <v>2000</v>
      </c>
      <c r="G13" t="s">
        <v>384</v>
      </c>
      <c r="H13">
        <v>5</v>
      </c>
      <c r="I13">
        <v>900</v>
      </c>
      <c r="J13" t="s">
        <v>43</v>
      </c>
      <c r="K13" t="s">
        <v>385</v>
      </c>
      <c r="L13" t="s">
        <v>683</v>
      </c>
      <c r="M13">
        <v>2</v>
      </c>
      <c r="N13">
        <v>90</v>
      </c>
      <c r="R13" t="str">
        <f t="shared" si="4"/>
        <v xml:space="preserve"> [12] = {["ID"] = 1879327896; }; -- Warbands: Old Anórien's Roaming Enemies</v>
      </c>
      <c r="S13" s="1" t="str">
        <f t="shared" si="5"/>
        <v xml:space="preserve"> [12] = {["ID"] = 1879327896; ["SAVE_INDEX"] = 12; ["TYPE"] =  6; ["VXP"] = 2000; ["LP"] = 5; ["REP"] =  900; ["FACTION"] = 51; ["TIER"] = 2; ["MIN_LVL"] = "90"; ["NAME"] = { ["EN"] = "Warbands: Old Anórien's Roaming Enemies"; }; ["LORE"] = { ["EN"] = "Strong enemies still roam Old Anórien."; }; ["SUMMARY"] = { ["EN"] = "Complete 6 warband quests in Old Anórien"; }; ["TITLE"] = { ["EN"] = "Roaming Protector of Old Anórien"; }; };</v>
      </c>
      <c r="T13">
        <f t="shared" si="6"/>
        <v>12</v>
      </c>
      <c r="U13" t="str">
        <f t="shared" si="7"/>
        <v xml:space="preserve"> [12] = {</v>
      </c>
      <c r="V13" t="str">
        <f t="shared" si="8"/>
        <v xml:space="preserve">["ID"] = 1879327896; </v>
      </c>
      <c r="W13" t="str">
        <f t="shared" si="9"/>
        <v xml:space="preserve">["ID"] = 1879327896; </v>
      </c>
      <c r="X13" t="str">
        <f t="shared" si="10"/>
        <v/>
      </c>
      <c r="Y13" s="1" t="str">
        <f t="shared" si="11"/>
        <v xml:space="preserve">["SAVE_INDEX"] = 12; </v>
      </c>
      <c r="Z13">
        <f>VLOOKUP(E13,Type!A$2:B$16,2,FALSE)</f>
        <v>6</v>
      </c>
      <c r="AA13" t="str">
        <f t="shared" si="12"/>
        <v xml:space="preserve">["TYPE"] =  6; </v>
      </c>
      <c r="AB13" t="str">
        <f t="shared" si="13"/>
        <v>2000</v>
      </c>
      <c r="AC13" t="str">
        <f t="shared" si="14"/>
        <v xml:space="preserve">["VXP"] = 2000; </v>
      </c>
      <c r="AD13" t="str">
        <f t="shared" si="15"/>
        <v>5</v>
      </c>
      <c r="AE13" t="str">
        <f t="shared" si="16"/>
        <v xml:space="preserve">["LP"] = 5; </v>
      </c>
      <c r="AF13" t="str">
        <f t="shared" si="17"/>
        <v>900</v>
      </c>
      <c r="AG13" t="str">
        <f t="shared" si="18"/>
        <v xml:space="preserve">["REP"] =  900; </v>
      </c>
      <c r="AH13">
        <f>IF(LEN(J13)&gt;0,VLOOKUP(J13,Faction!A$2:B$77,2,FALSE),1)</f>
        <v>51</v>
      </c>
      <c r="AI13" t="str">
        <f t="shared" si="19"/>
        <v xml:space="preserve">["FACTION"] = 51; </v>
      </c>
      <c r="AJ13" t="str">
        <f t="shared" si="20"/>
        <v xml:space="preserve">["TIER"] = 2; </v>
      </c>
      <c r="AK13" t="str">
        <f t="shared" si="21"/>
        <v xml:space="preserve">["MIN_LVL"] = "90"; </v>
      </c>
      <c r="AL13" t="str">
        <f t="shared" si="22"/>
        <v/>
      </c>
      <c r="AM13" t="str">
        <f t="shared" si="23"/>
        <v xml:space="preserve">["NAME"] = { ["EN"] = "Warbands: Old Anórien's Roaming Enemies"; }; </v>
      </c>
      <c r="AN13" t="str">
        <f t="shared" si="24"/>
        <v xml:space="preserve">["LORE"] = { ["EN"] = "Strong enemies still roam Old Anórien."; }; </v>
      </c>
      <c r="AO13" t="str">
        <f t="shared" si="25"/>
        <v xml:space="preserve">["SUMMARY"] = { ["EN"] = "Complete 6 warband quests in Old Anórien"; }; </v>
      </c>
      <c r="AP13" t="str">
        <f t="shared" si="26"/>
        <v xml:space="preserve">["TITLE"] = { ["EN"] = "Roaming Protector of Old Anórien"; }; </v>
      </c>
      <c r="AQ13" t="str">
        <f t="shared" si="27"/>
        <v>};</v>
      </c>
    </row>
    <row r="14" spans="1:43" x14ac:dyDescent="0.25">
      <c r="A14">
        <v>1879327993</v>
      </c>
      <c r="B14">
        <v>4</v>
      </c>
      <c r="C14">
        <v>13</v>
      </c>
      <c r="D14" t="s">
        <v>372</v>
      </c>
      <c r="E14" t="s">
        <v>30</v>
      </c>
      <c r="I14">
        <v>900</v>
      </c>
      <c r="J14" t="s">
        <v>43</v>
      </c>
      <c r="K14" t="s">
        <v>373</v>
      </c>
      <c r="L14" t="s">
        <v>684</v>
      </c>
      <c r="M14">
        <v>1</v>
      </c>
      <c r="N14">
        <v>90</v>
      </c>
      <c r="R14" t="str">
        <f t="shared" si="4"/>
        <v xml:space="preserve"> [13] = {["ID"] = 1879327993; }; -- Slayer of Old Anórien</v>
      </c>
      <c r="S14" s="1" t="str">
        <f t="shared" si="5"/>
        <v xml:space="preserve"> [13] = {["ID"] = 1879327993; ["SAVE_INDEX"] = 13; ["TYPE"] =  4; ["VXP"] =    0; ["LP"] = 0; ["REP"] =  900; ["FACTION"] = 51; ["TIER"] = 1; ["MIN_LVL"] = "90"; ["NAME"] = { ["EN"] = "Slayer of Old Anórien"; }; ["LORE"] = { ["EN"] = "There are many villainous foes roaming Old Anórien."; }; ["SUMMARY"] = { ["EN"] = "Complete the 5 Slayer deeds in Old Anorien"; }; };</v>
      </c>
      <c r="T14">
        <f t="shared" si="6"/>
        <v>13</v>
      </c>
      <c r="U14" t="str">
        <f t="shared" si="7"/>
        <v xml:space="preserve"> [13] = {</v>
      </c>
      <c r="V14" t="str">
        <f t="shared" si="8"/>
        <v xml:space="preserve">["ID"] = 1879327993; </v>
      </c>
      <c r="W14" t="str">
        <f t="shared" si="9"/>
        <v xml:space="preserve">["ID"] = 1879327993; </v>
      </c>
      <c r="X14" t="str">
        <f t="shared" si="10"/>
        <v/>
      </c>
      <c r="Y14" s="1" t="str">
        <f t="shared" si="11"/>
        <v xml:space="preserve">["SAVE_INDEX"] = 13; </v>
      </c>
      <c r="Z14">
        <f>VLOOKUP(E14,Type!A$2:B$16,2,FALSE)</f>
        <v>4</v>
      </c>
      <c r="AA14" t="str">
        <f t="shared" si="12"/>
        <v xml:space="preserve">["TYPE"] =  4; </v>
      </c>
      <c r="AB14" t="str">
        <f t="shared" si="13"/>
        <v>0</v>
      </c>
      <c r="AC14" t="str">
        <f t="shared" si="14"/>
        <v xml:space="preserve">["VXP"] =    0; </v>
      </c>
      <c r="AD14" t="str">
        <f t="shared" si="15"/>
        <v>0</v>
      </c>
      <c r="AE14" t="str">
        <f t="shared" si="16"/>
        <v xml:space="preserve">["LP"] = 0; </v>
      </c>
      <c r="AF14" t="str">
        <f t="shared" si="17"/>
        <v>900</v>
      </c>
      <c r="AG14" t="str">
        <f t="shared" si="18"/>
        <v xml:space="preserve">["REP"] =  900; </v>
      </c>
      <c r="AH14">
        <f>IF(LEN(J14)&gt;0,VLOOKUP(J14,Faction!A$2:B$77,2,FALSE),1)</f>
        <v>51</v>
      </c>
      <c r="AI14" t="str">
        <f t="shared" si="19"/>
        <v xml:space="preserve">["FACTION"] = 51; </v>
      </c>
      <c r="AJ14" t="str">
        <f t="shared" si="20"/>
        <v xml:space="preserve">["TIER"] = 1; </v>
      </c>
      <c r="AK14" t="str">
        <f t="shared" si="21"/>
        <v xml:space="preserve">["MIN_LVL"] = "90"; </v>
      </c>
      <c r="AL14" t="str">
        <f t="shared" si="22"/>
        <v/>
      </c>
      <c r="AM14" t="str">
        <f t="shared" si="23"/>
        <v xml:space="preserve">["NAME"] = { ["EN"] = "Slayer of Old Anórien"; }; </v>
      </c>
      <c r="AN14" t="str">
        <f t="shared" si="24"/>
        <v xml:space="preserve">["LORE"] = { ["EN"] = "There are many villainous foes roaming Old Anórien."; }; </v>
      </c>
      <c r="AO14" t="str">
        <f t="shared" si="25"/>
        <v xml:space="preserve">["SUMMARY"] = { ["EN"] = "Complete the 5 Slayer deeds in Old Anorien"; }; </v>
      </c>
      <c r="AP14" t="str">
        <f t="shared" si="26"/>
        <v/>
      </c>
      <c r="AQ14" t="str">
        <f t="shared" si="27"/>
        <v>};</v>
      </c>
    </row>
    <row r="15" spans="1:43" x14ac:dyDescent="0.25">
      <c r="A15">
        <v>1879327720</v>
      </c>
      <c r="B15">
        <v>11</v>
      </c>
      <c r="C15">
        <v>14</v>
      </c>
      <c r="D15" t="s">
        <v>388</v>
      </c>
      <c r="E15" t="s">
        <v>30</v>
      </c>
      <c r="F15">
        <v>2000</v>
      </c>
      <c r="H15">
        <v>5</v>
      </c>
      <c r="I15">
        <v>900</v>
      </c>
      <c r="J15" t="s">
        <v>43</v>
      </c>
      <c r="K15" t="s">
        <v>389</v>
      </c>
      <c r="L15" t="s">
        <v>685</v>
      </c>
      <c r="M15">
        <v>2</v>
      </c>
      <c r="N15">
        <v>90</v>
      </c>
      <c r="R15" t="str">
        <f t="shared" si="4"/>
        <v xml:space="preserve"> [14] = {["ID"] = 1879327720; }; -- Beast-slayer of Old Anórien (Advanced)</v>
      </c>
      <c r="S15" s="1" t="str">
        <f t="shared" si="5"/>
        <v xml:space="preserve"> [14] = {["ID"] = 1879327720; ["SAVE_INDEX"] = 14; ["TYPE"] =  4; ["VXP"] = 2000; ["LP"] = 5; ["REP"] =  900; ["FACTION"] = 51; ["TIER"] = 2; ["MIN_LVL"] = "90"; ["NAME"] = { ["EN"] = "Beast-slayer of Old Anórien (Advanced)"; }; ["LORE"] = { ["EN"] = "Defeat many Beasts in Old Anórien."; }; ["SUMMARY"] = { ["EN"] = "Slay 200 Beasts in Old Anórien / heritage rune of 26.800 IXP"; }; };</v>
      </c>
      <c r="T15">
        <f t="shared" si="6"/>
        <v>14</v>
      </c>
      <c r="U15" t="str">
        <f t="shared" si="7"/>
        <v xml:space="preserve"> [14] = {</v>
      </c>
      <c r="V15" t="str">
        <f t="shared" si="8"/>
        <v xml:space="preserve">["ID"] = 1879327720; </v>
      </c>
      <c r="W15" t="str">
        <f t="shared" si="9"/>
        <v xml:space="preserve">["ID"] = 1879327720; </v>
      </c>
      <c r="X15" t="str">
        <f t="shared" si="10"/>
        <v/>
      </c>
      <c r="Y15" s="1" t="str">
        <f t="shared" si="11"/>
        <v xml:space="preserve">["SAVE_INDEX"] = 14; </v>
      </c>
      <c r="Z15">
        <f>VLOOKUP(E15,Type!A$2:B$16,2,FALSE)</f>
        <v>4</v>
      </c>
      <c r="AA15" t="str">
        <f t="shared" si="12"/>
        <v xml:space="preserve">["TYPE"] =  4; </v>
      </c>
      <c r="AB15" t="str">
        <f t="shared" si="13"/>
        <v>2000</v>
      </c>
      <c r="AC15" t="str">
        <f t="shared" si="14"/>
        <v xml:space="preserve">["VXP"] = 2000; </v>
      </c>
      <c r="AD15" t="str">
        <f t="shared" si="15"/>
        <v>5</v>
      </c>
      <c r="AE15" t="str">
        <f t="shared" si="16"/>
        <v xml:space="preserve">["LP"] = 5; </v>
      </c>
      <c r="AF15" t="str">
        <f t="shared" si="17"/>
        <v>900</v>
      </c>
      <c r="AG15" t="str">
        <f t="shared" si="18"/>
        <v xml:space="preserve">["REP"] =  900; </v>
      </c>
      <c r="AH15">
        <f>IF(LEN(J15)&gt;0,VLOOKUP(J15,Faction!A$2:B$77,2,FALSE),1)</f>
        <v>51</v>
      </c>
      <c r="AI15" t="str">
        <f t="shared" si="19"/>
        <v xml:space="preserve">["FACTION"] = 51; </v>
      </c>
      <c r="AJ15" t="str">
        <f t="shared" si="20"/>
        <v xml:space="preserve">["TIER"] = 2; </v>
      </c>
      <c r="AK15" t="str">
        <f t="shared" si="21"/>
        <v xml:space="preserve">["MIN_LVL"] = "90"; </v>
      </c>
      <c r="AL15" t="str">
        <f t="shared" si="22"/>
        <v/>
      </c>
      <c r="AM15" t="str">
        <f t="shared" si="23"/>
        <v xml:space="preserve">["NAME"] = { ["EN"] = "Beast-slayer of Old Anórien (Advanced)"; }; </v>
      </c>
      <c r="AN15" t="str">
        <f t="shared" si="24"/>
        <v xml:space="preserve">["LORE"] = { ["EN"] = "Defeat many Beasts in Old Anórien."; }; </v>
      </c>
      <c r="AO15" t="str">
        <f t="shared" si="25"/>
        <v xml:space="preserve">["SUMMARY"] = { ["EN"] = "Slay 200 Beasts in Old Anórien / heritage rune of 26.800 IXP"; }; </v>
      </c>
      <c r="AP15" t="str">
        <f t="shared" si="26"/>
        <v/>
      </c>
      <c r="AQ15" t="str">
        <f t="shared" si="27"/>
        <v>};</v>
      </c>
    </row>
    <row r="16" spans="1:43" x14ac:dyDescent="0.25">
      <c r="A16">
        <v>1879327721</v>
      </c>
      <c r="B16">
        <v>10</v>
      </c>
      <c r="C16">
        <v>15</v>
      </c>
      <c r="D16" t="s">
        <v>386</v>
      </c>
      <c r="E16" t="s">
        <v>30</v>
      </c>
      <c r="H16">
        <v>5</v>
      </c>
      <c r="I16">
        <v>700</v>
      </c>
      <c r="J16" t="s">
        <v>43</v>
      </c>
      <c r="K16" t="s">
        <v>387</v>
      </c>
      <c r="L16" t="s">
        <v>685</v>
      </c>
      <c r="M16">
        <v>3</v>
      </c>
      <c r="N16">
        <v>90</v>
      </c>
      <c r="R16" t="str">
        <f t="shared" si="4"/>
        <v xml:space="preserve"> [15] = {["ID"] = 1879327721; }; -- Beast-slayer of Old Anórien</v>
      </c>
      <c r="S16" s="1" t="str">
        <f t="shared" si="5"/>
        <v xml:space="preserve"> [15] = {["ID"] = 1879327721; ["SAVE_INDEX"] = 15; ["TYPE"] =  4; ["VXP"] =    0; ["LP"] = 5; ["REP"] =  700; ["FACTION"] = 51; ["TIER"] = 3; ["MIN_LVL"] = "90"; ["NAME"] = { ["EN"] = "Beast-slayer of Old Anórien"; }; ["LORE"] = { ["EN"] = "Defeat many Beasts in Old Anórien."; }; ["SUMMARY"] = { ["EN"] = "Slay 100 Beasts in Old Anórien"; }; };</v>
      </c>
      <c r="T16">
        <f t="shared" si="6"/>
        <v>15</v>
      </c>
      <c r="U16" t="str">
        <f t="shared" si="7"/>
        <v xml:space="preserve"> [15] = {</v>
      </c>
      <c r="V16" t="str">
        <f t="shared" si="8"/>
        <v xml:space="preserve">["ID"] = 1879327721; </v>
      </c>
      <c r="W16" t="str">
        <f t="shared" si="9"/>
        <v xml:space="preserve">["ID"] = 1879327721; </v>
      </c>
      <c r="X16" t="str">
        <f t="shared" si="10"/>
        <v/>
      </c>
      <c r="Y16" s="1" t="str">
        <f t="shared" si="11"/>
        <v xml:space="preserve">["SAVE_INDEX"] = 15; </v>
      </c>
      <c r="Z16">
        <f>VLOOKUP(E16,Type!A$2:B$16,2,FALSE)</f>
        <v>4</v>
      </c>
      <c r="AA16" t="str">
        <f t="shared" si="12"/>
        <v xml:space="preserve">["TYPE"] =  4; </v>
      </c>
      <c r="AB16" t="str">
        <f t="shared" si="13"/>
        <v>0</v>
      </c>
      <c r="AC16" t="str">
        <f t="shared" si="14"/>
        <v xml:space="preserve">["VXP"] =    0; </v>
      </c>
      <c r="AD16" t="str">
        <f t="shared" si="15"/>
        <v>5</v>
      </c>
      <c r="AE16" t="str">
        <f t="shared" si="16"/>
        <v xml:space="preserve">["LP"] = 5; </v>
      </c>
      <c r="AF16" t="str">
        <f t="shared" si="17"/>
        <v>700</v>
      </c>
      <c r="AG16" t="str">
        <f t="shared" si="18"/>
        <v xml:space="preserve">["REP"] =  700; </v>
      </c>
      <c r="AH16">
        <f>IF(LEN(J16)&gt;0,VLOOKUP(J16,Faction!A$2:B$77,2,FALSE),1)</f>
        <v>51</v>
      </c>
      <c r="AI16" t="str">
        <f t="shared" si="19"/>
        <v xml:space="preserve">["FACTION"] = 51; </v>
      </c>
      <c r="AJ16" t="str">
        <f t="shared" si="20"/>
        <v xml:space="preserve">["TIER"] = 3; </v>
      </c>
      <c r="AK16" t="str">
        <f t="shared" si="21"/>
        <v xml:space="preserve">["MIN_LVL"] = "90"; </v>
      </c>
      <c r="AL16" t="str">
        <f t="shared" si="22"/>
        <v/>
      </c>
      <c r="AM16" t="str">
        <f t="shared" si="23"/>
        <v xml:space="preserve">["NAME"] = { ["EN"] = "Beast-slayer of Old Anórien"; }; </v>
      </c>
      <c r="AN16" t="str">
        <f t="shared" si="24"/>
        <v xml:space="preserve">["LORE"] = { ["EN"] = "Defeat many Beasts in Old Anórien."; }; </v>
      </c>
      <c r="AO16" t="str">
        <f t="shared" si="25"/>
        <v xml:space="preserve">["SUMMARY"] = { ["EN"] = "Slay 100 Beasts in Old Anórien"; }; </v>
      </c>
      <c r="AP16" t="str">
        <f t="shared" si="26"/>
        <v/>
      </c>
      <c r="AQ16" t="str">
        <f t="shared" si="27"/>
        <v>};</v>
      </c>
    </row>
    <row r="17" spans="1:43" x14ac:dyDescent="0.25">
      <c r="A17">
        <v>1879327725</v>
      </c>
      <c r="B17">
        <v>13</v>
      </c>
      <c r="C17">
        <v>16</v>
      </c>
      <c r="D17" t="s">
        <v>392</v>
      </c>
      <c r="E17" t="s">
        <v>30</v>
      </c>
      <c r="F17">
        <v>2000</v>
      </c>
      <c r="H17">
        <v>5</v>
      </c>
      <c r="I17">
        <v>900</v>
      </c>
      <c r="J17" t="s">
        <v>43</v>
      </c>
      <c r="K17" t="s">
        <v>393</v>
      </c>
      <c r="L17" t="s">
        <v>686</v>
      </c>
      <c r="M17">
        <v>2</v>
      </c>
      <c r="N17">
        <v>90</v>
      </c>
      <c r="R17" t="str">
        <f t="shared" si="4"/>
        <v xml:space="preserve"> [16] = {["ID"] = 1879327725; }; -- Easterling-slayer of Old Anórien (Advanced)</v>
      </c>
      <c r="S17" s="1" t="str">
        <f t="shared" si="5"/>
        <v xml:space="preserve"> [16] = {["ID"] = 1879327725; ["SAVE_INDEX"] = 16; ["TYPE"] =  4; ["VXP"] = 2000; ["LP"] = 5; ["REP"] =  900; ["FACTION"] = 51; ["TIER"] = 2; ["MIN_LVL"] = "90"; ["NAME"] = { ["EN"] = "Easterling-slayer of Old Anórien (Advanced)"; }; ["LORE"] = { ["EN"] = "Defeat many Easterlings in Old Anórien."; }; ["SUMMARY"] = { ["EN"] = "Slay 240 Easterlings in Old Anórien / heritage rune of 26.800 IXP"; }; };</v>
      </c>
      <c r="T17">
        <f t="shared" si="6"/>
        <v>16</v>
      </c>
      <c r="U17" t="str">
        <f t="shared" si="7"/>
        <v xml:space="preserve"> [16] = {</v>
      </c>
      <c r="V17" t="str">
        <f t="shared" si="8"/>
        <v xml:space="preserve">["ID"] = 1879327725; </v>
      </c>
      <c r="W17" t="str">
        <f t="shared" si="9"/>
        <v xml:space="preserve">["ID"] = 1879327725; </v>
      </c>
      <c r="X17" t="str">
        <f t="shared" si="10"/>
        <v/>
      </c>
      <c r="Y17" s="1" t="str">
        <f t="shared" si="11"/>
        <v xml:space="preserve">["SAVE_INDEX"] = 16; </v>
      </c>
      <c r="Z17">
        <f>VLOOKUP(E17,Type!A$2:B$16,2,FALSE)</f>
        <v>4</v>
      </c>
      <c r="AA17" t="str">
        <f t="shared" si="12"/>
        <v xml:space="preserve">["TYPE"] =  4; </v>
      </c>
      <c r="AB17" t="str">
        <f t="shared" si="13"/>
        <v>2000</v>
      </c>
      <c r="AC17" t="str">
        <f t="shared" si="14"/>
        <v xml:space="preserve">["VXP"] = 2000; </v>
      </c>
      <c r="AD17" t="str">
        <f t="shared" si="15"/>
        <v>5</v>
      </c>
      <c r="AE17" t="str">
        <f t="shared" si="16"/>
        <v xml:space="preserve">["LP"] = 5; </v>
      </c>
      <c r="AF17" t="str">
        <f t="shared" si="17"/>
        <v>900</v>
      </c>
      <c r="AG17" t="str">
        <f t="shared" si="18"/>
        <v xml:space="preserve">["REP"] =  900; </v>
      </c>
      <c r="AH17">
        <f>IF(LEN(J17)&gt;0,VLOOKUP(J17,Faction!A$2:B$77,2,FALSE),1)</f>
        <v>51</v>
      </c>
      <c r="AI17" t="str">
        <f t="shared" si="19"/>
        <v xml:space="preserve">["FACTION"] = 51; </v>
      </c>
      <c r="AJ17" t="str">
        <f t="shared" si="20"/>
        <v xml:space="preserve">["TIER"] = 2; </v>
      </c>
      <c r="AK17" t="str">
        <f t="shared" si="21"/>
        <v xml:space="preserve">["MIN_LVL"] = "90"; </v>
      </c>
      <c r="AL17" t="str">
        <f t="shared" si="22"/>
        <v/>
      </c>
      <c r="AM17" t="str">
        <f t="shared" si="23"/>
        <v xml:space="preserve">["NAME"] = { ["EN"] = "Easterling-slayer of Old Anórien (Advanced)"; }; </v>
      </c>
      <c r="AN17" t="str">
        <f t="shared" si="24"/>
        <v xml:space="preserve">["LORE"] = { ["EN"] = "Defeat many Easterlings in Old Anórien."; }; </v>
      </c>
      <c r="AO17" t="str">
        <f t="shared" si="25"/>
        <v xml:space="preserve">["SUMMARY"] = { ["EN"] = "Slay 240 Easterlings in Old Anórien / heritage rune of 26.800 IXP"; }; </v>
      </c>
      <c r="AP17" t="str">
        <f t="shared" si="26"/>
        <v/>
      </c>
      <c r="AQ17" t="str">
        <f t="shared" si="27"/>
        <v>};</v>
      </c>
    </row>
    <row r="18" spans="1:43" x14ac:dyDescent="0.25">
      <c r="A18">
        <v>1879327723</v>
      </c>
      <c r="B18">
        <v>12</v>
      </c>
      <c r="C18">
        <v>17</v>
      </c>
      <c r="D18" t="s">
        <v>390</v>
      </c>
      <c r="E18" t="s">
        <v>30</v>
      </c>
      <c r="H18">
        <v>5</v>
      </c>
      <c r="I18">
        <v>700</v>
      </c>
      <c r="J18" t="s">
        <v>43</v>
      </c>
      <c r="K18" t="s">
        <v>391</v>
      </c>
      <c r="L18" t="s">
        <v>686</v>
      </c>
      <c r="M18">
        <v>3</v>
      </c>
      <c r="N18">
        <v>90</v>
      </c>
      <c r="R18" t="str">
        <f t="shared" si="4"/>
        <v xml:space="preserve"> [17] = {["ID"] = 1879327723; }; -- Easterling-slayer of Old Anórien</v>
      </c>
      <c r="S18" s="1" t="str">
        <f t="shared" si="5"/>
        <v xml:space="preserve"> [17] = {["ID"] = 1879327723; ["SAVE_INDEX"] = 17; ["TYPE"] =  4; ["VXP"] =    0; ["LP"] = 5; ["REP"] =  700; ["FACTION"] = 51; ["TIER"] = 3; ["MIN_LVL"] = "90"; ["NAME"] = { ["EN"] = "Easterling-slayer of Old Anórien"; }; ["LORE"] = { ["EN"] = "Defeat many Easterlings in Old Anórien."; }; ["SUMMARY"] = { ["EN"] = "Slay 120 Easterlings in Old Anórien"; }; };</v>
      </c>
      <c r="T18">
        <f t="shared" si="6"/>
        <v>17</v>
      </c>
      <c r="U18" t="str">
        <f t="shared" si="7"/>
        <v xml:space="preserve"> [17] = {</v>
      </c>
      <c r="V18" t="str">
        <f t="shared" si="8"/>
        <v xml:space="preserve">["ID"] = 1879327723; </v>
      </c>
      <c r="W18" t="str">
        <f t="shared" si="9"/>
        <v xml:space="preserve">["ID"] = 1879327723; </v>
      </c>
      <c r="X18" t="str">
        <f t="shared" si="10"/>
        <v/>
      </c>
      <c r="Y18" s="1" t="str">
        <f t="shared" si="11"/>
        <v xml:space="preserve">["SAVE_INDEX"] = 17; </v>
      </c>
      <c r="Z18">
        <f>VLOOKUP(E18,Type!A$2:B$16,2,FALSE)</f>
        <v>4</v>
      </c>
      <c r="AA18" t="str">
        <f t="shared" si="12"/>
        <v xml:space="preserve">["TYPE"] =  4; </v>
      </c>
      <c r="AB18" t="str">
        <f t="shared" si="13"/>
        <v>0</v>
      </c>
      <c r="AC18" t="str">
        <f t="shared" si="14"/>
        <v xml:space="preserve">["VXP"] =    0; </v>
      </c>
      <c r="AD18" t="str">
        <f t="shared" si="15"/>
        <v>5</v>
      </c>
      <c r="AE18" t="str">
        <f t="shared" si="16"/>
        <v xml:space="preserve">["LP"] = 5; </v>
      </c>
      <c r="AF18" t="str">
        <f t="shared" si="17"/>
        <v>700</v>
      </c>
      <c r="AG18" t="str">
        <f t="shared" si="18"/>
        <v xml:space="preserve">["REP"] =  700; </v>
      </c>
      <c r="AH18">
        <f>IF(LEN(J18)&gt;0,VLOOKUP(J18,Faction!A$2:B$77,2,FALSE),1)</f>
        <v>51</v>
      </c>
      <c r="AI18" t="str">
        <f t="shared" si="19"/>
        <v xml:space="preserve">["FACTION"] = 51; </v>
      </c>
      <c r="AJ18" t="str">
        <f t="shared" si="20"/>
        <v xml:space="preserve">["TIER"] = 3; </v>
      </c>
      <c r="AK18" t="str">
        <f t="shared" si="21"/>
        <v xml:space="preserve">["MIN_LVL"] = "90"; </v>
      </c>
      <c r="AL18" t="str">
        <f t="shared" si="22"/>
        <v/>
      </c>
      <c r="AM18" t="str">
        <f t="shared" si="23"/>
        <v xml:space="preserve">["NAME"] = { ["EN"] = "Easterling-slayer of Old Anórien"; }; </v>
      </c>
      <c r="AN18" t="str">
        <f t="shared" si="24"/>
        <v xml:space="preserve">["LORE"] = { ["EN"] = "Defeat many Easterlings in Old Anórien."; }; </v>
      </c>
      <c r="AO18" t="str">
        <f t="shared" si="25"/>
        <v xml:space="preserve">["SUMMARY"] = { ["EN"] = "Slay 120 Easterlings in Old Anórien"; }; </v>
      </c>
      <c r="AP18" t="str">
        <f t="shared" si="26"/>
        <v/>
      </c>
      <c r="AQ18" t="str">
        <f t="shared" si="27"/>
        <v>};</v>
      </c>
    </row>
    <row r="19" spans="1:43" x14ac:dyDescent="0.25">
      <c r="A19">
        <v>1879327724</v>
      </c>
      <c r="B19">
        <v>15</v>
      </c>
      <c r="C19">
        <v>18</v>
      </c>
      <c r="D19" t="s">
        <v>396</v>
      </c>
      <c r="E19" t="s">
        <v>30</v>
      </c>
      <c r="F19">
        <v>2000</v>
      </c>
      <c r="H19">
        <v>5</v>
      </c>
      <c r="I19">
        <v>900</v>
      </c>
      <c r="J19" t="s">
        <v>43</v>
      </c>
      <c r="K19" t="s">
        <v>397</v>
      </c>
      <c r="L19" t="s">
        <v>687</v>
      </c>
      <c r="M19">
        <v>2</v>
      </c>
      <c r="N19">
        <v>90</v>
      </c>
      <c r="R19" t="str">
        <f t="shared" si="4"/>
        <v xml:space="preserve"> [18] = {["ID"] = 1879327724; }; -- Haradrim-slayer of Old Anórien (Advanced)</v>
      </c>
      <c r="S19" s="1" t="str">
        <f t="shared" si="5"/>
        <v xml:space="preserve"> [18] = {["ID"] = 1879327724; ["SAVE_INDEX"] = 18; ["TYPE"] =  4; ["VXP"] = 2000; ["LP"] = 5; ["REP"] =  900; ["FACTION"] = 51; ["TIER"] = 2; ["MIN_LVL"] = "90"; ["NAME"] = { ["EN"] = "Haradrim-slayer of Old Anórien (Advanced)"; }; ["LORE"] = { ["EN"] = "Defeat many Haradrim in Old Anórien."; }; ["SUMMARY"] = { ["EN"] = "Slay 240 Haradrim in Old Anórien / heritage rune of 26.800 IXP"; }; };</v>
      </c>
      <c r="T19">
        <f t="shared" si="6"/>
        <v>18</v>
      </c>
      <c r="U19" t="str">
        <f t="shared" si="7"/>
        <v xml:space="preserve"> [18] = {</v>
      </c>
      <c r="V19" t="str">
        <f t="shared" si="8"/>
        <v xml:space="preserve">["ID"] = 1879327724; </v>
      </c>
      <c r="W19" t="str">
        <f t="shared" si="9"/>
        <v xml:space="preserve">["ID"] = 1879327724; </v>
      </c>
      <c r="X19" t="str">
        <f t="shared" si="10"/>
        <v/>
      </c>
      <c r="Y19" s="1" t="str">
        <f t="shared" si="11"/>
        <v xml:space="preserve">["SAVE_INDEX"] = 18; </v>
      </c>
      <c r="Z19">
        <f>VLOOKUP(E19,Type!A$2:B$16,2,FALSE)</f>
        <v>4</v>
      </c>
      <c r="AA19" t="str">
        <f t="shared" si="12"/>
        <v xml:space="preserve">["TYPE"] =  4; </v>
      </c>
      <c r="AB19" t="str">
        <f t="shared" si="13"/>
        <v>2000</v>
      </c>
      <c r="AC19" t="str">
        <f t="shared" si="14"/>
        <v xml:space="preserve">["VXP"] = 2000; </v>
      </c>
      <c r="AD19" t="str">
        <f t="shared" si="15"/>
        <v>5</v>
      </c>
      <c r="AE19" t="str">
        <f t="shared" si="16"/>
        <v xml:space="preserve">["LP"] = 5; </v>
      </c>
      <c r="AF19" t="str">
        <f t="shared" si="17"/>
        <v>900</v>
      </c>
      <c r="AG19" t="str">
        <f t="shared" si="18"/>
        <v xml:space="preserve">["REP"] =  900; </v>
      </c>
      <c r="AH19">
        <f>IF(LEN(J19)&gt;0,VLOOKUP(J19,Faction!A$2:B$77,2,FALSE),1)</f>
        <v>51</v>
      </c>
      <c r="AI19" t="str">
        <f t="shared" si="19"/>
        <v xml:space="preserve">["FACTION"] = 51; </v>
      </c>
      <c r="AJ19" t="str">
        <f t="shared" si="20"/>
        <v xml:space="preserve">["TIER"] = 2; </v>
      </c>
      <c r="AK19" t="str">
        <f t="shared" si="21"/>
        <v xml:space="preserve">["MIN_LVL"] = "90"; </v>
      </c>
      <c r="AL19" t="str">
        <f t="shared" si="22"/>
        <v/>
      </c>
      <c r="AM19" t="str">
        <f t="shared" si="23"/>
        <v xml:space="preserve">["NAME"] = { ["EN"] = "Haradrim-slayer of Old Anórien (Advanced)"; }; </v>
      </c>
      <c r="AN19" t="str">
        <f t="shared" si="24"/>
        <v xml:space="preserve">["LORE"] = { ["EN"] = "Defeat many Haradrim in Old Anórien."; }; </v>
      </c>
      <c r="AO19" t="str">
        <f t="shared" si="25"/>
        <v xml:space="preserve">["SUMMARY"] = { ["EN"] = "Slay 240 Haradrim in Old Anórien / heritage rune of 26.800 IXP"; }; </v>
      </c>
      <c r="AP19" t="str">
        <f t="shared" si="26"/>
        <v/>
      </c>
      <c r="AQ19" t="str">
        <f t="shared" si="27"/>
        <v>};</v>
      </c>
    </row>
    <row r="20" spans="1:43" x14ac:dyDescent="0.25">
      <c r="A20">
        <v>1879327718</v>
      </c>
      <c r="B20">
        <v>14</v>
      </c>
      <c r="C20">
        <v>19</v>
      </c>
      <c r="D20" t="s">
        <v>394</v>
      </c>
      <c r="E20" t="s">
        <v>30</v>
      </c>
      <c r="H20">
        <v>5</v>
      </c>
      <c r="I20">
        <v>700</v>
      </c>
      <c r="J20" t="s">
        <v>43</v>
      </c>
      <c r="K20" t="s">
        <v>395</v>
      </c>
      <c r="L20" t="s">
        <v>687</v>
      </c>
      <c r="M20">
        <v>3</v>
      </c>
      <c r="N20">
        <v>90</v>
      </c>
      <c r="R20" t="str">
        <f t="shared" si="4"/>
        <v xml:space="preserve"> [19] = {["ID"] = 1879327718; }; -- Haradrim-slayer of Old Anórien</v>
      </c>
      <c r="S20" s="1" t="str">
        <f t="shared" si="5"/>
        <v xml:space="preserve"> [19] = {["ID"] = 1879327718; ["SAVE_INDEX"] = 19; ["TYPE"] =  4; ["VXP"] =    0; ["LP"] = 5; ["REP"] =  700; ["FACTION"] = 51; ["TIER"] = 3; ["MIN_LVL"] = "90"; ["NAME"] = { ["EN"] = "Haradrim-slayer of Old Anórien"; }; ["LORE"] = { ["EN"] = "Defeat many Haradrim in Old Anórien."; }; ["SUMMARY"] = { ["EN"] = "Slay 120 Haradrim in Old Anórien"; }; };</v>
      </c>
      <c r="T20">
        <f t="shared" si="6"/>
        <v>19</v>
      </c>
      <c r="U20" t="str">
        <f t="shared" si="7"/>
        <v xml:space="preserve"> [19] = {</v>
      </c>
      <c r="V20" t="str">
        <f t="shared" si="8"/>
        <v xml:space="preserve">["ID"] = 1879327718; </v>
      </c>
      <c r="W20" t="str">
        <f t="shared" si="9"/>
        <v xml:space="preserve">["ID"] = 1879327718; </v>
      </c>
      <c r="X20" t="str">
        <f t="shared" si="10"/>
        <v/>
      </c>
      <c r="Y20" s="1" t="str">
        <f t="shared" si="11"/>
        <v xml:space="preserve">["SAVE_INDEX"] = 19; </v>
      </c>
      <c r="Z20">
        <f>VLOOKUP(E20,Type!A$2:B$16,2,FALSE)</f>
        <v>4</v>
      </c>
      <c r="AA20" t="str">
        <f t="shared" si="12"/>
        <v xml:space="preserve">["TYPE"] =  4; </v>
      </c>
      <c r="AB20" t="str">
        <f t="shared" si="13"/>
        <v>0</v>
      </c>
      <c r="AC20" t="str">
        <f t="shared" si="14"/>
        <v xml:space="preserve">["VXP"] =    0; </v>
      </c>
      <c r="AD20" t="str">
        <f t="shared" si="15"/>
        <v>5</v>
      </c>
      <c r="AE20" t="str">
        <f t="shared" si="16"/>
        <v xml:space="preserve">["LP"] = 5; </v>
      </c>
      <c r="AF20" t="str">
        <f t="shared" si="17"/>
        <v>700</v>
      </c>
      <c r="AG20" t="str">
        <f t="shared" si="18"/>
        <v xml:space="preserve">["REP"] =  700; </v>
      </c>
      <c r="AH20">
        <f>IF(LEN(J20)&gt;0,VLOOKUP(J20,Faction!A$2:B$77,2,FALSE),1)</f>
        <v>51</v>
      </c>
      <c r="AI20" t="str">
        <f t="shared" si="19"/>
        <v xml:space="preserve">["FACTION"] = 51; </v>
      </c>
      <c r="AJ20" t="str">
        <f t="shared" si="20"/>
        <v xml:space="preserve">["TIER"] = 3; </v>
      </c>
      <c r="AK20" t="str">
        <f t="shared" si="21"/>
        <v xml:space="preserve">["MIN_LVL"] = "90"; </v>
      </c>
      <c r="AL20" t="str">
        <f t="shared" si="22"/>
        <v/>
      </c>
      <c r="AM20" t="str">
        <f t="shared" si="23"/>
        <v xml:space="preserve">["NAME"] = { ["EN"] = "Haradrim-slayer of Old Anórien"; }; </v>
      </c>
      <c r="AN20" t="str">
        <f t="shared" si="24"/>
        <v xml:space="preserve">["LORE"] = { ["EN"] = "Defeat many Haradrim in Old Anórien."; }; </v>
      </c>
      <c r="AO20" t="str">
        <f t="shared" si="25"/>
        <v xml:space="preserve">["SUMMARY"] = { ["EN"] = "Slay 120 Haradrim in Old Anórien"; }; </v>
      </c>
      <c r="AP20" t="str">
        <f t="shared" si="26"/>
        <v/>
      </c>
      <c r="AQ20" t="str">
        <f t="shared" si="27"/>
        <v>};</v>
      </c>
    </row>
    <row r="21" spans="1:43" x14ac:dyDescent="0.25">
      <c r="A21">
        <v>1879327716</v>
      </c>
      <c r="B21">
        <v>17</v>
      </c>
      <c r="C21">
        <v>20</v>
      </c>
      <c r="D21" t="s">
        <v>400</v>
      </c>
      <c r="E21" t="s">
        <v>30</v>
      </c>
      <c r="F21">
        <v>2000</v>
      </c>
      <c r="H21">
        <v>5</v>
      </c>
      <c r="I21">
        <v>900</v>
      </c>
      <c r="J21" t="s">
        <v>43</v>
      </c>
      <c r="K21" t="s">
        <v>401</v>
      </c>
      <c r="L21" t="s">
        <v>688</v>
      </c>
      <c r="M21">
        <v>2</v>
      </c>
      <c r="N21">
        <v>90</v>
      </c>
      <c r="R21" t="str">
        <f t="shared" si="4"/>
        <v xml:space="preserve"> [20] = {["ID"] = 1879327716; }; -- Orc-slayer of Old Anórien (Advanced)</v>
      </c>
      <c r="S21" s="1" t="str">
        <f t="shared" si="5"/>
        <v xml:space="preserve"> [20] = {["ID"] = 1879327716; ["SAVE_INDEX"] = 20; ["TYPE"] =  4; ["VXP"] = 2000; ["LP"] = 5; ["REP"] =  900; ["FACTION"] = 51; ["TIER"] = 2; ["MIN_LVL"] = "90"; ["NAME"] = { ["EN"] = "Orc-slayer of Old Anórien (Advanced)"; }; ["LORE"] = { ["EN"] = "Defeat many Orcs in Old Anórien."; }; ["SUMMARY"] = { ["EN"] = "Slay 240 Orcs in Old Anórien / heritage rune of 26.800 IXP"; }; };</v>
      </c>
      <c r="T21">
        <f t="shared" si="6"/>
        <v>20</v>
      </c>
      <c r="U21" t="str">
        <f t="shared" si="7"/>
        <v xml:space="preserve"> [20] = {</v>
      </c>
      <c r="V21" t="str">
        <f t="shared" si="8"/>
        <v xml:space="preserve">["ID"] = 1879327716; </v>
      </c>
      <c r="W21" t="str">
        <f t="shared" si="9"/>
        <v xml:space="preserve">["ID"] = 1879327716; </v>
      </c>
      <c r="X21" t="str">
        <f t="shared" si="10"/>
        <v/>
      </c>
      <c r="Y21" s="1" t="str">
        <f t="shared" si="11"/>
        <v xml:space="preserve">["SAVE_INDEX"] = 20; </v>
      </c>
      <c r="Z21">
        <f>VLOOKUP(E21,Type!A$2:B$16,2,FALSE)</f>
        <v>4</v>
      </c>
      <c r="AA21" t="str">
        <f t="shared" si="12"/>
        <v xml:space="preserve">["TYPE"] =  4; </v>
      </c>
      <c r="AB21" t="str">
        <f t="shared" si="13"/>
        <v>2000</v>
      </c>
      <c r="AC21" t="str">
        <f t="shared" si="14"/>
        <v xml:space="preserve">["VXP"] = 2000; </v>
      </c>
      <c r="AD21" t="str">
        <f t="shared" si="15"/>
        <v>5</v>
      </c>
      <c r="AE21" t="str">
        <f t="shared" si="16"/>
        <v xml:space="preserve">["LP"] = 5; </v>
      </c>
      <c r="AF21" t="str">
        <f t="shared" si="17"/>
        <v>900</v>
      </c>
      <c r="AG21" t="str">
        <f t="shared" si="18"/>
        <v xml:space="preserve">["REP"] =  900; </v>
      </c>
      <c r="AH21">
        <f>IF(LEN(J21)&gt;0,VLOOKUP(J21,Faction!A$2:B$77,2,FALSE),1)</f>
        <v>51</v>
      </c>
      <c r="AI21" t="str">
        <f t="shared" si="19"/>
        <v xml:space="preserve">["FACTION"] = 51; </v>
      </c>
      <c r="AJ21" t="str">
        <f t="shared" si="20"/>
        <v xml:space="preserve">["TIER"] = 2; </v>
      </c>
      <c r="AK21" t="str">
        <f t="shared" si="21"/>
        <v xml:space="preserve">["MIN_LVL"] = "90"; </v>
      </c>
      <c r="AL21" t="str">
        <f t="shared" si="22"/>
        <v/>
      </c>
      <c r="AM21" t="str">
        <f t="shared" si="23"/>
        <v xml:space="preserve">["NAME"] = { ["EN"] = "Orc-slayer of Old Anórien (Advanced)"; }; </v>
      </c>
      <c r="AN21" t="str">
        <f t="shared" si="24"/>
        <v xml:space="preserve">["LORE"] = { ["EN"] = "Defeat many Orcs in Old Anórien."; }; </v>
      </c>
      <c r="AO21" t="str">
        <f t="shared" si="25"/>
        <v xml:space="preserve">["SUMMARY"] = { ["EN"] = "Slay 240 Orcs in Old Anórien / heritage rune of 26.800 IXP"; }; </v>
      </c>
      <c r="AP21" t="str">
        <f t="shared" si="26"/>
        <v/>
      </c>
      <c r="AQ21" t="str">
        <f t="shared" si="27"/>
        <v>};</v>
      </c>
    </row>
    <row r="22" spans="1:43" x14ac:dyDescent="0.25">
      <c r="A22">
        <v>1879327706</v>
      </c>
      <c r="B22">
        <v>16</v>
      </c>
      <c r="C22">
        <v>21</v>
      </c>
      <c r="D22" t="s">
        <v>398</v>
      </c>
      <c r="E22" t="s">
        <v>30</v>
      </c>
      <c r="H22">
        <v>5</v>
      </c>
      <c r="I22">
        <v>700</v>
      </c>
      <c r="J22" t="s">
        <v>43</v>
      </c>
      <c r="K22" t="s">
        <v>399</v>
      </c>
      <c r="L22" t="s">
        <v>688</v>
      </c>
      <c r="M22">
        <v>3</v>
      </c>
      <c r="N22">
        <v>90</v>
      </c>
      <c r="R22" t="str">
        <f t="shared" si="4"/>
        <v xml:space="preserve"> [21] = {["ID"] = 1879327706; }; -- Orc-slayer of Old Anórien</v>
      </c>
      <c r="S22" s="1" t="str">
        <f t="shared" si="5"/>
        <v xml:space="preserve"> [21] = {["ID"] = 1879327706; ["SAVE_INDEX"] = 21; ["TYPE"] =  4; ["VXP"] =    0; ["LP"] = 5; ["REP"] =  700; ["FACTION"] = 51; ["TIER"] = 3; ["MIN_LVL"] = "90"; ["NAME"] = { ["EN"] = "Orc-slayer of Old Anórien"; }; ["LORE"] = { ["EN"] = "Defeat many Orcs in Old Anórien."; }; ["SUMMARY"] = { ["EN"] = "Slay 120 Orcs in Old Anórien"; }; };</v>
      </c>
      <c r="T22">
        <f t="shared" si="6"/>
        <v>21</v>
      </c>
      <c r="U22" t="str">
        <f t="shared" si="7"/>
        <v xml:space="preserve"> [21] = {</v>
      </c>
      <c r="V22" t="str">
        <f t="shared" si="8"/>
        <v xml:space="preserve">["ID"] = 1879327706; </v>
      </c>
      <c r="W22" t="str">
        <f t="shared" si="9"/>
        <v xml:space="preserve">["ID"] = 1879327706; </v>
      </c>
      <c r="X22" t="str">
        <f t="shared" si="10"/>
        <v/>
      </c>
      <c r="Y22" s="1" t="str">
        <f t="shared" si="11"/>
        <v xml:space="preserve">["SAVE_INDEX"] = 21; </v>
      </c>
      <c r="Z22">
        <f>VLOOKUP(E22,Type!A$2:B$16,2,FALSE)</f>
        <v>4</v>
      </c>
      <c r="AA22" t="str">
        <f t="shared" si="12"/>
        <v xml:space="preserve">["TYPE"] =  4; </v>
      </c>
      <c r="AB22" t="str">
        <f t="shared" si="13"/>
        <v>0</v>
      </c>
      <c r="AC22" t="str">
        <f t="shared" si="14"/>
        <v xml:space="preserve">["VXP"] =    0; </v>
      </c>
      <c r="AD22" t="str">
        <f t="shared" si="15"/>
        <v>5</v>
      </c>
      <c r="AE22" t="str">
        <f t="shared" si="16"/>
        <v xml:space="preserve">["LP"] = 5; </v>
      </c>
      <c r="AF22" t="str">
        <f t="shared" si="17"/>
        <v>700</v>
      </c>
      <c r="AG22" t="str">
        <f t="shared" si="18"/>
        <v xml:space="preserve">["REP"] =  700; </v>
      </c>
      <c r="AH22">
        <f>IF(LEN(J22)&gt;0,VLOOKUP(J22,Faction!A$2:B$77,2,FALSE),1)</f>
        <v>51</v>
      </c>
      <c r="AI22" t="str">
        <f t="shared" si="19"/>
        <v xml:space="preserve">["FACTION"] = 51; </v>
      </c>
      <c r="AJ22" t="str">
        <f t="shared" si="20"/>
        <v xml:space="preserve">["TIER"] = 3; </v>
      </c>
      <c r="AK22" t="str">
        <f t="shared" si="21"/>
        <v xml:space="preserve">["MIN_LVL"] = "90"; </v>
      </c>
      <c r="AL22" t="str">
        <f t="shared" si="22"/>
        <v/>
      </c>
      <c r="AM22" t="str">
        <f t="shared" si="23"/>
        <v xml:space="preserve">["NAME"] = { ["EN"] = "Orc-slayer of Old Anórien"; }; </v>
      </c>
      <c r="AN22" t="str">
        <f t="shared" si="24"/>
        <v xml:space="preserve">["LORE"] = { ["EN"] = "Defeat many Orcs in Old Anórien."; }; </v>
      </c>
      <c r="AO22" t="str">
        <f t="shared" si="25"/>
        <v xml:space="preserve">["SUMMARY"] = { ["EN"] = "Slay 120 Orcs in Old Anórien"; }; </v>
      </c>
      <c r="AP22" t="str">
        <f t="shared" si="26"/>
        <v/>
      </c>
      <c r="AQ22" t="str">
        <f t="shared" si="27"/>
        <v>};</v>
      </c>
    </row>
    <row r="23" spans="1:43" x14ac:dyDescent="0.25">
      <c r="A23">
        <v>1879327719</v>
      </c>
      <c r="B23">
        <v>19</v>
      </c>
      <c r="C23">
        <v>22</v>
      </c>
      <c r="D23" t="s">
        <v>404</v>
      </c>
      <c r="E23" t="s">
        <v>30</v>
      </c>
      <c r="F23">
        <v>2000</v>
      </c>
      <c r="H23">
        <v>5</v>
      </c>
      <c r="I23">
        <v>900</v>
      </c>
      <c r="J23" t="s">
        <v>43</v>
      </c>
      <c r="K23" t="s">
        <v>405</v>
      </c>
      <c r="L23" t="s">
        <v>689</v>
      </c>
      <c r="M23">
        <v>2</v>
      </c>
      <c r="N23">
        <v>90</v>
      </c>
      <c r="R23" t="str">
        <f t="shared" si="4"/>
        <v xml:space="preserve"> [22] = {["ID"] = 1879327719; }; -- Troll-slayer of Old Anórien (Advanced)</v>
      </c>
      <c r="S23" s="1" t="str">
        <f t="shared" si="5"/>
        <v xml:space="preserve"> [22] = {["ID"] = 1879327719; ["SAVE_INDEX"] = 22; ["TYPE"] =  4; ["VXP"] = 2000; ["LP"] = 5; ["REP"] =  900; ["FACTION"] = 51; ["TIER"] = 2; ["MIN_LVL"] = "90"; ["NAME"] = { ["EN"] = "Troll-slayer of Old Anórien (Advanced)"; }; ["LORE"] = { ["EN"] = "Defeat many Trolls in Old Anórien."; }; ["SUMMARY"] = { ["EN"] = "Slay 100 Trolls in Old Anórien / heritage rune of 26.800 IXP"; }; };</v>
      </c>
      <c r="T23">
        <f t="shared" si="6"/>
        <v>22</v>
      </c>
      <c r="U23" t="str">
        <f t="shared" si="7"/>
        <v xml:space="preserve"> [22] = {</v>
      </c>
      <c r="V23" t="str">
        <f t="shared" si="8"/>
        <v xml:space="preserve">["ID"] = 1879327719; </v>
      </c>
      <c r="W23" t="str">
        <f t="shared" si="9"/>
        <v xml:space="preserve">["ID"] = 1879327719; </v>
      </c>
      <c r="X23" t="str">
        <f t="shared" si="10"/>
        <v/>
      </c>
      <c r="Y23" s="1" t="str">
        <f t="shared" si="11"/>
        <v xml:space="preserve">["SAVE_INDEX"] = 22; </v>
      </c>
      <c r="Z23">
        <f>VLOOKUP(E23,Type!A$2:B$16,2,FALSE)</f>
        <v>4</v>
      </c>
      <c r="AA23" t="str">
        <f t="shared" si="12"/>
        <v xml:space="preserve">["TYPE"] =  4; </v>
      </c>
      <c r="AB23" t="str">
        <f t="shared" si="13"/>
        <v>2000</v>
      </c>
      <c r="AC23" t="str">
        <f t="shared" si="14"/>
        <v xml:space="preserve">["VXP"] = 2000; </v>
      </c>
      <c r="AD23" t="str">
        <f t="shared" si="15"/>
        <v>5</v>
      </c>
      <c r="AE23" t="str">
        <f t="shared" si="16"/>
        <v xml:space="preserve">["LP"] = 5; </v>
      </c>
      <c r="AF23" t="str">
        <f t="shared" si="17"/>
        <v>900</v>
      </c>
      <c r="AG23" t="str">
        <f t="shared" si="18"/>
        <v xml:space="preserve">["REP"] =  900; </v>
      </c>
      <c r="AH23">
        <f>IF(LEN(J23)&gt;0,VLOOKUP(J23,Faction!A$2:B$77,2,FALSE),1)</f>
        <v>51</v>
      </c>
      <c r="AI23" t="str">
        <f t="shared" si="19"/>
        <v xml:space="preserve">["FACTION"] = 51; </v>
      </c>
      <c r="AJ23" t="str">
        <f t="shared" si="20"/>
        <v xml:space="preserve">["TIER"] = 2; </v>
      </c>
      <c r="AK23" t="str">
        <f t="shared" si="21"/>
        <v xml:space="preserve">["MIN_LVL"] = "90"; </v>
      </c>
      <c r="AL23" t="str">
        <f t="shared" si="22"/>
        <v/>
      </c>
      <c r="AM23" t="str">
        <f t="shared" si="23"/>
        <v xml:space="preserve">["NAME"] = { ["EN"] = "Troll-slayer of Old Anórien (Advanced)"; }; </v>
      </c>
      <c r="AN23" t="str">
        <f t="shared" si="24"/>
        <v xml:space="preserve">["LORE"] = { ["EN"] = "Defeat many Trolls in Old Anórien."; }; </v>
      </c>
      <c r="AO23" t="str">
        <f t="shared" si="25"/>
        <v xml:space="preserve">["SUMMARY"] = { ["EN"] = "Slay 100 Trolls in Old Anórien / heritage rune of 26.800 IXP"; }; </v>
      </c>
      <c r="AP23" t="str">
        <f t="shared" si="26"/>
        <v/>
      </c>
      <c r="AQ23" t="str">
        <f t="shared" si="27"/>
        <v>};</v>
      </c>
    </row>
    <row r="24" spans="1:43" x14ac:dyDescent="0.25">
      <c r="A24">
        <v>1879327722</v>
      </c>
      <c r="B24">
        <v>18</v>
      </c>
      <c r="C24">
        <v>23</v>
      </c>
      <c r="D24" t="s">
        <v>402</v>
      </c>
      <c r="E24" t="s">
        <v>30</v>
      </c>
      <c r="H24">
        <v>5</v>
      </c>
      <c r="I24">
        <v>700</v>
      </c>
      <c r="J24" t="s">
        <v>43</v>
      </c>
      <c r="K24" t="s">
        <v>403</v>
      </c>
      <c r="L24" t="s">
        <v>689</v>
      </c>
      <c r="M24">
        <v>3</v>
      </c>
      <c r="N24">
        <v>90</v>
      </c>
      <c r="R24" t="str">
        <f t="shared" si="4"/>
        <v xml:space="preserve"> [23] = {["ID"] = 1879327722; }; -- Troll-slayer of Old Anórien</v>
      </c>
      <c r="S24" s="1" t="str">
        <f t="shared" si="5"/>
        <v xml:space="preserve"> [23] = {["ID"] = 1879327722; ["SAVE_INDEX"] = 23; ["TYPE"] =  4; ["VXP"] =    0; ["LP"] = 5; ["REP"] =  700; ["FACTION"] = 51; ["TIER"] = 3; ["MIN_LVL"] = "90"; ["NAME"] = { ["EN"] = "Troll-slayer of Old Anórien"; }; ["LORE"] = { ["EN"] = "Defeat many Trolls in Old Anórien."; }; ["SUMMARY"] = { ["EN"] = "Slay 50 Trolls in Old Anórien"; }; };</v>
      </c>
      <c r="T24">
        <f t="shared" si="6"/>
        <v>23</v>
      </c>
      <c r="U24" t="str">
        <f t="shared" si="7"/>
        <v xml:space="preserve"> [23] = {</v>
      </c>
      <c r="V24" t="str">
        <f t="shared" si="8"/>
        <v xml:space="preserve">["ID"] = 1879327722; </v>
      </c>
      <c r="W24" t="str">
        <f t="shared" si="9"/>
        <v xml:space="preserve">["ID"] = 1879327722; </v>
      </c>
      <c r="X24" t="str">
        <f t="shared" si="10"/>
        <v/>
      </c>
      <c r="Y24" s="1" t="str">
        <f t="shared" si="11"/>
        <v xml:space="preserve">["SAVE_INDEX"] = 23; </v>
      </c>
      <c r="Z24">
        <f>VLOOKUP(E24,Type!A$2:B$16,2,FALSE)</f>
        <v>4</v>
      </c>
      <c r="AA24" t="str">
        <f t="shared" si="12"/>
        <v xml:space="preserve">["TYPE"] =  4; </v>
      </c>
      <c r="AB24" t="str">
        <f t="shared" si="13"/>
        <v>0</v>
      </c>
      <c r="AC24" t="str">
        <f t="shared" si="14"/>
        <v xml:space="preserve">["VXP"] =    0; </v>
      </c>
      <c r="AD24" t="str">
        <f t="shared" si="15"/>
        <v>5</v>
      </c>
      <c r="AE24" t="str">
        <f t="shared" si="16"/>
        <v xml:space="preserve">["LP"] = 5; </v>
      </c>
      <c r="AF24" t="str">
        <f t="shared" si="17"/>
        <v>700</v>
      </c>
      <c r="AG24" t="str">
        <f t="shared" si="18"/>
        <v xml:space="preserve">["REP"] =  700; </v>
      </c>
      <c r="AH24">
        <f>IF(LEN(J24)&gt;0,VLOOKUP(J24,Faction!A$2:B$77,2,FALSE),1)</f>
        <v>51</v>
      </c>
      <c r="AI24" t="str">
        <f t="shared" si="19"/>
        <v xml:space="preserve">["FACTION"] = 51; </v>
      </c>
      <c r="AJ24" t="str">
        <f t="shared" si="20"/>
        <v xml:space="preserve">["TIER"] = 3; </v>
      </c>
      <c r="AK24" t="str">
        <f t="shared" si="21"/>
        <v xml:space="preserve">["MIN_LVL"] = "90"; </v>
      </c>
      <c r="AL24" t="str">
        <f t="shared" si="22"/>
        <v/>
      </c>
      <c r="AM24" t="str">
        <f t="shared" si="23"/>
        <v xml:space="preserve">["NAME"] = { ["EN"] = "Troll-slayer of Old Anórien"; }; </v>
      </c>
      <c r="AN24" t="str">
        <f t="shared" si="24"/>
        <v xml:space="preserve">["LORE"] = { ["EN"] = "Defeat many Trolls in Old Anórien."; }; </v>
      </c>
      <c r="AO24" t="str">
        <f t="shared" si="25"/>
        <v xml:space="preserve">["SUMMARY"] = { ["EN"] = "Slay 50 Trolls in Old Anórien"; }; </v>
      </c>
      <c r="AP24" t="str">
        <f t="shared" si="26"/>
        <v/>
      </c>
      <c r="AQ24" t="str">
        <f t="shared" si="27"/>
        <v>};</v>
      </c>
    </row>
    <row r="25" spans="1:43" x14ac:dyDescent="0.25">
      <c r="D25" s="3" t="s">
        <v>406</v>
      </c>
      <c r="E25" s="2" t="s">
        <v>132</v>
      </c>
      <c r="P25">
        <v>269</v>
      </c>
      <c r="R25" t="str">
        <f t="shared" si="4"/>
        <v xml:space="preserve"> [24] = {["CAT_ID"] = 269; }; -- - Minas Tirith -</v>
      </c>
      <c r="S25" s="1" t="str">
        <f t="shared" si="5"/>
        <v xml:space="preserve"> [24] = {                                          ["TYPE"] = 14; ["VXP"] =    0; ["LP"] = 0; ["REP"] =    0; ["FACTION"] =  1; ["TIER"] = 0;                     ["NAME"] = { ["EN"] = "- Minas Tirith -"; }; };</v>
      </c>
      <c r="T25">
        <f t="shared" si="6"/>
        <v>24</v>
      </c>
      <c r="U25" t="str">
        <f t="shared" si="7"/>
        <v xml:space="preserve"> [24] = {</v>
      </c>
      <c r="V25" t="str">
        <f t="shared" si="8"/>
        <v xml:space="preserve">                     </v>
      </c>
      <c r="W25" t="str">
        <f t="shared" si="9"/>
        <v/>
      </c>
      <c r="X25" t="str">
        <f t="shared" si="10"/>
        <v xml:space="preserve">["CAT_ID"] = 269; </v>
      </c>
      <c r="Y25" s="1" t="str">
        <f t="shared" si="11"/>
        <v xml:space="preserve">                     </v>
      </c>
      <c r="Z25">
        <f>VLOOKUP(E25,Type!A$2:B$16,2,FALSE)</f>
        <v>14</v>
      </c>
      <c r="AA25" t="str">
        <f t="shared" si="12"/>
        <v xml:space="preserve">["TYPE"] = 14; </v>
      </c>
      <c r="AB25" t="str">
        <f t="shared" si="13"/>
        <v>0</v>
      </c>
      <c r="AC25" t="str">
        <f t="shared" si="14"/>
        <v xml:space="preserve">["VXP"] =    0; </v>
      </c>
      <c r="AD25" t="str">
        <f t="shared" si="15"/>
        <v>0</v>
      </c>
      <c r="AE25" t="str">
        <f t="shared" si="16"/>
        <v xml:space="preserve">["LP"] = 0; </v>
      </c>
      <c r="AF25" t="str">
        <f t="shared" si="17"/>
        <v>0</v>
      </c>
      <c r="AG25" t="str">
        <f t="shared" si="18"/>
        <v xml:space="preserve">["REP"] =    0; </v>
      </c>
      <c r="AH25">
        <f>IF(LEN(J25)&gt;0,VLOOKUP(J25,Faction!A$2:B$77,2,FALSE),1)</f>
        <v>1</v>
      </c>
      <c r="AI25" t="str">
        <f t="shared" si="19"/>
        <v xml:space="preserve">["FACTION"] =  1; </v>
      </c>
      <c r="AJ25" t="str">
        <f t="shared" si="20"/>
        <v xml:space="preserve">["TIER"] = 0; </v>
      </c>
      <c r="AK25" t="str">
        <f t="shared" si="21"/>
        <v xml:space="preserve">                    </v>
      </c>
      <c r="AL25" t="str">
        <f t="shared" si="22"/>
        <v/>
      </c>
      <c r="AM25" t="str">
        <f t="shared" si="23"/>
        <v xml:space="preserve">["NAME"] = { ["EN"] = "- Minas Tirith -"; }; </v>
      </c>
      <c r="AN25" t="str">
        <f t="shared" si="24"/>
        <v/>
      </c>
      <c r="AO25" t="str">
        <f t="shared" si="25"/>
        <v/>
      </c>
      <c r="AP25" t="str">
        <f t="shared" si="26"/>
        <v/>
      </c>
      <c r="AQ25" t="str">
        <f t="shared" si="27"/>
        <v>};</v>
      </c>
    </row>
    <row r="26" spans="1:43" x14ac:dyDescent="0.25">
      <c r="A26">
        <v>1879329691</v>
      </c>
      <c r="B26">
        <v>20</v>
      </c>
      <c r="C26">
        <v>24</v>
      </c>
      <c r="D26" t="s">
        <v>407</v>
      </c>
      <c r="E26" t="s">
        <v>29</v>
      </c>
      <c r="G26" t="s">
        <v>408</v>
      </c>
      <c r="I26">
        <v>1200</v>
      </c>
      <c r="J26" t="s">
        <v>43</v>
      </c>
      <c r="K26" t="s">
        <v>409</v>
      </c>
      <c r="L26" t="s">
        <v>690</v>
      </c>
      <c r="M26">
        <v>0</v>
      </c>
      <c r="N26">
        <v>90</v>
      </c>
      <c r="R26" t="str">
        <f t="shared" si="4"/>
        <v xml:space="preserve"> [25] = {["ID"] = 1879329691; }; -- Plaques of the White City</v>
      </c>
      <c r="S26" s="1" t="str">
        <f t="shared" si="5"/>
        <v xml:space="preserve"> [25] = {["ID"] = 1879329691; ["SAVE_INDEX"] = 24; ["TYPE"] =  7; ["VXP"] =    0; ["LP"] = 0; ["REP"] = 1200; ["FACTION"] = 51; ["TIER"] = 0; ["MIN_LVL"] = "90"; ["NAME"] = { ["EN"] = "Plaques of the White City"; }; ["LORE"] = { ["EN"] = "There is much to see within the walls of the White City."; }; ["SUMMARY"] = { ["EN"] = "Complete Explorer of the White City and The Statues of Minas Tirith deeds"; }; ["TITLE"] = { ["EN"] = "City Dweller"; }; };</v>
      </c>
      <c r="T26">
        <f t="shared" si="6"/>
        <v>25</v>
      </c>
      <c r="U26" t="str">
        <f t="shared" si="7"/>
        <v xml:space="preserve"> [25] = {</v>
      </c>
      <c r="V26" t="str">
        <f t="shared" si="8"/>
        <v xml:space="preserve">["ID"] = 1879329691; </v>
      </c>
      <c r="W26" t="str">
        <f t="shared" si="9"/>
        <v xml:space="preserve">["ID"] = 1879329691; </v>
      </c>
      <c r="X26" t="str">
        <f t="shared" si="10"/>
        <v/>
      </c>
      <c r="Y26" s="1" t="str">
        <f t="shared" si="11"/>
        <v xml:space="preserve">["SAVE_INDEX"] = 24; </v>
      </c>
      <c r="Z26">
        <f>VLOOKUP(E26,Type!A$2:B$16,2,FALSE)</f>
        <v>7</v>
      </c>
      <c r="AA26" t="str">
        <f t="shared" si="12"/>
        <v xml:space="preserve">["TYPE"] =  7; </v>
      </c>
      <c r="AB26" t="str">
        <f t="shared" si="13"/>
        <v>0</v>
      </c>
      <c r="AC26" t="str">
        <f t="shared" si="14"/>
        <v xml:space="preserve">["VXP"] =    0; </v>
      </c>
      <c r="AD26" t="str">
        <f t="shared" si="15"/>
        <v>0</v>
      </c>
      <c r="AE26" t="str">
        <f t="shared" si="16"/>
        <v xml:space="preserve">["LP"] = 0; </v>
      </c>
      <c r="AF26" t="str">
        <f t="shared" si="17"/>
        <v>1200</v>
      </c>
      <c r="AG26" t="str">
        <f t="shared" si="18"/>
        <v xml:space="preserve">["REP"] = 1200; </v>
      </c>
      <c r="AH26">
        <f>IF(LEN(J26)&gt;0,VLOOKUP(J26,Faction!A$2:B$77,2,FALSE),1)</f>
        <v>51</v>
      </c>
      <c r="AI26" t="str">
        <f t="shared" si="19"/>
        <v xml:space="preserve">["FACTION"] = 51; </v>
      </c>
      <c r="AJ26" t="str">
        <f t="shared" si="20"/>
        <v xml:space="preserve">["TIER"] = 0; </v>
      </c>
      <c r="AK26" t="str">
        <f t="shared" si="21"/>
        <v xml:space="preserve">["MIN_LVL"] = "90"; </v>
      </c>
      <c r="AL26" t="str">
        <f t="shared" si="22"/>
        <v/>
      </c>
      <c r="AM26" t="str">
        <f t="shared" si="23"/>
        <v xml:space="preserve">["NAME"] = { ["EN"] = "Plaques of the White City"; }; </v>
      </c>
      <c r="AN26" t="str">
        <f t="shared" si="24"/>
        <v xml:space="preserve">["LORE"] = { ["EN"] = "There is much to see within the walls of the White City."; }; </v>
      </c>
      <c r="AO26" t="str">
        <f t="shared" si="25"/>
        <v xml:space="preserve">["SUMMARY"] = { ["EN"] = "Complete Explorer of the White City and The Statues of Minas Tirith deeds"; }; </v>
      </c>
      <c r="AP26" t="str">
        <f t="shared" si="26"/>
        <v xml:space="preserve">["TITLE"] = { ["EN"] = "City Dweller"; }; </v>
      </c>
      <c r="AQ26" t="str">
        <f t="shared" si="27"/>
        <v>};</v>
      </c>
    </row>
    <row r="27" spans="1:43" x14ac:dyDescent="0.25">
      <c r="A27">
        <v>1879329673</v>
      </c>
      <c r="B27">
        <v>21</v>
      </c>
      <c r="C27">
        <v>25</v>
      </c>
      <c r="D27" t="s">
        <v>410</v>
      </c>
      <c r="E27" t="s">
        <v>24</v>
      </c>
      <c r="G27" t="s">
        <v>411</v>
      </c>
      <c r="I27">
        <v>700</v>
      </c>
      <c r="J27" t="s">
        <v>43</v>
      </c>
      <c r="K27" t="s">
        <v>412</v>
      </c>
      <c r="L27" t="s">
        <v>691</v>
      </c>
      <c r="M27">
        <v>1</v>
      </c>
      <c r="N27">
        <v>90</v>
      </c>
      <c r="R27" t="str">
        <f t="shared" si="4"/>
        <v xml:space="preserve"> [26] = {["ID"] = 1879329673; }; -- Explorer of the White City</v>
      </c>
      <c r="S27" s="1" t="str">
        <f t="shared" si="5"/>
        <v xml:space="preserve"> [26] = {["ID"] = 1879329673; ["SAVE_INDEX"] = 25; ["TYPE"] =  3; ["VXP"] =    0; ["LP"] = 0; ["REP"] =  700; ["FACTION"] = 51; ["TIER"] = 1; ["MIN_LVL"] = "90"; ["NAME"] = { ["EN"] = "Explorer of the White City"; }; ["LORE"] = { ["EN"] = "Explore the city of Minas Tirith."; }; ["SUMMARY"] = { ["EN"] = "Complete Guests, Taverns, Teachings, Vaults, and Workings of the the White City deeds."; }; ["TITLE"] = { ["EN"] = "Sightseer"; }; };</v>
      </c>
      <c r="T27">
        <f t="shared" si="6"/>
        <v>26</v>
      </c>
      <c r="U27" t="str">
        <f t="shared" si="7"/>
        <v xml:space="preserve"> [26] = {</v>
      </c>
      <c r="V27" t="str">
        <f t="shared" si="8"/>
        <v xml:space="preserve">["ID"] = 1879329673; </v>
      </c>
      <c r="W27" t="str">
        <f t="shared" si="9"/>
        <v xml:space="preserve">["ID"] = 1879329673; </v>
      </c>
      <c r="X27" t="str">
        <f t="shared" si="10"/>
        <v/>
      </c>
      <c r="Y27" s="1" t="str">
        <f t="shared" si="11"/>
        <v xml:space="preserve">["SAVE_INDEX"] = 25; </v>
      </c>
      <c r="Z27">
        <f>VLOOKUP(E27,Type!A$2:B$16,2,FALSE)</f>
        <v>3</v>
      </c>
      <c r="AA27" t="str">
        <f t="shared" si="12"/>
        <v xml:space="preserve">["TYPE"] =  3; </v>
      </c>
      <c r="AB27" t="str">
        <f t="shared" si="13"/>
        <v>0</v>
      </c>
      <c r="AC27" t="str">
        <f t="shared" si="14"/>
        <v xml:space="preserve">["VXP"] =    0; </v>
      </c>
      <c r="AD27" t="str">
        <f t="shared" si="15"/>
        <v>0</v>
      </c>
      <c r="AE27" t="str">
        <f t="shared" si="16"/>
        <v xml:space="preserve">["LP"] = 0; </v>
      </c>
      <c r="AF27" t="str">
        <f t="shared" si="17"/>
        <v>700</v>
      </c>
      <c r="AG27" t="str">
        <f t="shared" si="18"/>
        <v xml:space="preserve">["REP"] =  700; </v>
      </c>
      <c r="AH27">
        <f>IF(LEN(J27)&gt;0,VLOOKUP(J27,Faction!A$2:B$77,2,FALSE),1)</f>
        <v>51</v>
      </c>
      <c r="AI27" t="str">
        <f t="shared" si="19"/>
        <v xml:space="preserve">["FACTION"] = 51; </v>
      </c>
      <c r="AJ27" t="str">
        <f t="shared" si="20"/>
        <v xml:space="preserve">["TIER"] = 1; </v>
      </c>
      <c r="AK27" t="str">
        <f t="shared" si="21"/>
        <v xml:space="preserve">["MIN_LVL"] = "90"; </v>
      </c>
      <c r="AL27" t="str">
        <f t="shared" si="22"/>
        <v/>
      </c>
      <c r="AM27" t="str">
        <f t="shared" si="23"/>
        <v xml:space="preserve">["NAME"] = { ["EN"] = "Explorer of the White City"; }; </v>
      </c>
      <c r="AN27" t="str">
        <f t="shared" si="24"/>
        <v xml:space="preserve">["LORE"] = { ["EN"] = "Explore the city of Minas Tirith."; }; </v>
      </c>
      <c r="AO27" t="str">
        <f t="shared" si="25"/>
        <v xml:space="preserve">["SUMMARY"] = { ["EN"] = "Complete Guests, Taverns, Teachings, Vaults, and Workings of the the White City deeds."; }; </v>
      </c>
      <c r="AP27" t="str">
        <f t="shared" si="26"/>
        <v xml:space="preserve">["TITLE"] = { ["EN"] = "Sightseer"; }; </v>
      </c>
      <c r="AQ27" t="str">
        <f t="shared" si="27"/>
        <v>};</v>
      </c>
    </row>
    <row r="28" spans="1:43" x14ac:dyDescent="0.25">
      <c r="A28">
        <v>1879328985</v>
      </c>
      <c r="B28">
        <v>23</v>
      </c>
      <c r="C28">
        <v>26</v>
      </c>
      <c r="D28" t="s">
        <v>415</v>
      </c>
      <c r="E28" t="s">
        <v>24</v>
      </c>
      <c r="H28">
        <v>5</v>
      </c>
      <c r="I28">
        <v>500</v>
      </c>
      <c r="J28" t="s">
        <v>43</v>
      </c>
      <c r="K28" t="s">
        <v>416</v>
      </c>
      <c r="L28" t="s">
        <v>692</v>
      </c>
      <c r="M28">
        <v>2</v>
      </c>
      <c r="N28">
        <v>90</v>
      </c>
      <c r="R28" t="str">
        <f t="shared" si="4"/>
        <v xml:space="preserve"> [27] = {["ID"] = 1879328985; }; -- Guests of the White City</v>
      </c>
      <c r="S28" s="1" t="str">
        <f t="shared" si="5"/>
        <v xml:space="preserve"> [27] = {["ID"] = 1879328985; ["SAVE_INDEX"] = 26; ["TYPE"] =  3; ["VXP"] =    0; ["LP"] = 5; ["REP"] =  500; ["FACTION"] = 51; ["TIER"] = 2; ["MIN_LVL"] = "90"; ["NAME"] = { ["EN"] = "Guests of the White City"; }; ["LORE"] = { ["EN"] = "Read the plaques of landmarks frequented by those visiting the city of Minas Tirith."; }; ["SUMMARY"] = { ["EN"] = "Read the 10 plaques of landmarks frequented by those visiting the city of Minas Tirith."; }; };</v>
      </c>
      <c r="T28">
        <f t="shared" si="6"/>
        <v>27</v>
      </c>
      <c r="U28" t="str">
        <f t="shared" si="7"/>
        <v xml:space="preserve"> [27] = {</v>
      </c>
      <c r="V28" t="str">
        <f t="shared" si="8"/>
        <v xml:space="preserve">["ID"] = 1879328985; </v>
      </c>
      <c r="W28" t="str">
        <f t="shared" si="9"/>
        <v xml:space="preserve">["ID"] = 1879328985; </v>
      </c>
      <c r="X28" t="str">
        <f t="shared" si="10"/>
        <v/>
      </c>
      <c r="Y28" s="1" t="str">
        <f t="shared" si="11"/>
        <v xml:space="preserve">["SAVE_INDEX"] = 26; </v>
      </c>
      <c r="Z28">
        <f>VLOOKUP(E28,Type!A$2:B$16,2,FALSE)</f>
        <v>3</v>
      </c>
      <c r="AA28" t="str">
        <f t="shared" si="12"/>
        <v xml:space="preserve">["TYPE"] =  3; </v>
      </c>
      <c r="AB28" t="str">
        <f t="shared" si="13"/>
        <v>0</v>
      </c>
      <c r="AC28" t="str">
        <f t="shared" si="14"/>
        <v xml:space="preserve">["VXP"] =    0; </v>
      </c>
      <c r="AD28" t="str">
        <f t="shared" si="15"/>
        <v>5</v>
      </c>
      <c r="AE28" t="str">
        <f t="shared" si="16"/>
        <v xml:space="preserve">["LP"] = 5; </v>
      </c>
      <c r="AF28" t="str">
        <f t="shared" si="17"/>
        <v>500</v>
      </c>
      <c r="AG28" t="str">
        <f t="shared" si="18"/>
        <v xml:space="preserve">["REP"] =  500; </v>
      </c>
      <c r="AH28">
        <f>IF(LEN(J28)&gt;0,VLOOKUP(J28,Faction!A$2:B$77,2,FALSE),1)</f>
        <v>51</v>
      </c>
      <c r="AI28" t="str">
        <f t="shared" si="19"/>
        <v xml:space="preserve">["FACTION"] = 51; </v>
      </c>
      <c r="AJ28" t="str">
        <f t="shared" si="20"/>
        <v xml:space="preserve">["TIER"] = 2; </v>
      </c>
      <c r="AK28" t="str">
        <f t="shared" si="21"/>
        <v xml:space="preserve">["MIN_LVL"] = "90"; </v>
      </c>
      <c r="AL28" t="str">
        <f t="shared" si="22"/>
        <v/>
      </c>
      <c r="AM28" t="str">
        <f t="shared" si="23"/>
        <v xml:space="preserve">["NAME"] = { ["EN"] = "Guests of the White City"; }; </v>
      </c>
      <c r="AN28" t="str">
        <f t="shared" si="24"/>
        <v xml:space="preserve">["LORE"] = { ["EN"] = "Read the plaques of landmarks frequented by those visiting the city of Minas Tirith."; }; </v>
      </c>
      <c r="AO28" t="str">
        <f t="shared" si="25"/>
        <v xml:space="preserve">["SUMMARY"] = { ["EN"] = "Read the 10 plaques of landmarks frequented by those visiting the city of Minas Tirith."; }; </v>
      </c>
      <c r="AP28" t="str">
        <f t="shared" si="26"/>
        <v/>
      </c>
      <c r="AQ28" t="str">
        <f t="shared" si="27"/>
        <v>};</v>
      </c>
    </row>
    <row r="29" spans="1:43" x14ac:dyDescent="0.25">
      <c r="A29">
        <v>1879329671</v>
      </c>
      <c r="B29">
        <v>24</v>
      </c>
      <c r="C29">
        <v>27</v>
      </c>
      <c r="D29" t="s">
        <v>417</v>
      </c>
      <c r="E29" t="s">
        <v>24</v>
      </c>
      <c r="H29">
        <v>5</v>
      </c>
      <c r="I29">
        <v>500</v>
      </c>
      <c r="J29" t="s">
        <v>43</v>
      </c>
      <c r="K29" t="s">
        <v>418</v>
      </c>
      <c r="L29" t="s">
        <v>693</v>
      </c>
      <c r="M29">
        <v>2</v>
      </c>
      <c r="N29">
        <v>90</v>
      </c>
      <c r="R29" t="str">
        <f t="shared" si="4"/>
        <v xml:space="preserve"> [28] = {["ID"] = 1879329671; }; -- Taverns of the White City</v>
      </c>
      <c r="S29" s="1" t="str">
        <f t="shared" si="5"/>
        <v xml:space="preserve"> [28] = {["ID"] = 1879329671; ["SAVE_INDEX"] = 27; ["TYPE"] =  3; ["VXP"] =    0; ["LP"] = 5; ["REP"] =  500; ["FACTION"] = 51; ["TIER"] = 2; ["MIN_LVL"] = "90"; ["NAME"] = { ["EN"] = "Taverns of the White City"; }; ["LORE"] = { ["EN"] = "Read the plaques of taverns and wine-shops within Minas Tirith."; }; ["SUMMARY"] = { ["EN"] = "Read the 13 plaques of taverns and wine-shops within Minas Tirith."; }; };</v>
      </c>
      <c r="T29">
        <f t="shared" si="6"/>
        <v>28</v>
      </c>
      <c r="U29" t="str">
        <f t="shared" si="7"/>
        <v xml:space="preserve"> [28] = {</v>
      </c>
      <c r="V29" t="str">
        <f t="shared" si="8"/>
        <v xml:space="preserve">["ID"] = 1879329671; </v>
      </c>
      <c r="W29" t="str">
        <f t="shared" si="9"/>
        <v xml:space="preserve">["ID"] = 1879329671; </v>
      </c>
      <c r="X29" t="str">
        <f t="shared" si="10"/>
        <v/>
      </c>
      <c r="Y29" s="1" t="str">
        <f t="shared" si="11"/>
        <v xml:space="preserve">["SAVE_INDEX"] = 27; </v>
      </c>
      <c r="Z29">
        <f>VLOOKUP(E29,Type!A$2:B$16,2,FALSE)</f>
        <v>3</v>
      </c>
      <c r="AA29" t="str">
        <f t="shared" si="12"/>
        <v xml:space="preserve">["TYPE"] =  3; </v>
      </c>
      <c r="AB29" t="str">
        <f t="shared" si="13"/>
        <v>0</v>
      </c>
      <c r="AC29" t="str">
        <f t="shared" si="14"/>
        <v xml:space="preserve">["VXP"] =    0; </v>
      </c>
      <c r="AD29" t="str">
        <f t="shared" si="15"/>
        <v>5</v>
      </c>
      <c r="AE29" t="str">
        <f t="shared" si="16"/>
        <v xml:space="preserve">["LP"] = 5; </v>
      </c>
      <c r="AF29" t="str">
        <f t="shared" si="17"/>
        <v>500</v>
      </c>
      <c r="AG29" t="str">
        <f t="shared" si="18"/>
        <v xml:space="preserve">["REP"] =  500; </v>
      </c>
      <c r="AH29">
        <f>IF(LEN(J29)&gt;0,VLOOKUP(J29,Faction!A$2:B$77,2,FALSE),1)</f>
        <v>51</v>
      </c>
      <c r="AI29" t="str">
        <f t="shared" si="19"/>
        <v xml:space="preserve">["FACTION"] = 51; </v>
      </c>
      <c r="AJ29" t="str">
        <f t="shared" si="20"/>
        <v xml:space="preserve">["TIER"] = 2; </v>
      </c>
      <c r="AK29" t="str">
        <f t="shared" si="21"/>
        <v xml:space="preserve">["MIN_LVL"] = "90"; </v>
      </c>
      <c r="AL29" t="str">
        <f t="shared" si="22"/>
        <v/>
      </c>
      <c r="AM29" t="str">
        <f t="shared" si="23"/>
        <v xml:space="preserve">["NAME"] = { ["EN"] = "Taverns of the White City"; }; </v>
      </c>
      <c r="AN29" t="str">
        <f t="shared" si="24"/>
        <v xml:space="preserve">["LORE"] = { ["EN"] = "Read the plaques of taverns and wine-shops within Minas Tirith."; }; </v>
      </c>
      <c r="AO29" t="str">
        <f t="shared" si="25"/>
        <v xml:space="preserve">["SUMMARY"] = { ["EN"] = "Read the 13 plaques of taverns and wine-shops within Minas Tirith."; }; </v>
      </c>
      <c r="AP29" t="str">
        <f t="shared" si="26"/>
        <v/>
      </c>
      <c r="AQ29" t="str">
        <f t="shared" si="27"/>
        <v>};</v>
      </c>
    </row>
    <row r="30" spans="1:43" x14ac:dyDescent="0.25">
      <c r="A30">
        <v>1879329672</v>
      </c>
      <c r="B30">
        <v>25</v>
      </c>
      <c r="C30">
        <v>28</v>
      </c>
      <c r="D30" t="s">
        <v>419</v>
      </c>
      <c r="E30" t="s">
        <v>24</v>
      </c>
      <c r="H30">
        <v>5</v>
      </c>
      <c r="I30">
        <v>500</v>
      </c>
      <c r="J30" t="s">
        <v>43</v>
      </c>
      <c r="K30" t="s">
        <v>420</v>
      </c>
      <c r="L30" t="s">
        <v>694</v>
      </c>
      <c r="M30">
        <v>2</v>
      </c>
      <c r="N30">
        <v>90</v>
      </c>
      <c r="R30" t="str">
        <f t="shared" si="4"/>
        <v xml:space="preserve"> [29] = {["ID"] = 1879329672; }; -- Teachings of the White City</v>
      </c>
      <c r="S30" s="1" t="str">
        <f t="shared" si="5"/>
        <v xml:space="preserve"> [29] = {["ID"] = 1879329672; ["SAVE_INDEX"] = 28; ["TYPE"] =  3; ["VXP"] =    0; ["LP"] = 5; ["REP"] =  500; ["FACTION"] = 51; ["TIER"] = 2; ["MIN_LVL"] = "90"; ["NAME"] = { ["EN"] = "Teachings of the White City"; }; ["LORE"] = { ["EN"] = "Read the plaques of buildings used for the advancement of knowledge within the city of Minas Tirith."; }; ["SUMMARY"] = { ["EN"] = "Read the 5 plaques of buildings used for the advancement of knowledge within the city of Minas Tirith."; }; };</v>
      </c>
      <c r="T30">
        <f t="shared" si="6"/>
        <v>29</v>
      </c>
      <c r="U30" t="str">
        <f t="shared" si="7"/>
        <v xml:space="preserve"> [29] = {</v>
      </c>
      <c r="V30" t="str">
        <f t="shared" si="8"/>
        <v xml:space="preserve">["ID"] = 1879329672; </v>
      </c>
      <c r="W30" t="str">
        <f t="shared" si="9"/>
        <v xml:space="preserve">["ID"] = 1879329672; </v>
      </c>
      <c r="X30" t="str">
        <f t="shared" si="10"/>
        <v/>
      </c>
      <c r="Y30" s="1" t="str">
        <f t="shared" si="11"/>
        <v xml:space="preserve">["SAVE_INDEX"] = 28; </v>
      </c>
      <c r="Z30">
        <f>VLOOKUP(E30,Type!A$2:B$16,2,FALSE)</f>
        <v>3</v>
      </c>
      <c r="AA30" t="str">
        <f t="shared" si="12"/>
        <v xml:space="preserve">["TYPE"] =  3; </v>
      </c>
      <c r="AB30" t="str">
        <f t="shared" si="13"/>
        <v>0</v>
      </c>
      <c r="AC30" t="str">
        <f t="shared" si="14"/>
        <v xml:space="preserve">["VXP"] =    0; </v>
      </c>
      <c r="AD30" t="str">
        <f t="shared" si="15"/>
        <v>5</v>
      </c>
      <c r="AE30" t="str">
        <f t="shared" si="16"/>
        <v xml:space="preserve">["LP"] = 5; </v>
      </c>
      <c r="AF30" t="str">
        <f t="shared" si="17"/>
        <v>500</v>
      </c>
      <c r="AG30" t="str">
        <f t="shared" si="18"/>
        <v xml:space="preserve">["REP"] =  500; </v>
      </c>
      <c r="AH30">
        <f>IF(LEN(J30)&gt;0,VLOOKUP(J30,Faction!A$2:B$77,2,FALSE),1)</f>
        <v>51</v>
      </c>
      <c r="AI30" t="str">
        <f t="shared" si="19"/>
        <v xml:space="preserve">["FACTION"] = 51; </v>
      </c>
      <c r="AJ30" t="str">
        <f t="shared" si="20"/>
        <v xml:space="preserve">["TIER"] = 2; </v>
      </c>
      <c r="AK30" t="str">
        <f t="shared" si="21"/>
        <v xml:space="preserve">["MIN_LVL"] = "90"; </v>
      </c>
      <c r="AL30" t="str">
        <f t="shared" si="22"/>
        <v/>
      </c>
      <c r="AM30" t="str">
        <f t="shared" si="23"/>
        <v xml:space="preserve">["NAME"] = { ["EN"] = "Teachings of the White City"; }; </v>
      </c>
      <c r="AN30" t="str">
        <f t="shared" si="24"/>
        <v xml:space="preserve">["LORE"] = { ["EN"] = "Read the plaques of buildings used for the advancement of knowledge within the city of Minas Tirith."; }; </v>
      </c>
      <c r="AO30" t="str">
        <f t="shared" si="25"/>
        <v xml:space="preserve">["SUMMARY"] = { ["EN"] = "Read the 5 plaques of buildings used for the advancement of knowledge within the city of Minas Tirith."; }; </v>
      </c>
      <c r="AP30" t="str">
        <f t="shared" si="26"/>
        <v/>
      </c>
      <c r="AQ30" t="str">
        <f t="shared" si="27"/>
        <v>};</v>
      </c>
    </row>
    <row r="31" spans="1:43" x14ac:dyDescent="0.25">
      <c r="A31">
        <v>1879329670</v>
      </c>
      <c r="B31">
        <v>26</v>
      </c>
      <c r="C31">
        <v>29</v>
      </c>
      <c r="D31" t="s">
        <v>421</v>
      </c>
      <c r="E31" t="s">
        <v>24</v>
      </c>
      <c r="H31">
        <v>5</v>
      </c>
      <c r="I31">
        <v>500</v>
      </c>
      <c r="J31" t="s">
        <v>43</v>
      </c>
      <c r="K31" t="s">
        <v>422</v>
      </c>
      <c r="L31" t="s">
        <v>695</v>
      </c>
      <c r="M31">
        <v>2</v>
      </c>
      <c r="N31">
        <v>90</v>
      </c>
      <c r="R31" t="str">
        <f t="shared" si="4"/>
        <v xml:space="preserve"> [30] = {["ID"] = 1879329670; }; -- Vaults of the White City</v>
      </c>
      <c r="S31" s="1" t="str">
        <f t="shared" si="5"/>
        <v xml:space="preserve"> [30] = {["ID"] = 1879329670; ["SAVE_INDEX"] = 29; ["TYPE"] =  3; ["VXP"] =    0; ["LP"] = 5; ["REP"] =  500; ["FACTION"] = 51; ["TIER"] = 2; ["MIN_LVL"] = "90"; ["NAME"] = { ["EN"] = "Vaults of the White City"; }; ["LORE"] = { ["EN"] = "Read the plaques of landmarks used by those living in Minas Tirith to store provisions and valuables."; }; ["SUMMARY"] = { ["EN"] = "Read the 6 plaques of landmarks used by those living in Minas Tirith to store Provisions and valuables."; }; };</v>
      </c>
      <c r="T31">
        <f t="shared" si="6"/>
        <v>30</v>
      </c>
      <c r="U31" t="str">
        <f t="shared" si="7"/>
        <v xml:space="preserve"> [30] = {</v>
      </c>
      <c r="V31" t="str">
        <f t="shared" si="8"/>
        <v xml:space="preserve">["ID"] = 1879329670; </v>
      </c>
      <c r="W31" t="str">
        <f t="shared" si="9"/>
        <v xml:space="preserve">["ID"] = 1879329670; </v>
      </c>
      <c r="X31" t="str">
        <f t="shared" si="10"/>
        <v/>
      </c>
      <c r="Y31" s="1" t="str">
        <f t="shared" si="11"/>
        <v xml:space="preserve">["SAVE_INDEX"] = 29; </v>
      </c>
      <c r="Z31">
        <f>VLOOKUP(E31,Type!A$2:B$16,2,FALSE)</f>
        <v>3</v>
      </c>
      <c r="AA31" t="str">
        <f t="shared" si="12"/>
        <v xml:space="preserve">["TYPE"] =  3; </v>
      </c>
      <c r="AB31" t="str">
        <f t="shared" si="13"/>
        <v>0</v>
      </c>
      <c r="AC31" t="str">
        <f t="shared" si="14"/>
        <v xml:space="preserve">["VXP"] =    0; </v>
      </c>
      <c r="AD31" t="str">
        <f t="shared" si="15"/>
        <v>5</v>
      </c>
      <c r="AE31" t="str">
        <f t="shared" si="16"/>
        <v xml:space="preserve">["LP"] = 5; </v>
      </c>
      <c r="AF31" t="str">
        <f t="shared" si="17"/>
        <v>500</v>
      </c>
      <c r="AG31" t="str">
        <f t="shared" si="18"/>
        <v xml:space="preserve">["REP"] =  500; </v>
      </c>
      <c r="AH31">
        <f>IF(LEN(J31)&gt;0,VLOOKUP(J31,Faction!A$2:B$77,2,FALSE),1)</f>
        <v>51</v>
      </c>
      <c r="AI31" t="str">
        <f t="shared" si="19"/>
        <v xml:space="preserve">["FACTION"] = 51; </v>
      </c>
      <c r="AJ31" t="str">
        <f t="shared" si="20"/>
        <v xml:space="preserve">["TIER"] = 2; </v>
      </c>
      <c r="AK31" t="str">
        <f t="shared" si="21"/>
        <v xml:space="preserve">["MIN_LVL"] = "90"; </v>
      </c>
      <c r="AL31" t="str">
        <f t="shared" si="22"/>
        <v/>
      </c>
      <c r="AM31" t="str">
        <f t="shared" si="23"/>
        <v xml:space="preserve">["NAME"] = { ["EN"] = "Vaults of the White City"; }; </v>
      </c>
      <c r="AN31" t="str">
        <f t="shared" si="24"/>
        <v xml:space="preserve">["LORE"] = { ["EN"] = "Read the plaques of landmarks used by those living in Minas Tirith to store provisions and valuables."; }; </v>
      </c>
      <c r="AO31" t="str">
        <f t="shared" si="25"/>
        <v xml:space="preserve">["SUMMARY"] = { ["EN"] = "Read the 6 plaques of landmarks used by those living in Minas Tirith to store Provisions and valuables."; }; </v>
      </c>
      <c r="AP31" t="str">
        <f t="shared" si="26"/>
        <v/>
      </c>
      <c r="AQ31" t="str">
        <f t="shared" si="27"/>
        <v>};</v>
      </c>
    </row>
    <row r="32" spans="1:43" x14ac:dyDescent="0.25">
      <c r="A32">
        <v>1879329669</v>
      </c>
      <c r="B32">
        <v>27</v>
      </c>
      <c r="C32">
        <v>30</v>
      </c>
      <c r="D32" t="s">
        <v>423</v>
      </c>
      <c r="E32" t="s">
        <v>24</v>
      </c>
      <c r="H32">
        <v>5</v>
      </c>
      <c r="I32">
        <v>500</v>
      </c>
      <c r="J32" t="s">
        <v>43</v>
      </c>
      <c r="K32" t="s">
        <v>424</v>
      </c>
      <c r="L32" t="s">
        <v>696</v>
      </c>
      <c r="M32">
        <v>2</v>
      </c>
      <c r="N32">
        <v>90</v>
      </c>
      <c r="R32" t="str">
        <f t="shared" si="4"/>
        <v xml:space="preserve"> [31] = {["ID"] = 1879329669; }; -- Workings of the White City</v>
      </c>
      <c r="S32" s="1" t="str">
        <f t="shared" si="5"/>
        <v xml:space="preserve"> [31] = {["ID"] = 1879329669; ["SAVE_INDEX"] = 30; ["TYPE"] =  3; ["VXP"] =    0; ["LP"] = 5; ["REP"] =  500; ["FACTION"] = 51; ["TIER"] = 2; ["MIN_LVL"] = "90"; ["NAME"] = { ["EN"] = "Workings of the White City"; }; ["LORE"] = { ["EN"] = "Read the plaques of places that govern the laws, rules, and commerce of Minas Tirith."; }; ["SUMMARY"] = { ["EN"] = "Read the 5 plaques of places that govern the laws, rules and commerce of Minas Tirith."; }; };</v>
      </c>
      <c r="T32">
        <f t="shared" si="6"/>
        <v>31</v>
      </c>
      <c r="U32" t="str">
        <f t="shared" si="7"/>
        <v xml:space="preserve"> [31] = {</v>
      </c>
      <c r="V32" t="str">
        <f t="shared" si="8"/>
        <v xml:space="preserve">["ID"] = 1879329669; </v>
      </c>
      <c r="W32" t="str">
        <f t="shared" si="9"/>
        <v xml:space="preserve">["ID"] = 1879329669; </v>
      </c>
      <c r="X32" t="str">
        <f t="shared" si="10"/>
        <v/>
      </c>
      <c r="Y32" s="1" t="str">
        <f t="shared" si="11"/>
        <v xml:space="preserve">["SAVE_INDEX"] = 30; </v>
      </c>
      <c r="Z32">
        <f>VLOOKUP(E32,Type!A$2:B$16,2,FALSE)</f>
        <v>3</v>
      </c>
      <c r="AA32" t="str">
        <f t="shared" si="12"/>
        <v xml:space="preserve">["TYPE"] =  3; </v>
      </c>
      <c r="AB32" t="str">
        <f t="shared" si="13"/>
        <v>0</v>
      </c>
      <c r="AC32" t="str">
        <f t="shared" si="14"/>
        <v xml:space="preserve">["VXP"] =    0; </v>
      </c>
      <c r="AD32" t="str">
        <f t="shared" si="15"/>
        <v>5</v>
      </c>
      <c r="AE32" t="str">
        <f t="shared" si="16"/>
        <v xml:space="preserve">["LP"] = 5; </v>
      </c>
      <c r="AF32" t="str">
        <f t="shared" si="17"/>
        <v>500</v>
      </c>
      <c r="AG32" t="str">
        <f t="shared" si="18"/>
        <v xml:space="preserve">["REP"] =  500; </v>
      </c>
      <c r="AH32">
        <f>IF(LEN(J32)&gt;0,VLOOKUP(J32,Faction!A$2:B$77,2,FALSE),1)</f>
        <v>51</v>
      </c>
      <c r="AI32" t="str">
        <f t="shared" si="19"/>
        <v xml:space="preserve">["FACTION"] = 51; </v>
      </c>
      <c r="AJ32" t="str">
        <f t="shared" si="20"/>
        <v xml:space="preserve">["TIER"] = 2; </v>
      </c>
      <c r="AK32" t="str">
        <f t="shared" si="21"/>
        <v xml:space="preserve">["MIN_LVL"] = "90"; </v>
      </c>
      <c r="AL32" t="str">
        <f t="shared" si="22"/>
        <v/>
      </c>
      <c r="AM32" t="str">
        <f t="shared" si="23"/>
        <v xml:space="preserve">["NAME"] = { ["EN"] = "Workings of the White City"; }; </v>
      </c>
      <c r="AN32" t="str">
        <f t="shared" si="24"/>
        <v xml:space="preserve">["LORE"] = { ["EN"] = "Read the plaques of places that govern the laws, rules, and commerce of Minas Tirith."; }; </v>
      </c>
      <c r="AO32" t="str">
        <f t="shared" si="25"/>
        <v xml:space="preserve">["SUMMARY"] = { ["EN"] = "Read the 5 plaques of places that govern the laws, rules and commerce of Minas Tirith."; }; </v>
      </c>
      <c r="AP32" t="str">
        <f t="shared" si="26"/>
        <v/>
      </c>
      <c r="AQ32" t="str">
        <f t="shared" si="27"/>
        <v>};</v>
      </c>
    </row>
    <row r="33" spans="1:43" x14ac:dyDescent="0.25">
      <c r="A33">
        <v>1879329692</v>
      </c>
      <c r="B33">
        <v>22</v>
      </c>
      <c r="C33">
        <v>31</v>
      </c>
      <c r="D33" t="s">
        <v>413</v>
      </c>
      <c r="E33" t="s">
        <v>25</v>
      </c>
      <c r="G33" t="s">
        <v>778</v>
      </c>
      <c r="I33">
        <v>900</v>
      </c>
      <c r="J33" t="s">
        <v>43</v>
      </c>
      <c r="K33" t="s">
        <v>414</v>
      </c>
      <c r="L33" t="s">
        <v>697</v>
      </c>
      <c r="M33">
        <v>1</v>
      </c>
      <c r="N33">
        <v>90</v>
      </c>
      <c r="R33" t="str">
        <f t="shared" si="4"/>
        <v xml:space="preserve"> [32] = {["ID"] = 1879329692; }; -- The Statues of Minas Tirith</v>
      </c>
      <c r="S33" s="1" t="str">
        <f t="shared" si="5"/>
        <v xml:space="preserve"> [32] = {["ID"] = 1879329692; ["SAVE_INDEX"] = 31; ["TYPE"] =  6; ["VXP"] =    0; ["LP"] = 0; ["REP"] =  900; ["FACTION"] = 51; ["TIER"] = 1; ["MIN_LVL"] = "90"; ["NAME"] = { ["EN"] = "The Statues of Minas Tirith"; }; ["LORE"] = { ["EN"] = "Read the plaques on the statues of kings and stewards in Minas Tirith."; }; ["SUMMARY"] = { ["EN"] = "Complete The Line of Kings and Stewards of Gondor deeds."; }; ["TITLE"] = { ["EN"] = "the Gondorian Historian"; }; };</v>
      </c>
      <c r="T33">
        <f t="shared" si="6"/>
        <v>32</v>
      </c>
      <c r="U33" t="str">
        <f t="shared" si="7"/>
        <v xml:space="preserve"> [32] = {</v>
      </c>
      <c r="V33" t="str">
        <f t="shared" si="8"/>
        <v xml:space="preserve">["ID"] = 1879329692; </v>
      </c>
      <c r="W33" t="str">
        <f t="shared" si="9"/>
        <v xml:space="preserve">["ID"] = 1879329692; </v>
      </c>
      <c r="X33" t="str">
        <f t="shared" si="10"/>
        <v/>
      </c>
      <c r="Y33" s="1" t="str">
        <f t="shared" si="11"/>
        <v xml:space="preserve">["SAVE_INDEX"] = 31; </v>
      </c>
      <c r="Z33">
        <f>VLOOKUP(E33,Type!A$2:B$16,2,FALSE)</f>
        <v>6</v>
      </c>
      <c r="AA33" t="str">
        <f t="shared" si="12"/>
        <v xml:space="preserve">["TYPE"] =  6; </v>
      </c>
      <c r="AB33" t="str">
        <f t="shared" si="13"/>
        <v>0</v>
      </c>
      <c r="AC33" t="str">
        <f t="shared" si="14"/>
        <v xml:space="preserve">["VXP"] =    0; </v>
      </c>
      <c r="AD33" t="str">
        <f t="shared" si="15"/>
        <v>0</v>
      </c>
      <c r="AE33" t="str">
        <f t="shared" si="16"/>
        <v xml:space="preserve">["LP"] = 0; </v>
      </c>
      <c r="AF33" t="str">
        <f t="shared" si="17"/>
        <v>900</v>
      </c>
      <c r="AG33" t="str">
        <f t="shared" si="18"/>
        <v xml:space="preserve">["REP"] =  900; </v>
      </c>
      <c r="AH33">
        <f>IF(LEN(J33)&gt;0,VLOOKUP(J33,Faction!A$2:B$77,2,FALSE),1)</f>
        <v>51</v>
      </c>
      <c r="AI33" t="str">
        <f t="shared" si="19"/>
        <v xml:space="preserve">["FACTION"] = 51; </v>
      </c>
      <c r="AJ33" t="str">
        <f t="shared" si="20"/>
        <v xml:space="preserve">["TIER"] = 1; </v>
      </c>
      <c r="AK33" t="str">
        <f t="shared" si="21"/>
        <v xml:space="preserve">["MIN_LVL"] = "90"; </v>
      </c>
      <c r="AL33" t="str">
        <f t="shared" si="22"/>
        <v/>
      </c>
      <c r="AM33" t="str">
        <f t="shared" si="23"/>
        <v xml:space="preserve">["NAME"] = { ["EN"] = "The Statues of Minas Tirith"; }; </v>
      </c>
      <c r="AN33" t="str">
        <f t="shared" si="24"/>
        <v xml:space="preserve">["LORE"] = { ["EN"] = "Read the plaques on the statues of kings and stewards in Minas Tirith."; }; </v>
      </c>
      <c r="AO33" t="str">
        <f t="shared" si="25"/>
        <v xml:space="preserve">["SUMMARY"] = { ["EN"] = "Complete The Line of Kings and Stewards of Gondor deeds."; }; </v>
      </c>
      <c r="AP33" t="str">
        <f t="shared" si="26"/>
        <v xml:space="preserve">["TITLE"] = { ["EN"] = "the Gondorian Historian"; }; </v>
      </c>
      <c r="AQ33" t="str">
        <f t="shared" si="27"/>
        <v>};</v>
      </c>
    </row>
    <row r="34" spans="1:43" x14ac:dyDescent="0.25">
      <c r="A34">
        <v>1879329674</v>
      </c>
      <c r="B34">
        <v>28</v>
      </c>
      <c r="C34">
        <v>32</v>
      </c>
      <c r="D34" t="s">
        <v>425</v>
      </c>
      <c r="E34" t="s">
        <v>25</v>
      </c>
      <c r="H34">
        <v>5</v>
      </c>
      <c r="I34">
        <v>500</v>
      </c>
      <c r="J34" t="s">
        <v>43</v>
      </c>
      <c r="K34" t="s">
        <v>426</v>
      </c>
      <c r="L34" t="s">
        <v>698</v>
      </c>
      <c r="M34">
        <v>2</v>
      </c>
      <c r="N34">
        <v>90</v>
      </c>
      <c r="R34" t="str">
        <f t="shared" si="4"/>
        <v xml:space="preserve"> [33] = {["ID"] = 1879329674; }; -- The Line of Kings</v>
      </c>
      <c r="S34" s="1" t="str">
        <f t="shared" si="5"/>
        <v xml:space="preserve"> [33] = {["ID"] = 1879329674; ["SAVE_INDEX"] = 32; ["TYPE"] =  6; ["VXP"] =    0; ["LP"] = 5; ["REP"] =  500; ["FACTION"] = 51; ["TIER"] = 2; ["MIN_LVL"] = "90"; ["NAME"] = { ["EN"] = "The Line of Kings"; }; ["LORE"] = { ["EN"] = "Read the plaques on the statues of the kings of Gondor."; }; ["SUMMARY"] = { ["EN"] = "Read 33 the plaques on the statues of the kings of Gondor."; }; };</v>
      </c>
      <c r="T34">
        <f t="shared" si="6"/>
        <v>33</v>
      </c>
      <c r="U34" t="str">
        <f t="shared" si="7"/>
        <v xml:space="preserve"> [33] = {</v>
      </c>
      <c r="V34" t="str">
        <f t="shared" si="8"/>
        <v xml:space="preserve">["ID"] = 1879329674; </v>
      </c>
      <c r="W34" t="str">
        <f t="shared" si="9"/>
        <v xml:space="preserve">["ID"] = 1879329674; </v>
      </c>
      <c r="X34" t="str">
        <f t="shared" si="10"/>
        <v/>
      </c>
      <c r="Y34" s="1" t="str">
        <f t="shared" si="11"/>
        <v xml:space="preserve">["SAVE_INDEX"] = 32; </v>
      </c>
      <c r="Z34">
        <f>VLOOKUP(E34,Type!A$2:B$16,2,FALSE)</f>
        <v>6</v>
      </c>
      <c r="AA34" t="str">
        <f t="shared" si="12"/>
        <v xml:space="preserve">["TYPE"] =  6; </v>
      </c>
      <c r="AB34" t="str">
        <f t="shared" si="13"/>
        <v>0</v>
      </c>
      <c r="AC34" t="str">
        <f t="shared" si="14"/>
        <v xml:space="preserve">["VXP"] =    0; </v>
      </c>
      <c r="AD34" t="str">
        <f t="shared" si="15"/>
        <v>5</v>
      </c>
      <c r="AE34" t="str">
        <f t="shared" si="16"/>
        <v xml:space="preserve">["LP"] = 5; </v>
      </c>
      <c r="AF34" t="str">
        <f t="shared" si="17"/>
        <v>500</v>
      </c>
      <c r="AG34" t="str">
        <f t="shared" si="18"/>
        <v xml:space="preserve">["REP"] =  500; </v>
      </c>
      <c r="AH34">
        <f>IF(LEN(J34)&gt;0,VLOOKUP(J34,Faction!A$2:B$77,2,FALSE),1)</f>
        <v>51</v>
      </c>
      <c r="AI34" t="str">
        <f t="shared" si="19"/>
        <v xml:space="preserve">["FACTION"] = 51; </v>
      </c>
      <c r="AJ34" t="str">
        <f t="shared" si="20"/>
        <v xml:space="preserve">["TIER"] = 2; </v>
      </c>
      <c r="AK34" t="str">
        <f t="shared" si="21"/>
        <v xml:space="preserve">["MIN_LVL"] = "90"; </v>
      </c>
      <c r="AL34" t="str">
        <f t="shared" si="22"/>
        <v/>
      </c>
      <c r="AM34" t="str">
        <f t="shared" si="23"/>
        <v xml:space="preserve">["NAME"] = { ["EN"] = "The Line of Kings"; }; </v>
      </c>
      <c r="AN34" t="str">
        <f t="shared" si="24"/>
        <v xml:space="preserve">["LORE"] = { ["EN"] = "Read the plaques on the statues of the kings of Gondor."; }; </v>
      </c>
      <c r="AO34" t="str">
        <f t="shared" si="25"/>
        <v xml:space="preserve">["SUMMARY"] = { ["EN"] = "Read 33 the plaques on the statues of the kings of Gondor."; }; </v>
      </c>
      <c r="AP34" t="str">
        <f t="shared" si="26"/>
        <v/>
      </c>
      <c r="AQ34" t="str">
        <f t="shared" si="27"/>
        <v>};</v>
      </c>
    </row>
    <row r="35" spans="1:43" x14ac:dyDescent="0.25">
      <c r="A35">
        <v>1879329690</v>
      </c>
      <c r="B35">
        <v>29</v>
      </c>
      <c r="C35">
        <v>33</v>
      </c>
      <c r="D35" t="s">
        <v>427</v>
      </c>
      <c r="E35" t="s">
        <v>25</v>
      </c>
      <c r="H35">
        <v>5</v>
      </c>
      <c r="I35">
        <v>500</v>
      </c>
      <c r="J35" t="s">
        <v>43</v>
      </c>
      <c r="K35" t="s">
        <v>428</v>
      </c>
      <c r="L35" t="s">
        <v>699</v>
      </c>
      <c r="M35">
        <v>2</v>
      </c>
      <c r="N35">
        <v>90</v>
      </c>
      <c r="R35" t="str">
        <f t="shared" si="4"/>
        <v xml:space="preserve"> [34] = {["ID"] = 1879329690; }; -- The Stewards of Gondor</v>
      </c>
      <c r="S35" s="1" t="str">
        <f t="shared" si="5"/>
        <v xml:space="preserve"> [34] = {["ID"] = 1879329690; ["SAVE_INDEX"] = 33; ["TYPE"] =  6; ["VXP"] =    0; ["LP"] = 5; ["REP"] =  500; ["FACTION"] = 51; ["TIER"] = 2; ["MIN_LVL"] = "90"; ["NAME"] = { ["EN"] = "The Stewards of Gondor"; }; ["LORE"] = { ["EN"] = "Read the plaques on the statues of the stewards of Gondor."; }; ["SUMMARY"] = { ["EN"] = "Read the 25 plaques on the statues of the stewards of Gondor."; }; };</v>
      </c>
      <c r="T35">
        <f t="shared" si="6"/>
        <v>34</v>
      </c>
      <c r="U35" t="str">
        <f t="shared" si="7"/>
        <v xml:space="preserve"> [34] = {</v>
      </c>
      <c r="V35" t="str">
        <f t="shared" si="8"/>
        <v xml:space="preserve">["ID"] = 1879329690; </v>
      </c>
      <c r="W35" t="str">
        <f t="shared" si="9"/>
        <v xml:space="preserve">["ID"] = 1879329690; </v>
      </c>
      <c r="X35" t="str">
        <f t="shared" si="10"/>
        <v/>
      </c>
      <c r="Y35" s="1" t="str">
        <f t="shared" si="11"/>
        <v xml:space="preserve">["SAVE_INDEX"] = 33; </v>
      </c>
      <c r="Z35">
        <f>VLOOKUP(E35,Type!A$2:B$16,2,FALSE)</f>
        <v>6</v>
      </c>
      <c r="AA35" t="str">
        <f t="shared" si="12"/>
        <v xml:space="preserve">["TYPE"] =  6; </v>
      </c>
      <c r="AB35" t="str">
        <f t="shared" si="13"/>
        <v>0</v>
      </c>
      <c r="AC35" t="str">
        <f t="shared" si="14"/>
        <v xml:space="preserve">["VXP"] =    0; </v>
      </c>
      <c r="AD35" t="str">
        <f t="shared" si="15"/>
        <v>5</v>
      </c>
      <c r="AE35" t="str">
        <f t="shared" si="16"/>
        <v xml:space="preserve">["LP"] = 5; </v>
      </c>
      <c r="AF35" t="str">
        <f t="shared" si="17"/>
        <v>500</v>
      </c>
      <c r="AG35" t="str">
        <f t="shared" si="18"/>
        <v xml:space="preserve">["REP"] =  500; </v>
      </c>
      <c r="AH35">
        <f>IF(LEN(J35)&gt;0,VLOOKUP(J35,Faction!A$2:B$77,2,FALSE),1)</f>
        <v>51</v>
      </c>
      <c r="AI35" t="str">
        <f t="shared" si="19"/>
        <v xml:space="preserve">["FACTION"] = 51; </v>
      </c>
      <c r="AJ35" t="str">
        <f t="shared" si="20"/>
        <v xml:space="preserve">["TIER"] = 2; </v>
      </c>
      <c r="AK35" t="str">
        <f t="shared" si="21"/>
        <v xml:space="preserve">["MIN_LVL"] = "90"; </v>
      </c>
      <c r="AL35" t="str">
        <f t="shared" si="22"/>
        <v/>
      </c>
      <c r="AM35" t="str">
        <f t="shared" si="23"/>
        <v xml:space="preserve">["NAME"] = { ["EN"] = "The Stewards of Gondor"; }; </v>
      </c>
      <c r="AN35" t="str">
        <f t="shared" si="24"/>
        <v xml:space="preserve">["LORE"] = { ["EN"] = "Read the plaques on the statues of the stewards of Gondor."; }; </v>
      </c>
      <c r="AO35" t="str">
        <f t="shared" si="25"/>
        <v xml:space="preserve">["SUMMARY"] = { ["EN"] = "Read the 25 plaques on the statues of the stewards of Gondor."; }; </v>
      </c>
      <c r="AP35" t="str">
        <f t="shared" si="26"/>
        <v/>
      </c>
      <c r="AQ35" t="str">
        <f t="shared" si="27"/>
        <v>};</v>
      </c>
    </row>
    <row r="36" spans="1:43" x14ac:dyDescent="0.25">
      <c r="A36">
        <v>1879330424</v>
      </c>
      <c r="B36">
        <v>30</v>
      </c>
      <c r="C36">
        <v>34</v>
      </c>
      <c r="D36" t="s">
        <v>429</v>
      </c>
      <c r="E36" t="s">
        <v>24</v>
      </c>
      <c r="G36" t="s">
        <v>779</v>
      </c>
      <c r="I36">
        <v>300</v>
      </c>
      <c r="J36" t="s">
        <v>43</v>
      </c>
      <c r="K36" t="s">
        <v>430</v>
      </c>
      <c r="L36" t="s">
        <v>700</v>
      </c>
      <c r="M36">
        <v>0</v>
      </c>
      <c r="N36">
        <v>10</v>
      </c>
      <c r="R36" t="str">
        <f t="shared" si="4"/>
        <v xml:space="preserve"> [35] = {["ID"] = 1879330424; }; -- A Long Way Down</v>
      </c>
      <c r="S36" s="1" t="str">
        <f t="shared" si="5"/>
        <v xml:space="preserve"> [35] = {["ID"] = 1879330424; ["SAVE_INDEX"] = 34; ["TYPE"] =  3; ["VXP"] =    0; ["LP"] = 0; ["REP"] =  300; ["FACTION"] = 51; ["TIER"] = 0; ["MIN_LVL"] = "10"; ["NAME"] = { ["EN"] = "A Long Way Down"; }; ["LORE"] = { ["EN"] = "Find the swiftest way off the prow in Minas Tirith."; }; ["SUMMARY"] = { ["EN"] = "Find the swiftest way off the prow in Minas Tirith"; }; ["TITLE"] = { ["EN"] = "the Flighty"; }; };</v>
      </c>
      <c r="T36">
        <f t="shared" si="6"/>
        <v>35</v>
      </c>
      <c r="U36" t="str">
        <f t="shared" si="7"/>
        <v xml:space="preserve"> [35] = {</v>
      </c>
      <c r="V36" t="str">
        <f t="shared" si="8"/>
        <v xml:space="preserve">["ID"] = 1879330424; </v>
      </c>
      <c r="W36" t="str">
        <f t="shared" si="9"/>
        <v xml:space="preserve">["ID"] = 1879330424; </v>
      </c>
      <c r="X36" t="str">
        <f t="shared" si="10"/>
        <v/>
      </c>
      <c r="Y36" s="1" t="str">
        <f t="shared" si="11"/>
        <v xml:space="preserve">["SAVE_INDEX"] = 34; </v>
      </c>
      <c r="Z36">
        <f>VLOOKUP(E36,Type!A$2:B$16,2,FALSE)</f>
        <v>3</v>
      </c>
      <c r="AA36" t="str">
        <f t="shared" si="12"/>
        <v xml:space="preserve">["TYPE"] =  3; </v>
      </c>
      <c r="AB36" t="str">
        <f t="shared" si="13"/>
        <v>0</v>
      </c>
      <c r="AC36" t="str">
        <f t="shared" si="14"/>
        <v xml:space="preserve">["VXP"] =    0; </v>
      </c>
      <c r="AD36" t="str">
        <f t="shared" si="15"/>
        <v>0</v>
      </c>
      <c r="AE36" t="str">
        <f t="shared" si="16"/>
        <v xml:space="preserve">["LP"] = 0; </v>
      </c>
      <c r="AF36" t="str">
        <f t="shared" si="17"/>
        <v>300</v>
      </c>
      <c r="AG36" t="str">
        <f t="shared" si="18"/>
        <v xml:space="preserve">["REP"] =  300; </v>
      </c>
      <c r="AH36">
        <f>IF(LEN(J36)&gt;0,VLOOKUP(J36,Faction!A$2:B$77,2,FALSE),1)</f>
        <v>51</v>
      </c>
      <c r="AI36" t="str">
        <f t="shared" si="19"/>
        <v xml:space="preserve">["FACTION"] = 51; </v>
      </c>
      <c r="AJ36" t="str">
        <f t="shared" si="20"/>
        <v xml:space="preserve">["TIER"] = 0; </v>
      </c>
      <c r="AK36" t="str">
        <f t="shared" si="21"/>
        <v xml:space="preserve">["MIN_LVL"] = "10"; </v>
      </c>
      <c r="AL36" t="str">
        <f t="shared" si="22"/>
        <v/>
      </c>
      <c r="AM36" t="str">
        <f t="shared" si="23"/>
        <v xml:space="preserve">["NAME"] = { ["EN"] = "A Long Way Down"; }; </v>
      </c>
      <c r="AN36" t="str">
        <f t="shared" si="24"/>
        <v xml:space="preserve">["LORE"] = { ["EN"] = "Find the swiftest way off the prow in Minas Tirith."; }; </v>
      </c>
      <c r="AO36" t="str">
        <f t="shared" si="25"/>
        <v xml:space="preserve">["SUMMARY"] = { ["EN"] = "Find the swiftest way off the prow in Minas Tirith"; }; </v>
      </c>
      <c r="AP36" t="str">
        <f t="shared" si="26"/>
        <v xml:space="preserve">["TITLE"] = { ["EN"] = "the Flighty"; }; </v>
      </c>
      <c r="AQ36" t="str">
        <f t="shared" si="27"/>
        <v>};</v>
      </c>
    </row>
    <row r="37" spans="1:43" x14ac:dyDescent="0.25">
      <c r="A37">
        <v>1879330283</v>
      </c>
      <c r="B37">
        <v>35</v>
      </c>
      <c r="C37">
        <v>35</v>
      </c>
      <c r="D37" t="s">
        <v>441</v>
      </c>
      <c r="E37" t="s">
        <v>25</v>
      </c>
      <c r="I37">
        <v>1200</v>
      </c>
      <c r="J37" t="s">
        <v>43</v>
      </c>
      <c r="K37" t="s">
        <v>442</v>
      </c>
      <c r="L37" t="s">
        <v>701</v>
      </c>
      <c r="M37">
        <v>0</v>
      </c>
      <c r="N37">
        <v>95</v>
      </c>
      <c r="R37" t="str">
        <f t="shared" si="4"/>
        <v xml:space="preserve"> [36] = {["ID"] = 1879330283; }; -- Tales of Minas Tirith</v>
      </c>
      <c r="S37" s="1" t="str">
        <f t="shared" si="5"/>
        <v xml:space="preserve"> [36] = {["ID"] = 1879330283; ["SAVE_INDEX"] = 35; ["TYPE"] =  6; ["VXP"] =    0; ["LP"] = 0; ["REP"] = 1200; ["FACTION"] = 51; ["TIER"] = 0; ["MIN_LVL"] = "95"; ["NAME"] = { ["EN"] = "Tales of Minas Tirith"; }; ["LORE"] = { ["EN"] = "Complete story quest arcs in Minas Tirith."; }; ["SUMMARY"] = { ["EN"] = "Complete the Children of Minas Tirith, Furlong's Feast and Traveling Band quest arcs in Minas Tirith"; }; };</v>
      </c>
      <c r="T37">
        <f t="shared" si="6"/>
        <v>36</v>
      </c>
      <c r="U37" t="str">
        <f t="shared" si="7"/>
        <v xml:space="preserve"> [36] = {</v>
      </c>
      <c r="V37" t="str">
        <f t="shared" si="8"/>
        <v xml:space="preserve">["ID"] = 1879330283; </v>
      </c>
      <c r="W37" t="str">
        <f t="shared" si="9"/>
        <v xml:space="preserve">["ID"] = 1879330283; </v>
      </c>
      <c r="X37" t="str">
        <f t="shared" si="10"/>
        <v/>
      </c>
      <c r="Y37" s="1" t="str">
        <f t="shared" si="11"/>
        <v xml:space="preserve">["SAVE_INDEX"] = 35; </v>
      </c>
      <c r="Z37">
        <f>VLOOKUP(E37,Type!A$2:B$16,2,FALSE)</f>
        <v>6</v>
      </c>
      <c r="AA37" t="str">
        <f t="shared" si="12"/>
        <v xml:space="preserve">["TYPE"] =  6; </v>
      </c>
      <c r="AB37" t="str">
        <f t="shared" si="13"/>
        <v>0</v>
      </c>
      <c r="AC37" t="str">
        <f t="shared" si="14"/>
        <v xml:space="preserve">["VXP"] =    0; </v>
      </c>
      <c r="AD37" t="str">
        <f t="shared" si="15"/>
        <v>0</v>
      </c>
      <c r="AE37" t="str">
        <f t="shared" si="16"/>
        <v xml:space="preserve">["LP"] = 0; </v>
      </c>
      <c r="AF37" t="str">
        <f t="shared" si="17"/>
        <v>1200</v>
      </c>
      <c r="AG37" t="str">
        <f t="shared" si="18"/>
        <v xml:space="preserve">["REP"] = 1200; </v>
      </c>
      <c r="AH37">
        <f>IF(LEN(J37)&gt;0,VLOOKUP(J37,Faction!A$2:B$77,2,FALSE),1)</f>
        <v>51</v>
      </c>
      <c r="AI37" t="str">
        <f t="shared" si="19"/>
        <v xml:space="preserve">["FACTION"] = 51; </v>
      </c>
      <c r="AJ37" t="str">
        <f t="shared" si="20"/>
        <v xml:space="preserve">["TIER"] = 0; </v>
      </c>
      <c r="AK37" t="str">
        <f t="shared" si="21"/>
        <v xml:space="preserve">["MIN_LVL"] = "95"; </v>
      </c>
      <c r="AL37" t="str">
        <f t="shared" si="22"/>
        <v/>
      </c>
      <c r="AM37" t="str">
        <f t="shared" si="23"/>
        <v xml:space="preserve">["NAME"] = { ["EN"] = "Tales of Minas Tirith"; }; </v>
      </c>
      <c r="AN37" t="str">
        <f t="shared" si="24"/>
        <v xml:space="preserve">["LORE"] = { ["EN"] = "Complete story quest arcs in Minas Tirith."; }; </v>
      </c>
      <c r="AO37" t="str">
        <f t="shared" si="25"/>
        <v xml:space="preserve">["SUMMARY"] = { ["EN"] = "Complete the Children of Minas Tirith, Furlong's Feast and Traveling Band quest arcs in Minas Tirith"; }; </v>
      </c>
      <c r="AP37" t="str">
        <f t="shared" si="26"/>
        <v/>
      </c>
      <c r="AQ37" t="str">
        <f t="shared" si="27"/>
        <v>};</v>
      </c>
    </row>
    <row r="38" spans="1:43" x14ac:dyDescent="0.25">
      <c r="S38" s="1" t="e">
        <f t="shared" si="5"/>
        <v>#N/A</v>
      </c>
      <c r="T38">
        <f t="shared" si="6"/>
        <v>37</v>
      </c>
      <c r="U38" t="str">
        <f t="shared" si="7"/>
        <v xml:space="preserve"> [37] = {</v>
      </c>
      <c r="V38" t="str">
        <f t="shared" si="8"/>
        <v xml:space="preserve">                     </v>
      </c>
      <c r="W38" t="str">
        <f t="shared" si="9"/>
        <v/>
      </c>
      <c r="X38" t="str">
        <f t="shared" si="10"/>
        <v/>
      </c>
      <c r="Y38" s="1" t="str">
        <f t="shared" si="11"/>
        <v xml:space="preserve">                     </v>
      </c>
      <c r="Z38" t="e">
        <f>VLOOKUP(E38,Type!A$2:B$16,2,FALSE)</f>
        <v>#N/A</v>
      </c>
      <c r="AA38" t="e">
        <f t="shared" si="12"/>
        <v>#N/A</v>
      </c>
      <c r="AB38" t="str">
        <f t="shared" si="13"/>
        <v>0</v>
      </c>
      <c r="AC38" t="str">
        <f t="shared" si="14"/>
        <v xml:space="preserve">["VXP"] =    0; </v>
      </c>
      <c r="AD38" t="str">
        <f t="shared" si="15"/>
        <v>0</v>
      </c>
      <c r="AE38" t="str">
        <f t="shared" si="16"/>
        <v xml:space="preserve">["LP"] = 0; </v>
      </c>
      <c r="AF38" t="str">
        <f t="shared" si="17"/>
        <v>0</v>
      </c>
      <c r="AG38" t="str">
        <f t="shared" si="18"/>
        <v xml:space="preserve">["REP"] =    0; </v>
      </c>
      <c r="AH38">
        <f>IF(LEN(J38)&gt;0,VLOOKUP(J38,Faction!A$2:B$77,2,FALSE),1)</f>
        <v>1</v>
      </c>
      <c r="AI38" t="str">
        <f t="shared" si="19"/>
        <v xml:space="preserve">["FACTION"] =  1; </v>
      </c>
      <c r="AJ38" t="str">
        <f t="shared" si="20"/>
        <v xml:space="preserve">["TIER"] = 0; </v>
      </c>
      <c r="AK38" t="str">
        <f t="shared" si="21"/>
        <v xml:space="preserve">                    </v>
      </c>
      <c r="AL38" t="str">
        <f t="shared" si="22"/>
        <v/>
      </c>
      <c r="AM38" t="str">
        <f t="shared" si="23"/>
        <v xml:space="preserve">["NAME"] = { ["EN"] = ""; }; </v>
      </c>
      <c r="AN38" t="str">
        <f t="shared" si="24"/>
        <v/>
      </c>
      <c r="AO38" t="str">
        <f t="shared" si="25"/>
        <v/>
      </c>
      <c r="AP38" t="str">
        <f t="shared" si="26"/>
        <v/>
      </c>
      <c r="AQ38" t="str">
        <f t="shared" si="27"/>
        <v>};</v>
      </c>
    </row>
  </sheetData>
  <conditionalFormatting sqref="B1:B1048576">
    <cfRule type="duplicateValues" dxfId="18" priority="3"/>
  </conditionalFormatting>
  <conditionalFormatting sqref="C1">
    <cfRule type="duplicateValues" dxfId="17" priority="4"/>
  </conditionalFormatting>
  <conditionalFormatting sqref="C1:C1048576">
    <cfRule type="duplicateValues" dxfId="16" priority="2"/>
  </conditionalFormatting>
  <conditionalFormatting sqref="P2:P37">
    <cfRule type="duplicateValues" dxfId="1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Type</vt:lpstr>
      <vt:lpstr>Faction</vt:lpstr>
      <vt:lpstr>Class</vt:lpstr>
      <vt:lpstr>Race</vt:lpstr>
      <vt:lpstr>Vocation</vt:lpstr>
      <vt:lpstr>Western Gondor</vt:lpstr>
      <vt:lpstr>Central Gondor</vt:lpstr>
      <vt:lpstr>Eastern Gondor</vt:lpstr>
      <vt:lpstr>Old Anórien</vt:lpstr>
      <vt:lpstr>Far Anórien</vt:lpstr>
      <vt:lpstr>March of the King</vt:lpstr>
      <vt:lpstr>The Wastes</vt:lpstr>
      <vt:lpstr>Eastern King's Gondor</vt:lpstr>
      <vt:lpstr>Western King's Gondor</vt:lpstr>
      <vt:lpstr>Outer Gondor</vt:lpstr>
      <vt:lpstr>&lt;template&gt;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William van Ark</cp:lastModifiedBy>
  <dcterms:created xsi:type="dcterms:W3CDTF">2020-12-14T02:27:01Z</dcterms:created>
  <dcterms:modified xsi:type="dcterms:W3CDTF">2023-11-11T06:45:49Z</dcterms:modified>
</cp:coreProperties>
</file>