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72D76288-F3FE-4651-9FFE-991874B11E62}" xr6:coauthVersionLast="47" xr6:coauthVersionMax="47" xr10:uidLastSave="{00000000-0000-0000-0000-000000000000}"/>
  <bookViews>
    <workbookView xWindow="-120" yWindow="-120" windowWidth="29040" windowHeight="15840" tabRatio="869" activeTab="6" xr2:uid="{CDC9C16A-58F0-4807-B5CD-F77FF9D2EA43}"/>
  </bookViews>
  <sheets>
    <sheet name="Type" sheetId="2" r:id="rId1"/>
    <sheet name="Faction" sheetId="3" r:id="rId2"/>
    <sheet name="Class" sheetId="4" r:id="rId3"/>
    <sheet name="Race" sheetId="8" r:id="rId4"/>
    <sheet name="Vocation" sheetId="5" r:id="rId5"/>
    <sheet name="Gorgoroth" sheetId="19" r:id="rId6"/>
    <sheet name="Imlad Morgul" sheetId="20" r:id="rId7"/>
    <sheet name="&lt;template&gt;" sheetId="1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0" l="1"/>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2" i="20"/>
  <c r="W3" i="20"/>
  <c r="X3" i="20"/>
  <c r="W4" i="20"/>
  <c r="X4" i="20"/>
  <c r="W5" i="20"/>
  <c r="X5" i="20"/>
  <c r="W6" i="20"/>
  <c r="X6" i="20"/>
  <c r="W7" i="20"/>
  <c r="X7" i="20"/>
  <c r="W8" i="20"/>
  <c r="X8" i="20"/>
  <c r="W9" i="20"/>
  <c r="X9" i="20"/>
  <c r="W10" i="20"/>
  <c r="X10" i="20"/>
  <c r="W11" i="20"/>
  <c r="X11" i="20"/>
  <c r="W12" i="20"/>
  <c r="X12" i="20"/>
  <c r="W13" i="20"/>
  <c r="X13" i="20"/>
  <c r="W14" i="20"/>
  <c r="X14" i="20"/>
  <c r="W15" i="20"/>
  <c r="X15" i="20"/>
  <c r="W16" i="20"/>
  <c r="X16" i="20"/>
  <c r="W17" i="20"/>
  <c r="X17" i="20"/>
  <c r="W18" i="20"/>
  <c r="X18" i="20"/>
  <c r="W19" i="20"/>
  <c r="X19" i="20"/>
  <c r="W20" i="20"/>
  <c r="X20" i="20"/>
  <c r="W21" i="20"/>
  <c r="X21" i="20"/>
  <c r="W22" i="20"/>
  <c r="X22" i="20"/>
  <c r="W23" i="20"/>
  <c r="X23" i="20"/>
  <c r="W24" i="20"/>
  <c r="X24" i="20"/>
  <c r="W25" i="20"/>
  <c r="X25" i="20"/>
  <c r="W26" i="20"/>
  <c r="X26" i="20"/>
  <c r="W27" i="20"/>
  <c r="X27" i="20"/>
  <c r="W28" i="20"/>
  <c r="X28" i="20"/>
  <c r="W29" i="20"/>
  <c r="X29" i="20"/>
  <c r="W30" i="20"/>
  <c r="X30" i="20"/>
  <c r="W31" i="20"/>
  <c r="X31" i="20"/>
  <c r="W32" i="20"/>
  <c r="X32" i="20"/>
  <c r="W33" i="20"/>
  <c r="X33" i="20"/>
  <c r="W34" i="20"/>
  <c r="X34" i="20"/>
  <c r="W35" i="20"/>
  <c r="X35" i="20"/>
  <c r="W36" i="20"/>
  <c r="X36" i="20"/>
  <c r="W37" i="20"/>
  <c r="X37" i="20"/>
  <c r="W38" i="20"/>
  <c r="X38" i="20"/>
  <c r="W39" i="20"/>
  <c r="X39" i="20"/>
  <c r="W40" i="20"/>
  <c r="X40" i="20"/>
  <c r="W41" i="20"/>
  <c r="X41" i="20"/>
  <c r="X2" i="20"/>
  <c r="W2" i="20"/>
  <c r="R3"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2" i="19"/>
  <c r="W3" i="19"/>
  <c r="X3" i="19"/>
  <c r="W4" i="19"/>
  <c r="X4" i="19"/>
  <c r="W5" i="19"/>
  <c r="X5" i="19"/>
  <c r="W6" i="19"/>
  <c r="X6" i="19"/>
  <c r="W7" i="19"/>
  <c r="X7" i="19"/>
  <c r="W8" i="19"/>
  <c r="X8" i="19"/>
  <c r="W9" i="19"/>
  <c r="X9" i="19"/>
  <c r="W10" i="19"/>
  <c r="X10" i="19"/>
  <c r="W11" i="19"/>
  <c r="X11" i="19"/>
  <c r="W12" i="19"/>
  <c r="X12" i="19"/>
  <c r="W13" i="19"/>
  <c r="X13" i="19"/>
  <c r="W14" i="19"/>
  <c r="X14" i="19"/>
  <c r="W15" i="19"/>
  <c r="X15" i="19"/>
  <c r="W16" i="19"/>
  <c r="X16" i="19"/>
  <c r="W17" i="19"/>
  <c r="X17" i="19"/>
  <c r="W18" i="19"/>
  <c r="X18" i="19"/>
  <c r="W19" i="19"/>
  <c r="X19" i="19"/>
  <c r="W20" i="19"/>
  <c r="X20" i="19"/>
  <c r="W21" i="19"/>
  <c r="X21" i="19"/>
  <c r="W22" i="19"/>
  <c r="X22" i="19"/>
  <c r="W23" i="19"/>
  <c r="X23" i="19"/>
  <c r="W24" i="19"/>
  <c r="X24" i="19"/>
  <c r="W25" i="19"/>
  <c r="X25" i="19"/>
  <c r="W26" i="19"/>
  <c r="X26" i="19"/>
  <c r="W27" i="19"/>
  <c r="X27" i="19"/>
  <c r="W28" i="19"/>
  <c r="X28" i="19"/>
  <c r="W29" i="19"/>
  <c r="X29" i="19"/>
  <c r="W30" i="19"/>
  <c r="X30" i="19"/>
  <c r="W31" i="19"/>
  <c r="X31" i="19"/>
  <c r="W32" i="19"/>
  <c r="X32" i="19"/>
  <c r="W33" i="19"/>
  <c r="X33" i="19"/>
  <c r="W34" i="19"/>
  <c r="X34" i="19"/>
  <c r="W35" i="19"/>
  <c r="X35" i="19"/>
  <c r="W36" i="19"/>
  <c r="X36" i="19"/>
  <c r="W37" i="19"/>
  <c r="X37" i="19"/>
  <c r="W38" i="19"/>
  <c r="X38" i="19"/>
  <c r="W39" i="19"/>
  <c r="X39" i="19"/>
  <c r="W40" i="19"/>
  <c r="X40" i="19"/>
  <c r="W41" i="19"/>
  <c r="X41" i="19"/>
  <c r="W42" i="19"/>
  <c r="X42" i="19"/>
  <c r="W43" i="19"/>
  <c r="X43" i="19"/>
  <c r="W44" i="19"/>
  <c r="X44" i="19"/>
  <c r="W45" i="19"/>
  <c r="X45" i="19"/>
  <c r="W46" i="19"/>
  <c r="X46" i="19"/>
  <c r="W47" i="19"/>
  <c r="X47" i="19"/>
  <c r="W48" i="19"/>
  <c r="X48" i="19"/>
  <c r="W49" i="19"/>
  <c r="X49" i="19"/>
  <c r="W50" i="19"/>
  <c r="X50" i="19"/>
  <c r="W51" i="19"/>
  <c r="X51" i="19"/>
  <c r="W52" i="19"/>
  <c r="X52" i="19"/>
  <c r="W53" i="19"/>
  <c r="X53" i="19"/>
  <c r="W54" i="19"/>
  <c r="X54" i="19"/>
  <c r="W55" i="19"/>
  <c r="X55" i="19"/>
  <c r="W56" i="19"/>
  <c r="X56" i="19"/>
  <c r="W57" i="19"/>
  <c r="X57" i="19"/>
  <c r="W58" i="19"/>
  <c r="X58" i="19"/>
  <c r="W59" i="19"/>
  <c r="X59" i="19"/>
  <c r="W60" i="19"/>
  <c r="X60" i="19"/>
  <c r="W61" i="19"/>
  <c r="X61" i="19"/>
  <c r="W62" i="19"/>
  <c r="X62" i="19"/>
  <c r="W63" i="19"/>
  <c r="X63" i="19"/>
  <c r="W64" i="19"/>
  <c r="X64" i="19"/>
  <c r="W65" i="19"/>
  <c r="X65" i="19"/>
  <c r="W66" i="19"/>
  <c r="X66" i="19"/>
  <c r="W67" i="19"/>
  <c r="X67" i="19"/>
  <c r="W68" i="19"/>
  <c r="X68" i="19"/>
  <c r="W69" i="19"/>
  <c r="X69" i="19"/>
  <c r="W70" i="19"/>
  <c r="X70" i="19"/>
  <c r="W71" i="19"/>
  <c r="X71" i="19"/>
  <c r="W72" i="19"/>
  <c r="X72" i="19"/>
  <c r="W73" i="19"/>
  <c r="X73" i="19"/>
  <c r="W74" i="19"/>
  <c r="X74" i="19"/>
  <c r="W75" i="19"/>
  <c r="X75" i="19"/>
  <c r="W76" i="19"/>
  <c r="X76" i="19"/>
  <c r="W77" i="19"/>
  <c r="X77" i="19"/>
  <c r="W78" i="19"/>
  <c r="X78" i="19"/>
  <c r="W79" i="19"/>
  <c r="X79" i="19"/>
  <c r="W80" i="19"/>
  <c r="X80" i="19"/>
  <c r="W81" i="19"/>
  <c r="X81" i="19"/>
  <c r="W82" i="19"/>
  <c r="X82" i="19"/>
  <c r="W83" i="19"/>
  <c r="X83" i="19"/>
  <c r="W84" i="19"/>
  <c r="X84" i="19"/>
  <c r="W85" i="19"/>
  <c r="X85" i="19"/>
  <c r="W86" i="19"/>
  <c r="X86" i="19"/>
  <c r="W87" i="19"/>
  <c r="X87" i="19"/>
  <c r="W88" i="19"/>
  <c r="X88" i="19"/>
  <c r="W89" i="19"/>
  <c r="X89" i="19"/>
  <c r="W90" i="19"/>
  <c r="X90" i="19"/>
  <c r="W91" i="19"/>
  <c r="X91" i="19"/>
  <c r="W92" i="19"/>
  <c r="X92" i="19"/>
  <c r="W93" i="19"/>
  <c r="X93" i="19"/>
  <c r="W94" i="19"/>
  <c r="X94" i="19"/>
  <c r="W95" i="19"/>
  <c r="X95" i="19"/>
  <c r="W96" i="19"/>
  <c r="X96" i="19"/>
  <c r="W97" i="19"/>
  <c r="X97" i="19"/>
  <c r="W98" i="19"/>
  <c r="X98" i="19"/>
  <c r="W99" i="19"/>
  <c r="X99" i="19"/>
  <c r="W100" i="19"/>
  <c r="X100" i="19"/>
  <c r="W101" i="19"/>
  <c r="X101" i="19"/>
  <c r="W102" i="19"/>
  <c r="X102" i="19"/>
  <c r="W103" i="19"/>
  <c r="X103" i="19"/>
  <c r="W104" i="19"/>
  <c r="X104" i="19"/>
  <c r="W105" i="19"/>
  <c r="X105" i="19"/>
  <c r="W106" i="19"/>
  <c r="X106" i="19"/>
  <c r="W107" i="19"/>
  <c r="X107" i="19"/>
  <c r="W108" i="19"/>
  <c r="X108" i="19"/>
  <c r="W109" i="19"/>
  <c r="X109" i="19"/>
  <c r="W110" i="19"/>
  <c r="X110" i="19"/>
  <c r="W111" i="19"/>
  <c r="X111" i="19"/>
  <c r="W112" i="19"/>
  <c r="X112" i="19"/>
  <c r="W113" i="19"/>
  <c r="X113" i="19"/>
  <c r="W114" i="19"/>
  <c r="X114" i="19"/>
  <c r="W115" i="19"/>
  <c r="X115" i="19"/>
  <c r="W116" i="19"/>
  <c r="X116" i="19"/>
  <c r="W117" i="19"/>
  <c r="X117" i="19"/>
  <c r="W118" i="19"/>
  <c r="X118" i="19"/>
  <c r="W119" i="19"/>
  <c r="X119" i="19"/>
  <c r="W120" i="19"/>
  <c r="X120" i="19"/>
  <c r="W121" i="19"/>
  <c r="X121" i="19"/>
  <c r="W122" i="19"/>
  <c r="X122" i="19"/>
  <c r="W123" i="19"/>
  <c r="X123" i="19"/>
  <c r="W124" i="19"/>
  <c r="X124" i="19"/>
  <c r="W125" i="19"/>
  <c r="X125" i="19"/>
  <c r="W126" i="19"/>
  <c r="X126" i="19"/>
  <c r="W127" i="19"/>
  <c r="X127" i="19"/>
  <c r="W128" i="19"/>
  <c r="X128" i="19"/>
  <c r="W129" i="19"/>
  <c r="X129" i="19"/>
  <c r="W130" i="19"/>
  <c r="X130" i="19"/>
  <c r="W131" i="19"/>
  <c r="X131" i="19"/>
  <c r="W132" i="19"/>
  <c r="X132" i="19"/>
  <c r="W133" i="19"/>
  <c r="X133" i="19"/>
  <c r="W134" i="19"/>
  <c r="X134" i="19"/>
  <c r="W135" i="19"/>
  <c r="X135" i="19"/>
  <c r="W136" i="19"/>
  <c r="X136" i="19"/>
  <c r="W137" i="19"/>
  <c r="X137" i="19"/>
  <c r="W138" i="19"/>
  <c r="X138" i="19"/>
  <c r="W139" i="19"/>
  <c r="X139" i="19"/>
  <c r="W140" i="19"/>
  <c r="X140" i="19"/>
  <c r="W141" i="19"/>
  <c r="X141" i="19"/>
  <c r="W142" i="19"/>
  <c r="X142" i="19"/>
  <c r="W143" i="19"/>
  <c r="X143" i="19"/>
  <c r="W144" i="19"/>
  <c r="X144" i="19"/>
  <c r="W145" i="19"/>
  <c r="X145" i="19"/>
  <c r="W146" i="19"/>
  <c r="X146" i="19"/>
  <c r="W147" i="19"/>
  <c r="X147" i="19"/>
  <c r="X2" i="19"/>
  <c r="W2" i="19"/>
  <c r="AI10" i="20"/>
  <c r="AI11" i="20"/>
  <c r="AI21" i="20"/>
  <c r="AI29" i="20"/>
  <c r="AE15" i="20"/>
  <c r="AE22" i="20"/>
  <c r="AE30" i="20"/>
  <c r="AE36" i="20"/>
  <c r="Y3" i="20"/>
  <c r="Y4" i="20"/>
  <c r="Y5" i="20"/>
  <c r="Y6" i="20"/>
  <c r="Y7" i="20"/>
  <c r="Y8" i="20"/>
  <c r="Y9" i="20"/>
  <c r="Y10" i="20"/>
  <c r="Y11" i="20"/>
  <c r="Y12" i="20"/>
  <c r="Y13" i="20"/>
  <c r="Y14" i="20"/>
  <c r="Y15" i="20"/>
  <c r="Y16" i="20"/>
  <c r="Y17" i="20"/>
  <c r="Y18" i="20"/>
  <c r="Y19" i="20"/>
  <c r="Y20" i="20"/>
  <c r="Y21" i="20"/>
  <c r="Y22" i="20"/>
  <c r="Y23" i="20"/>
  <c r="Y24" i="20"/>
  <c r="Y25" i="20"/>
  <c r="Y26" i="20"/>
  <c r="Y27" i="20"/>
  <c r="Y28" i="20"/>
  <c r="Y29" i="20"/>
  <c r="Y30" i="20"/>
  <c r="Y31" i="20"/>
  <c r="Y32" i="20"/>
  <c r="Y33" i="20"/>
  <c r="Y34" i="20"/>
  <c r="Y35" i="20"/>
  <c r="Y36" i="20"/>
  <c r="Y37" i="20"/>
  <c r="Y38" i="20"/>
  <c r="Y39" i="20"/>
  <c r="Y40" i="20"/>
  <c r="Y41" i="20"/>
  <c r="Y2" i="20"/>
  <c r="AK3" i="19"/>
  <c r="AK4" i="19"/>
  <c r="AK5" i="19"/>
  <c r="AK6" i="19"/>
  <c r="AK7" i="19"/>
  <c r="AK8" i="19"/>
  <c r="AK9" i="19"/>
  <c r="AK10" i="19"/>
  <c r="AK11" i="19"/>
  <c r="AK12" i="19"/>
  <c r="AK13" i="19"/>
  <c r="AK14" i="19"/>
  <c r="AK15" i="19"/>
  <c r="AK16" i="19"/>
  <c r="AK17" i="19"/>
  <c r="AK18" i="19"/>
  <c r="AK19" i="19"/>
  <c r="AK20" i="19"/>
  <c r="AK21" i="19"/>
  <c r="AK22" i="19"/>
  <c r="AK23" i="19"/>
  <c r="AK24" i="19"/>
  <c r="AK25" i="19"/>
  <c r="AK26" i="19"/>
  <c r="AK27" i="19"/>
  <c r="AK28" i="19"/>
  <c r="AK29" i="19"/>
  <c r="AK30" i="19"/>
  <c r="AK31" i="19"/>
  <c r="AK32" i="19"/>
  <c r="AK33" i="19"/>
  <c r="AK34" i="19"/>
  <c r="AK35" i="19"/>
  <c r="AK36" i="19"/>
  <c r="AK37" i="19"/>
  <c r="AK38" i="19"/>
  <c r="AK39" i="19"/>
  <c r="AK40" i="19"/>
  <c r="AK41" i="19"/>
  <c r="AK42" i="19"/>
  <c r="AK43" i="19"/>
  <c r="AK44" i="19"/>
  <c r="AK45" i="19"/>
  <c r="AK46" i="19"/>
  <c r="AK47" i="19"/>
  <c r="AK48" i="19"/>
  <c r="AK49" i="19"/>
  <c r="AK50" i="19"/>
  <c r="AK51" i="19"/>
  <c r="AK139" i="19"/>
  <c r="AK140" i="19"/>
  <c r="AK141" i="19"/>
  <c r="AK142" i="19"/>
  <c r="AK143" i="19"/>
  <c r="AK144" i="19"/>
  <c r="AK145" i="19"/>
  <c r="AK52" i="19"/>
  <c r="AK53" i="19"/>
  <c r="AK61" i="19"/>
  <c r="AK63" i="19"/>
  <c r="AK62" i="19"/>
  <c r="AK64" i="19"/>
  <c r="AK66" i="19"/>
  <c r="AK65" i="19"/>
  <c r="AK67" i="19"/>
  <c r="AK54" i="19"/>
  <c r="AK59" i="19"/>
  <c r="AK60" i="19"/>
  <c r="AK57" i="19"/>
  <c r="AK58" i="19"/>
  <c r="AK55" i="19"/>
  <c r="AK56" i="19"/>
  <c r="AK68" i="19"/>
  <c r="AK69" i="19"/>
  <c r="AK79" i="19"/>
  <c r="AK80" i="19"/>
  <c r="AK81" i="19"/>
  <c r="AK83" i="19"/>
  <c r="AK82" i="19"/>
  <c r="AK84" i="19"/>
  <c r="AK70" i="19"/>
  <c r="AK71" i="19"/>
  <c r="AK72" i="19"/>
  <c r="AK73" i="19"/>
  <c r="AK74" i="19"/>
  <c r="AK75" i="19"/>
  <c r="AK76" i="19"/>
  <c r="AK77" i="19"/>
  <c r="AK78" i="19"/>
  <c r="AK85" i="19"/>
  <c r="AK86" i="19"/>
  <c r="AK96" i="19"/>
  <c r="AK97" i="19"/>
  <c r="AK98" i="19"/>
  <c r="AK99" i="19"/>
  <c r="AK101" i="19"/>
  <c r="AK100" i="19"/>
  <c r="AK102" i="19"/>
  <c r="AK87" i="19"/>
  <c r="AK90" i="19"/>
  <c r="AK91" i="19"/>
  <c r="AK88" i="19"/>
  <c r="AK89" i="19"/>
  <c r="AK94" i="19"/>
  <c r="AK95" i="19"/>
  <c r="AK92" i="19"/>
  <c r="AK93" i="19"/>
  <c r="AK103" i="19"/>
  <c r="AK104" i="19"/>
  <c r="AK105" i="19"/>
  <c r="AK115" i="19"/>
  <c r="AK116" i="19"/>
  <c r="AK117" i="19"/>
  <c r="AK118" i="19"/>
  <c r="AK119" i="19"/>
  <c r="AK120" i="19"/>
  <c r="AK121" i="19"/>
  <c r="AK106" i="19"/>
  <c r="AK107" i="19"/>
  <c r="AK108" i="19"/>
  <c r="AK109" i="19"/>
  <c r="AK110" i="19"/>
  <c r="AK111" i="19"/>
  <c r="AK112" i="19"/>
  <c r="AK113" i="19"/>
  <c r="AK114" i="19"/>
  <c r="AK122" i="19"/>
  <c r="AK123" i="19"/>
  <c r="AK132" i="19"/>
  <c r="AK133" i="19"/>
  <c r="AK134" i="19"/>
  <c r="AK135" i="19"/>
  <c r="AK137" i="19"/>
  <c r="AK136" i="19"/>
  <c r="AK138" i="19"/>
  <c r="AK124" i="19"/>
  <c r="AK125" i="19"/>
  <c r="AK126" i="19"/>
  <c r="AK127" i="19"/>
  <c r="AK128" i="19"/>
  <c r="AK129" i="19"/>
  <c r="AK130" i="19"/>
  <c r="AK131" i="19"/>
  <c r="AK146" i="19"/>
  <c r="AK147" i="19"/>
  <c r="AK2" i="19"/>
  <c r="AN3" i="19"/>
  <c r="AO3" i="19"/>
  <c r="AN4" i="19"/>
  <c r="AO4" i="19"/>
  <c r="AN5" i="19"/>
  <c r="AO5" i="19"/>
  <c r="AN6" i="19"/>
  <c r="AO6" i="19"/>
  <c r="AN7" i="19"/>
  <c r="AO7" i="19"/>
  <c r="AN8" i="19"/>
  <c r="AO8" i="19"/>
  <c r="AN9" i="19"/>
  <c r="AO9" i="19"/>
  <c r="AN10" i="19"/>
  <c r="AO10" i="19"/>
  <c r="AN11" i="19"/>
  <c r="AO11" i="19"/>
  <c r="AN12" i="19"/>
  <c r="AO12" i="19"/>
  <c r="AN13" i="19"/>
  <c r="AO13" i="19"/>
  <c r="AN14" i="19"/>
  <c r="AO14" i="19"/>
  <c r="AN15" i="19"/>
  <c r="AO15" i="19"/>
  <c r="AN16" i="19"/>
  <c r="AO16" i="19"/>
  <c r="AN17" i="19"/>
  <c r="AO17" i="19"/>
  <c r="AN18" i="19"/>
  <c r="AO18" i="19"/>
  <c r="AN19" i="19"/>
  <c r="AO19" i="19"/>
  <c r="AN20" i="19"/>
  <c r="AO20" i="19"/>
  <c r="AN21" i="19"/>
  <c r="AO21" i="19"/>
  <c r="AN22" i="19"/>
  <c r="AO22" i="19"/>
  <c r="AN23" i="19"/>
  <c r="AO23" i="19"/>
  <c r="AN24" i="19"/>
  <c r="AO24" i="19"/>
  <c r="AN25" i="19"/>
  <c r="AO25" i="19"/>
  <c r="AN26" i="19"/>
  <c r="AO26" i="19"/>
  <c r="AN27" i="19"/>
  <c r="AO27" i="19"/>
  <c r="AN28" i="19"/>
  <c r="AO28" i="19"/>
  <c r="AN29" i="19"/>
  <c r="AO29" i="19"/>
  <c r="AN30" i="19"/>
  <c r="AO30" i="19"/>
  <c r="AN31" i="19"/>
  <c r="AO31" i="19"/>
  <c r="AN32" i="19"/>
  <c r="AO32" i="19"/>
  <c r="AN33" i="19"/>
  <c r="AO33" i="19"/>
  <c r="AN34" i="19"/>
  <c r="AO34" i="19"/>
  <c r="AN35" i="19"/>
  <c r="AO35" i="19"/>
  <c r="AN36" i="19"/>
  <c r="AO36" i="19"/>
  <c r="AN37" i="19"/>
  <c r="AO37" i="19"/>
  <c r="AN38" i="19"/>
  <c r="AO38" i="19"/>
  <c r="AN39" i="19"/>
  <c r="AO39" i="19"/>
  <c r="AN40" i="19"/>
  <c r="AO40" i="19"/>
  <c r="AN41" i="19"/>
  <c r="AO41" i="19"/>
  <c r="AN42" i="19"/>
  <c r="AO42" i="19"/>
  <c r="AN43" i="19"/>
  <c r="AO43" i="19"/>
  <c r="AN44" i="19"/>
  <c r="AO44" i="19"/>
  <c r="AN45" i="19"/>
  <c r="AO45" i="19"/>
  <c r="AN46" i="19"/>
  <c r="AO46" i="19"/>
  <c r="AN47" i="19"/>
  <c r="AO47" i="19"/>
  <c r="AN48" i="19"/>
  <c r="AO48" i="19"/>
  <c r="AN49" i="19"/>
  <c r="AO49" i="19"/>
  <c r="AN50" i="19"/>
  <c r="AO50" i="19"/>
  <c r="AN51" i="19"/>
  <c r="AO51" i="19"/>
  <c r="AN139" i="19"/>
  <c r="AO139" i="19"/>
  <c r="AN140" i="19"/>
  <c r="AO140" i="19"/>
  <c r="AN141" i="19"/>
  <c r="AO141" i="19"/>
  <c r="AN142" i="19"/>
  <c r="AO142" i="19"/>
  <c r="AN143" i="19"/>
  <c r="AO143" i="19"/>
  <c r="AN144" i="19"/>
  <c r="AO144" i="19"/>
  <c r="AN145" i="19"/>
  <c r="AO145" i="19"/>
  <c r="AN52" i="19"/>
  <c r="AO52" i="19"/>
  <c r="AN53" i="19"/>
  <c r="AO53" i="19"/>
  <c r="AN61" i="19"/>
  <c r="AO61" i="19"/>
  <c r="AN63" i="19"/>
  <c r="AO63" i="19"/>
  <c r="AN62" i="19"/>
  <c r="AO62" i="19"/>
  <c r="AN64" i="19"/>
  <c r="AO64" i="19"/>
  <c r="AN66" i="19"/>
  <c r="AO66" i="19"/>
  <c r="AN65" i="19"/>
  <c r="AO65" i="19"/>
  <c r="AN67" i="19"/>
  <c r="AO67" i="19"/>
  <c r="AN54" i="19"/>
  <c r="AO54" i="19"/>
  <c r="AN59" i="19"/>
  <c r="AO59" i="19"/>
  <c r="AN60" i="19"/>
  <c r="AO60" i="19"/>
  <c r="AN57" i="19"/>
  <c r="AO57" i="19"/>
  <c r="AN58" i="19"/>
  <c r="AO58" i="19"/>
  <c r="AN55" i="19"/>
  <c r="AO55" i="19"/>
  <c r="AN56" i="19"/>
  <c r="AO56" i="19"/>
  <c r="AN68" i="19"/>
  <c r="AO68" i="19"/>
  <c r="AN69" i="19"/>
  <c r="AO69" i="19"/>
  <c r="AN79" i="19"/>
  <c r="AO79" i="19"/>
  <c r="AN80" i="19"/>
  <c r="AO80" i="19"/>
  <c r="AN81" i="19"/>
  <c r="AO81" i="19"/>
  <c r="AN83" i="19"/>
  <c r="AO83" i="19"/>
  <c r="AN82" i="19"/>
  <c r="AO82" i="19"/>
  <c r="AN84" i="19"/>
  <c r="AO84" i="19"/>
  <c r="AN70" i="19"/>
  <c r="AO70" i="19"/>
  <c r="AN71" i="19"/>
  <c r="AO71" i="19"/>
  <c r="AN72" i="19"/>
  <c r="AO72" i="19"/>
  <c r="AN73" i="19"/>
  <c r="AO73" i="19"/>
  <c r="AN74" i="19"/>
  <c r="AO74" i="19"/>
  <c r="AN75" i="19"/>
  <c r="AO75" i="19"/>
  <c r="AN76" i="19"/>
  <c r="AO76" i="19"/>
  <c r="AN77" i="19"/>
  <c r="AO77" i="19"/>
  <c r="AN78" i="19"/>
  <c r="AO78" i="19"/>
  <c r="AN85" i="19"/>
  <c r="AO85" i="19"/>
  <c r="AN86" i="19"/>
  <c r="AO86" i="19"/>
  <c r="AN96" i="19"/>
  <c r="AO96" i="19"/>
  <c r="AN97" i="19"/>
  <c r="AO97" i="19"/>
  <c r="AN98" i="19"/>
  <c r="AO98" i="19"/>
  <c r="AN99" i="19"/>
  <c r="AO99" i="19"/>
  <c r="AN101" i="19"/>
  <c r="AO101" i="19"/>
  <c r="AN100" i="19"/>
  <c r="AO100" i="19"/>
  <c r="AN102" i="19"/>
  <c r="AO102" i="19"/>
  <c r="AN87" i="19"/>
  <c r="AO87" i="19"/>
  <c r="AN90" i="19"/>
  <c r="AO90" i="19"/>
  <c r="AN91" i="19"/>
  <c r="AO91" i="19"/>
  <c r="AN88" i="19"/>
  <c r="AO88" i="19"/>
  <c r="AN89" i="19"/>
  <c r="AO89" i="19"/>
  <c r="AN94" i="19"/>
  <c r="AO94" i="19"/>
  <c r="AN95" i="19"/>
  <c r="AO95" i="19"/>
  <c r="AN92" i="19"/>
  <c r="AO92" i="19"/>
  <c r="AN93" i="19"/>
  <c r="AO93" i="19"/>
  <c r="AN103" i="19"/>
  <c r="AO103" i="19"/>
  <c r="AN104" i="19"/>
  <c r="AO104" i="19"/>
  <c r="AN105" i="19"/>
  <c r="AO105" i="19"/>
  <c r="AN115" i="19"/>
  <c r="AO115" i="19"/>
  <c r="AN116" i="19"/>
  <c r="AO116" i="19"/>
  <c r="AN117" i="19"/>
  <c r="AO117" i="19"/>
  <c r="AN118" i="19"/>
  <c r="AO118" i="19"/>
  <c r="AN119" i="19"/>
  <c r="AO119" i="19"/>
  <c r="AN120" i="19"/>
  <c r="AO120" i="19"/>
  <c r="AN121" i="19"/>
  <c r="AO121" i="19"/>
  <c r="AN106" i="19"/>
  <c r="AO106" i="19"/>
  <c r="AN107" i="19"/>
  <c r="AO107" i="19"/>
  <c r="AN108" i="19"/>
  <c r="AO108" i="19"/>
  <c r="AN109" i="19"/>
  <c r="AO109" i="19"/>
  <c r="AN110" i="19"/>
  <c r="AO110" i="19"/>
  <c r="AN111" i="19"/>
  <c r="AO111" i="19"/>
  <c r="AN112" i="19"/>
  <c r="AO112" i="19"/>
  <c r="AN113" i="19"/>
  <c r="AO113" i="19"/>
  <c r="AN114" i="19"/>
  <c r="AO114" i="19"/>
  <c r="AN122" i="19"/>
  <c r="AO122" i="19"/>
  <c r="AN123" i="19"/>
  <c r="AO123" i="19"/>
  <c r="AN132" i="19"/>
  <c r="AO132" i="19"/>
  <c r="AN133" i="19"/>
  <c r="AO133" i="19"/>
  <c r="AN134" i="19"/>
  <c r="AO134" i="19"/>
  <c r="AN135" i="19"/>
  <c r="AO135" i="19"/>
  <c r="AN137" i="19"/>
  <c r="AO137" i="19"/>
  <c r="AN136" i="19"/>
  <c r="AO136" i="19"/>
  <c r="AN138" i="19"/>
  <c r="AO138" i="19"/>
  <c r="AN124" i="19"/>
  <c r="AO124" i="19"/>
  <c r="AN125" i="19"/>
  <c r="AO125" i="19"/>
  <c r="AN126" i="19"/>
  <c r="AO126" i="19"/>
  <c r="AN127" i="19"/>
  <c r="AO127" i="19"/>
  <c r="AN128" i="19"/>
  <c r="AO128" i="19"/>
  <c r="AN129" i="19"/>
  <c r="AO129" i="19"/>
  <c r="AN130" i="19"/>
  <c r="AO130" i="19"/>
  <c r="AN131" i="19"/>
  <c r="AO131" i="19"/>
  <c r="AN146" i="19"/>
  <c r="AO146" i="19"/>
  <c r="AN147" i="19"/>
  <c r="AO147" i="19"/>
  <c r="AO2" i="19"/>
  <c r="AN2" i="19"/>
  <c r="AN3" i="20"/>
  <c r="AO3" i="20"/>
  <c r="AN4" i="20"/>
  <c r="AO4" i="20"/>
  <c r="AN5" i="20"/>
  <c r="AO5" i="20"/>
  <c r="AN6" i="20"/>
  <c r="AO6" i="20"/>
  <c r="AN7" i="20"/>
  <c r="AO7" i="20"/>
  <c r="AN8" i="20"/>
  <c r="AO8" i="20"/>
  <c r="AN9" i="20"/>
  <c r="AO9" i="20"/>
  <c r="AN10" i="20"/>
  <c r="AO10" i="20"/>
  <c r="AN11" i="20"/>
  <c r="AO11" i="20"/>
  <c r="AN12" i="20"/>
  <c r="AO12" i="20"/>
  <c r="AN13" i="20"/>
  <c r="AO13" i="20"/>
  <c r="AN14" i="20"/>
  <c r="AO14" i="20"/>
  <c r="AN15" i="20"/>
  <c r="AO15" i="20"/>
  <c r="AN16" i="20"/>
  <c r="AO16" i="20"/>
  <c r="AN17" i="20"/>
  <c r="AO17" i="20"/>
  <c r="AN18" i="20"/>
  <c r="AO18" i="20"/>
  <c r="AN19" i="20"/>
  <c r="AO19" i="20"/>
  <c r="AN20" i="20"/>
  <c r="AO20" i="20"/>
  <c r="AN21" i="20"/>
  <c r="AO21" i="20"/>
  <c r="AN22" i="20"/>
  <c r="AO22" i="20"/>
  <c r="AN23" i="20"/>
  <c r="AO23" i="20"/>
  <c r="AN24" i="20"/>
  <c r="AO24" i="20"/>
  <c r="AN25" i="20"/>
  <c r="AO25" i="20"/>
  <c r="AN26" i="20"/>
  <c r="AO26" i="20"/>
  <c r="AN27" i="20"/>
  <c r="AO27" i="20"/>
  <c r="AN28" i="20"/>
  <c r="AO28" i="20"/>
  <c r="AN29" i="20"/>
  <c r="AO29" i="20"/>
  <c r="AN30" i="20"/>
  <c r="AO30" i="20"/>
  <c r="AN31" i="20"/>
  <c r="AO31" i="20"/>
  <c r="AN32" i="20"/>
  <c r="AO32" i="20"/>
  <c r="AN33" i="20"/>
  <c r="AO33" i="20"/>
  <c r="AN34" i="20"/>
  <c r="AO34" i="20"/>
  <c r="AN35" i="20"/>
  <c r="AO35" i="20"/>
  <c r="AN36" i="20"/>
  <c r="AO36" i="20"/>
  <c r="AN37" i="20"/>
  <c r="AO37" i="20"/>
  <c r="AN38" i="20"/>
  <c r="AO38" i="20"/>
  <c r="AN39" i="20"/>
  <c r="AO39" i="20"/>
  <c r="AN40" i="20"/>
  <c r="AO40" i="20"/>
  <c r="AN41" i="20"/>
  <c r="AO41" i="20"/>
  <c r="AO2" i="20"/>
  <c r="AN2" i="20"/>
  <c r="AK3" i="20"/>
  <c r="AK4"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2" i="20"/>
  <c r="V3" i="20"/>
  <c r="V4" i="20"/>
  <c r="V5" i="20"/>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2" i="20"/>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40" i="19"/>
  <c r="V41" i="19"/>
  <c r="V42" i="19"/>
  <c r="V43" i="19"/>
  <c r="V44" i="19"/>
  <c r="V45" i="19"/>
  <c r="V46" i="19"/>
  <c r="V47" i="19"/>
  <c r="V48" i="19"/>
  <c r="V49" i="19"/>
  <c r="V50" i="19"/>
  <c r="V51" i="19"/>
  <c r="V139" i="19"/>
  <c r="V140" i="19"/>
  <c r="V141" i="19"/>
  <c r="V142" i="19"/>
  <c r="V143" i="19"/>
  <c r="V144" i="19"/>
  <c r="V145" i="19"/>
  <c r="V52" i="19"/>
  <c r="V53" i="19"/>
  <c r="V61" i="19"/>
  <c r="V63" i="19"/>
  <c r="V62" i="19"/>
  <c r="V64" i="19"/>
  <c r="V66" i="19"/>
  <c r="V65" i="19"/>
  <c r="V67" i="19"/>
  <c r="V54" i="19"/>
  <c r="V59" i="19"/>
  <c r="V60" i="19"/>
  <c r="V57" i="19"/>
  <c r="V58" i="19"/>
  <c r="V55" i="19"/>
  <c r="V56" i="19"/>
  <c r="V68" i="19"/>
  <c r="V69" i="19"/>
  <c r="V79" i="19"/>
  <c r="V80" i="19"/>
  <c r="V81" i="19"/>
  <c r="V83" i="19"/>
  <c r="V82" i="19"/>
  <c r="V84" i="19"/>
  <c r="V70" i="19"/>
  <c r="V71" i="19"/>
  <c r="V72" i="19"/>
  <c r="V73" i="19"/>
  <c r="V74" i="19"/>
  <c r="V75" i="19"/>
  <c r="V76" i="19"/>
  <c r="V77" i="19"/>
  <c r="V78" i="19"/>
  <c r="V85" i="19"/>
  <c r="V86" i="19"/>
  <c r="V96" i="19"/>
  <c r="V97" i="19"/>
  <c r="V98" i="19"/>
  <c r="V99" i="19"/>
  <c r="V101" i="19"/>
  <c r="V100" i="19"/>
  <c r="V102" i="19"/>
  <c r="V87" i="19"/>
  <c r="V90" i="19"/>
  <c r="V91" i="19"/>
  <c r="V88" i="19"/>
  <c r="V89" i="19"/>
  <c r="V94" i="19"/>
  <c r="V95" i="19"/>
  <c r="V92" i="19"/>
  <c r="V93" i="19"/>
  <c r="V103" i="19"/>
  <c r="V104" i="19"/>
  <c r="V105" i="19"/>
  <c r="V115" i="19"/>
  <c r="V116" i="19"/>
  <c r="V117" i="19"/>
  <c r="V118" i="19"/>
  <c r="V119" i="19"/>
  <c r="V120" i="19"/>
  <c r="V121" i="19"/>
  <c r="V106" i="19"/>
  <c r="V107" i="19"/>
  <c r="V108" i="19"/>
  <c r="V109" i="19"/>
  <c r="V110" i="19"/>
  <c r="V111" i="19"/>
  <c r="V112" i="19"/>
  <c r="V113" i="19"/>
  <c r="V114" i="19"/>
  <c r="V122" i="19"/>
  <c r="V123" i="19"/>
  <c r="V132" i="19"/>
  <c r="V133" i="19"/>
  <c r="V134" i="19"/>
  <c r="V135" i="19"/>
  <c r="V137" i="19"/>
  <c r="V136" i="19"/>
  <c r="V138" i="19"/>
  <c r="V124" i="19"/>
  <c r="V125" i="19"/>
  <c r="V126" i="19"/>
  <c r="V127" i="19"/>
  <c r="V128" i="19"/>
  <c r="V129" i="19"/>
  <c r="V130" i="19"/>
  <c r="V131" i="19"/>
  <c r="V146" i="19"/>
  <c r="V147" i="19"/>
  <c r="V2" i="19"/>
  <c r="Q3" i="15"/>
  <c r="R3" i="15" s="1"/>
  <c r="S3" i="15"/>
  <c r="T3" i="15"/>
  <c r="U3" i="15" s="1"/>
  <c r="V3" i="15"/>
  <c r="W3" i="15" s="1"/>
  <c r="X3" i="15"/>
  <c r="Y3" i="15" s="1"/>
  <c r="Z3" i="15"/>
  <c r="AA3" i="15" s="1"/>
  <c r="AB3" i="15"/>
  <c r="AC3" i="15"/>
  <c r="AD3" i="15"/>
  <c r="AE3" i="15"/>
  <c r="AF3" i="15"/>
  <c r="AG3" i="15"/>
  <c r="AH3" i="15"/>
  <c r="AI3" i="15"/>
  <c r="AJ3" i="15"/>
  <c r="AK3" i="15"/>
  <c r="Q4" i="15"/>
  <c r="R4" i="15"/>
  <c r="S4" i="15"/>
  <c r="T4" i="15"/>
  <c r="U4" i="15" s="1"/>
  <c r="V4" i="15"/>
  <c r="W4" i="15"/>
  <c r="X4" i="15"/>
  <c r="Y4" i="15"/>
  <c r="Z4" i="15"/>
  <c r="AA4" i="15" s="1"/>
  <c r="AB4" i="15"/>
  <c r="AC4" i="15"/>
  <c r="AD4" i="15"/>
  <c r="AE4" i="15"/>
  <c r="AF4" i="15"/>
  <c r="AG4" i="15"/>
  <c r="AH4" i="15"/>
  <c r="AI4" i="15"/>
  <c r="AJ4" i="15"/>
  <c r="AK4" i="15"/>
  <c r="Q5" i="15"/>
  <c r="R5" i="15" s="1"/>
  <c r="S5" i="15"/>
  <c r="T5" i="15"/>
  <c r="U5" i="15" s="1"/>
  <c r="V5" i="15"/>
  <c r="W5" i="15"/>
  <c r="X5" i="15"/>
  <c r="Y5" i="15" s="1"/>
  <c r="Z5" i="15"/>
  <c r="AA5" i="15" s="1"/>
  <c r="AB5" i="15"/>
  <c r="AC5" i="15" s="1"/>
  <c r="AD5" i="15"/>
  <c r="AE5" i="15"/>
  <c r="AF5" i="15"/>
  <c r="AG5" i="15"/>
  <c r="AH5" i="15"/>
  <c r="AI5" i="15"/>
  <c r="AJ5" i="15"/>
  <c r="AK5" i="15"/>
  <c r="Q6" i="15"/>
  <c r="R6" i="15"/>
  <c r="P6" i="15" s="1"/>
  <c r="S6" i="15"/>
  <c r="T6" i="15"/>
  <c r="U6" i="15" s="1"/>
  <c r="V6" i="15"/>
  <c r="W6" i="15" s="1"/>
  <c r="X6" i="15"/>
  <c r="Y6" i="15" s="1"/>
  <c r="Z6" i="15"/>
  <c r="AA6" i="15"/>
  <c r="AB6" i="15"/>
  <c r="AC6" i="15"/>
  <c r="AD6" i="15"/>
  <c r="AE6" i="15"/>
  <c r="AF6" i="15"/>
  <c r="AG6" i="15"/>
  <c r="AH6" i="15"/>
  <c r="AI6" i="15"/>
  <c r="AJ6" i="15"/>
  <c r="AK6" i="15"/>
  <c r="Q7" i="15"/>
  <c r="R7" i="15"/>
  <c r="S7" i="15"/>
  <c r="T7" i="15"/>
  <c r="U7" i="15"/>
  <c r="V7" i="15"/>
  <c r="W7" i="15"/>
  <c r="X7" i="15"/>
  <c r="Y7" i="15" s="1"/>
  <c r="Z7" i="15"/>
  <c r="AA7" i="15"/>
  <c r="AB7" i="15"/>
  <c r="AC7" i="15" s="1"/>
  <c r="AD7" i="15"/>
  <c r="AE7" i="15"/>
  <c r="AF7" i="15"/>
  <c r="AG7" i="15"/>
  <c r="AH7" i="15"/>
  <c r="AI7" i="15"/>
  <c r="AJ7" i="15"/>
  <c r="AK7" i="15"/>
  <c r="Q8" i="15"/>
  <c r="R8" i="15" s="1"/>
  <c r="S8" i="15"/>
  <c r="T8" i="15"/>
  <c r="U8" i="15"/>
  <c r="V8" i="15"/>
  <c r="W8" i="15" s="1"/>
  <c r="X8" i="15"/>
  <c r="Y8" i="15" s="1"/>
  <c r="Z8" i="15"/>
  <c r="AA8" i="15" s="1"/>
  <c r="AB8" i="15"/>
  <c r="AC8" i="15" s="1"/>
  <c r="AD8" i="15"/>
  <c r="AE8" i="15"/>
  <c r="AF8" i="15"/>
  <c r="AG8" i="15"/>
  <c r="AH8" i="15"/>
  <c r="AI8" i="15"/>
  <c r="AJ8" i="15"/>
  <c r="AK8" i="15"/>
  <c r="Q9" i="15"/>
  <c r="R9" i="15"/>
  <c r="S9" i="15"/>
  <c r="T9" i="15"/>
  <c r="U9" i="15" s="1"/>
  <c r="V9" i="15"/>
  <c r="W9" i="15" s="1"/>
  <c r="X9" i="15"/>
  <c r="Y9" i="15"/>
  <c r="Z9" i="15"/>
  <c r="AA9" i="15"/>
  <c r="AB9" i="15"/>
  <c r="AC9" i="15" s="1"/>
  <c r="AD9" i="15"/>
  <c r="AE9" i="15"/>
  <c r="AF9" i="15"/>
  <c r="AG9" i="15"/>
  <c r="AH9" i="15"/>
  <c r="AI9" i="15"/>
  <c r="AJ9" i="15"/>
  <c r="AK9" i="15"/>
  <c r="Q10" i="15"/>
  <c r="R10" i="15"/>
  <c r="S10" i="15"/>
  <c r="T10" i="15"/>
  <c r="U10" i="15"/>
  <c r="V10" i="15"/>
  <c r="W10" i="15" s="1"/>
  <c r="X10" i="15"/>
  <c r="Y10" i="15"/>
  <c r="Z10" i="15"/>
  <c r="AA10" i="15" s="1"/>
  <c r="AB10" i="15"/>
  <c r="AC10" i="15" s="1"/>
  <c r="AD10" i="15"/>
  <c r="AE10" i="15"/>
  <c r="AF10" i="15"/>
  <c r="AG10" i="15"/>
  <c r="AH10" i="15"/>
  <c r="AI10" i="15"/>
  <c r="AJ10" i="15"/>
  <c r="AK10" i="15"/>
  <c r="Q11" i="15"/>
  <c r="R11" i="15"/>
  <c r="S11" i="15"/>
  <c r="T11" i="15"/>
  <c r="U11" i="15" s="1"/>
  <c r="P11" i="15" s="1"/>
  <c r="V11" i="15"/>
  <c r="W11" i="15" s="1"/>
  <c r="X11" i="15"/>
  <c r="Y11" i="15" s="1"/>
  <c r="Z11" i="15"/>
  <c r="AA11" i="15" s="1"/>
  <c r="AB11" i="15"/>
  <c r="AC11" i="15"/>
  <c r="AD11" i="15"/>
  <c r="AE11" i="15"/>
  <c r="AF11" i="15"/>
  <c r="AG11" i="15"/>
  <c r="AH11" i="15"/>
  <c r="AI11" i="15"/>
  <c r="AJ11" i="15"/>
  <c r="AK11" i="15"/>
  <c r="Q12" i="15"/>
  <c r="R12" i="15"/>
  <c r="S12" i="15"/>
  <c r="T12" i="15"/>
  <c r="U12" i="15" s="1"/>
  <c r="V12" i="15"/>
  <c r="W12" i="15"/>
  <c r="X12" i="15"/>
  <c r="Y12" i="15"/>
  <c r="Z12" i="15"/>
  <c r="AA12" i="15" s="1"/>
  <c r="AB12" i="15"/>
  <c r="AC12" i="15"/>
  <c r="AD12" i="15"/>
  <c r="AE12" i="15"/>
  <c r="AF12" i="15"/>
  <c r="AG12" i="15"/>
  <c r="AH12" i="15"/>
  <c r="AI12" i="15"/>
  <c r="AJ12" i="15"/>
  <c r="AK12" i="15"/>
  <c r="Q13" i="15"/>
  <c r="R13" i="15" s="1"/>
  <c r="S13" i="15"/>
  <c r="T13" i="15"/>
  <c r="U13" i="15" s="1"/>
  <c r="V13" i="15"/>
  <c r="W13" i="15"/>
  <c r="X13" i="15"/>
  <c r="Y13" i="15" s="1"/>
  <c r="Z13" i="15"/>
  <c r="AA13" i="15" s="1"/>
  <c r="AB13" i="15"/>
  <c r="AC13" i="15" s="1"/>
  <c r="AD13" i="15"/>
  <c r="AE13" i="15"/>
  <c r="AF13" i="15"/>
  <c r="AG13" i="15"/>
  <c r="AH13" i="15"/>
  <c r="AI13" i="15"/>
  <c r="AJ13" i="15"/>
  <c r="AK13" i="15"/>
  <c r="Q14" i="15"/>
  <c r="R14" i="15"/>
  <c r="S14" i="15"/>
  <c r="T14" i="15"/>
  <c r="U14" i="15" s="1"/>
  <c r="V14" i="15"/>
  <c r="W14" i="15" s="1"/>
  <c r="X14" i="15"/>
  <c r="Y14" i="15" s="1"/>
  <c r="Z14" i="15"/>
  <c r="AA14" i="15"/>
  <c r="AB14" i="15"/>
  <c r="AC14" i="15"/>
  <c r="AD14" i="15"/>
  <c r="AE14" i="15"/>
  <c r="AF14" i="15"/>
  <c r="AG14" i="15"/>
  <c r="AH14" i="15"/>
  <c r="AI14" i="15"/>
  <c r="AJ14" i="15"/>
  <c r="AK14" i="15"/>
  <c r="Q15" i="15"/>
  <c r="R15" i="15"/>
  <c r="S15" i="15"/>
  <c r="T15" i="15"/>
  <c r="U15" i="15"/>
  <c r="P15" i="15" s="1"/>
  <c r="V15" i="15"/>
  <c r="W15" i="15"/>
  <c r="X15" i="15"/>
  <c r="Y15" i="15" s="1"/>
  <c r="Z15" i="15"/>
  <c r="AA15" i="15"/>
  <c r="AB15" i="15"/>
  <c r="AC15" i="15" s="1"/>
  <c r="AD15" i="15"/>
  <c r="AE15" i="15"/>
  <c r="AF15" i="15"/>
  <c r="AG15" i="15"/>
  <c r="AH15" i="15"/>
  <c r="AI15" i="15"/>
  <c r="AJ15" i="15"/>
  <c r="AK15" i="15"/>
  <c r="Q16" i="15"/>
  <c r="R16" i="15" s="1"/>
  <c r="P16" i="15" s="1"/>
  <c r="S16" i="15"/>
  <c r="T16" i="15"/>
  <c r="U16" i="15"/>
  <c r="V16" i="15"/>
  <c r="W16" i="15" s="1"/>
  <c r="X16" i="15"/>
  <c r="Y16" i="15" s="1"/>
  <c r="Z16" i="15"/>
  <c r="AA16" i="15" s="1"/>
  <c r="AB16" i="15"/>
  <c r="AC16" i="15" s="1"/>
  <c r="AD16" i="15"/>
  <c r="AE16" i="15"/>
  <c r="AF16" i="15"/>
  <c r="AG16" i="15"/>
  <c r="AH16" i="15"/>
  <c r="AI16" i="15"/>
  <c r="AJ16" i="15"/>
  <c r="AK16" i="15"/>
  <c r="Q17" i="15"/>
  <c r="R17" i="15"/>
  <c r="S17" i="15"/>
  <c r="T17" i="15"/>
  <c r="U17" i="15" s="1"/>
  <c r="V17" i="15"/>
  <c r="W17" i="15" s="1"/>
  <c r="X17" i="15"/>
  <c r="Y17" i="15"/>
  <c r="Z17" i="15"/>
  <c r="AA17" i="15"/>
  <c r="AB17" i="15"/>
  <c r="AC17" i="15" s="1"/>
  <c r="AD17" i="15"/>
  <c r="AE17" i="15"/>
  <c r="AF17" i="15"/>
  <c r="AG17" i="15"/>
  <c r="AH17" i="15"/>
  <c r="AI17" i="15"/>
  <c r="AJ17" i="15"/>
  <c r="AK17" i="15"/>
  <c r="Q18" i="15"/>
  <c r="R18" i="15"/>
  <c r="S18" i="15"/>
  <c r="T18" i="15"/>
  <c r="U18" i="15"/>
  <c r="V18" i="15"/>
  <c r="W18" i="15" s="1"/>
  <c r="X18" i="15"/>
  <c r="Y18" i="15"/>
  <c r="Z18" i="15"/>
  <c r="AA18" i="15" s="1"/>
  <c r="AB18" i="15"/>
  <c r="AC18" i="15" s="1"/>
  <c r="AD18" i="15"/>
  <c r="AE18" i="15"/>
  <c r="AF18" i="15"/>
  <c r="AG18" i="15"/>
  <c r="AH18" i="15"/>
  <c r="AI18" i="15"/>
  <c r="AJ18" i="15"/>
  <c r="AK18" i="15"/>
  <c r="Q19" i="15"/>
  <c r="R19" i="15"/>
  <c r="S19" i="15"/>
  <c r="T19" i="15"/>
  <c r="U19" i="15" s="1"/>
  <c r="V19" i="15"/>
  <c r="W19" i="15" s="1"/>
  <c r="X19" i="15"/>
  <c r="Y19" i="15" s="1"/>
  <c r="Z19" i="15"/>
  <c r="AA19" i="15" s="1"/>
  <c r="AB19" i="15"/>
  <c r="AC19" i="15"/>
  <c r="AD19" i="15"/>
  <c r="AE19" i="15"/>
  <c r="AF19" i="15"/>
  <c r="AG19" i="15"/>
  <c r="AH19" i="15"/>
  <c r="AI19" i="15"/>
  <c r="AJ19" i="15"/>
  <c r="AK19" i="15"/>
  <c r="Q20" i="15"/>
  <c r="R20" i="15"/>
  <c r="S20" i="15"/>
  <c r="T20" i="15"/>
  <c r="U20" i="15" s="1"/>
  <c r="V20" i="15"/>
  <c r="W20" i="15"/>
  <c r="X20" i="15"/>
  <c r="Y20" i="15"/>
  <c r="Z20" i="15"/>
  <c r="AA20" i="15" s="1"/>
  <c r="AB20" i="15"/>
  <c r="AC20" i="15"/>
  <c r="AD20" i="15"/>
  <c r="AE20" i="15"/>
  <c r="AF20" i="15"/>
  <c r="AG20" i="15"/>
  <c r="AH20" i="15"/>
  <c r="AI20" i="15"/>
  <c r="AJ20" i="15"/>
  <c r="AK20" i="15"/>
  <c r="Q21" i="15"/>
  <c r="R21" i="15" s="1"/>
  <c r="S21" i="15"/>
  <c r="T21" i="15"/>
  <c r="U21" i="15" s="1"/>
  <c r="V21" i="15"/>
  <c r="W21" i="15"/>
  <c r="X21" i="15"/>
  <c r="Y21" i="15" s="1"/>
  <c r="Z21" i="15"/>
  <c r="AA21" i="15" s="1"/>
  <c r="AB21" i="15"/>
  <c r="AC21" i="15" s="1"/>
  <c r="AD21" i="15"/>
  <c r="AE21" i="15"/>
  <c r="AF21" i="15"/>
  <c r="AG21" i="15"/>
  <c r="AH21" i="15"/>
  <c r="AI21" i="15"/>
  <c r="AJ21" i="15"/>
  <c r="AK21" i="15"/>
  <c r="Q22" i="15"/>
  <c r="R22" i="15"/>
  <c r="S22" i="15"/>
  <c r="T22" i="15"/>
  <c r="U22" i="15" s="1"/>
  <c r="V22" i="15"/>
  <c r="W22" i="15" s="1"/>
  <c r="X22" i="15"/>
  <c r="Y22" i="15" s="1"/>
  <c r="Z22" i="15"/>
  <c r="AA22" i="15"/>
  <c r="AB22" i="15"/>
  <c r="AC22" i="15"/>
  <c r="AD22" i="15"/>
  <c r="AE22" i="15"/>
  <c r="AF22" i="15"/>
  <c r="AG22" i="15"/>
  <c r="AH22" i="15"/>
  <c r="AI22" i="15"/>
  <c r="AJ22" i="15"/>
  <c r="AK22" i="15"/>
  <c r="Q23" i="15"/>
  <c r="R23" i="15"/>
  <c r="S23" i="15"/>
  <c r="T23" i="15"/>
  <c r="U23" i="15"/>
  <c r="V23" i="15"/>
  <c r="W23" i="15"/>
  <c r="X23" i="15"/>
  <c r="Y23" i="15" s="1"/>
  <c r="Z23" i="15"/>
  <c r="AA23" i="15"/>
  <c r="AB23" i="15"/>
  <c r="AC23" i="15" s="1"/>
  <c r="AD23" i="15"/>
  <c r="AE23" i="15"/>
  <c r="AF23" i="15"/>
  <c r="AG23" i="15"/>
  <c r="AH23" i="15"/>
  <c r="AI23" i="15"/>
  <c r="AJ23" i="15"/>
  <c r="AK23" i="15"/>
  <c r="Q24" i="15"/>
  <c r="R24" i="15" s="1"/>
  <c r="S24" i="15"/>
  <c r="T24" i="15"/>
  <c r="U24" i="15"/>
  <c r="V24" i="15"/>
  <c r="W24" i="15" s="1"/>
  <c r="X24" i="15"/>
  <c r="Y24" i="15" s="1"/>
  <c r="Z24" i="15"/>
  <c r="AA24" i="15" s="1"/>
  <c r="AB24" i="15"/>
  <c r="AC24" i="15" s="1"/>
  <c r="AD24" i="15"/>
  <c r="AE24" i="15"/>
  <c r="AF24" i="15"/>
  <c r="AG24" i="15"/>
  <c r="AH24" i="15"/>
  <c r="AI24" i="15"/>
  <c r="AJ24" i="15"/>
  <c r="AK24" i="15"/>
  <c r="Q25" i="15"/>
  <c r="R25" i="15"/>
  <c r="S25" i="15"/>
  <c r="T25" i="15"/>
  <c r="U25" i="15" s="1"/>
  <c r="P25" i="15" s="1"/>
  <c r="V25" i="15"/>
  <c r="W25" i="15" s="1"/>
  <c r="X25" i="15"/>
  <c r="Y25" i="15"/>
  <c r="Z25" i="15"/>
  <c r="AA25" i="15"/>
  <c r="AB25" i="15"/>
  <c r="AC25" i="15" s="1"/>
  <c r="AD25" i="15"/>
  <c r="AE25" i="15"/>
  <c r="AF25" i="15"/>
  <c r="AG25" i="15"/>
  <c r="AH25" i="15"/>
  <c r="AI25" i="15"/>
  <c r="AJ25" i="15"/>
  <c r="AK25" i="15"/>
  <c r="Q26" i="15"/>
  <c r="R26" i="15"/>
  <c r="P26" i="15" s="1"/>
  <c r="S26" i="15"/>
  <c r="T26" i="15"/>
  <c r="U26" i="15"/>
  <c r="V26" i="15"/>
  <c r="W26" i="15" s="1"/>
  <c r="X26" i="15"/>
  <c r="Y26" i="15"/>
  <c r="Z26" i="15"/>
  <c r="AA26" i="15" s="1"/>
  <c r="AB26" i="15"/>
  <c r="AC26" i="15" s="1"/>
  <c r="AD26" i="15"/>
  <c r="AE26" i="15"/>
  <c r="AF26" i="15"/>
  <c r="AG26" i="15"/>
  <c r="AH26" i="15"/>
  <c r="AI26" i="15"/>
  <c r="AJ26" i="15"/>
  <c r="AK26" i="15"/>
  <c r="Q27" i="15"/>
  <c r="R27" i="15"/>
  <c r="S27" i="15"/>
  <c r="T27" i="15"/>
  <c r="U27" i="15" s="1"/>
  <c r="V27" i="15"/>
  <c r="W27" i="15" s="1"/>
  <c r="X27" i="15"/>
  <c r="Y27" i="15" s="1"/>
  <c r="Z27" i="15"/>
  <c r="AA27" i="15" s="1"/>
  <c r="AB27" i="15"/>
  <c r="AC27" i="15"/>
  <c r="AD27" i="15"/>
  <c r="AE27" i="15"/>
  <c r="AF27" i="15"/>
  <c r="AG27" i="15"/>
  <c r="AH27" i="15"/>
  <c r="AI27" i="15"/>
  <c r="AJ27" i="15"/>
  <c r="AK27" i="15"/>
  <c r="Q28" i="15"/>
  <c r="R28" i="15"/>
  <c r="S28" i="15"/>
  <c r="T28" i="15"/>
  <c r="U28" i="15" s="1"/>
  <c r="V28" i="15"/>
  <c r="W28" i="15"/>
  <c r="X28" i="15"/>
  <c r="Y28" i="15"/>
  <c r="Z28" i="15"/>
  <c r="AA28" i="15" s="1"/>
  <c r="AB28" i="15"/>
  <c r="AC28" i="15"/>
  <c r="AD28" i="15"/>
  <c r="AE28" i="15"/>
  <c r="AF28" i="15"/>
  <c r="AG28" i="15"/>
  <c r="AH28" i="15"/>
  <c r="AI28" i="15"/>
  <c r="AJ28" i="15"/>
  <c r="AK28" i="15"/>
  <c r="Q29" i="15"/>
  <c r="R29" i="15" s="1"/>
  <c r="S29" i="15"/>
  <c r="T29" i="15"/>
  <c r="U29" i="15" s="1"/>
  <c r="V29" i="15"/>
  <c r="W29" i="15"/>
  <c r="X29" i="15"/>
  <c r="Y29" i="15" s="1"/>
  <c r="Z29" i="15"/>
  <c r="AA29" i="15" s="1"/>
  <c r="AB29" i="15"/>
  <c r="AC29" i="15" s="1"/>
  <c r="AD29" i="15"/>
  <c r="AE29" i="15"/>
  <c r="AF29" i="15"/>
  <c r="AG29" i="15"/>
  <c r="AH29" i="15"/>
  <c r="AI29" i="15"/>
  <c r="AJ29" i="15"/>
  <c r="AK29" i="15"/>
  <c r="Q30" i="15"/>
  <c r="R30" i="15"/>
  <c r="S30" i="15"/>
  <c r="T30" i="15"/>
  <c r="U30" i="15" s="1"/>
  <c r="V30" i="15"/>
  <c r="W30" i="15" s="1"/>
  <c r="X30" i="15"/>
  <c r="Y30" i="15" s="1"/>
  <c r="Z30" i="15"/>
  <c r="AA30" i="15"/>
  <c r="AB30" i="15"/>
  <c r="AC30" i="15"/>
  <c r="AD30" i="15"/>
  <c r="AE30" i="15"/>
  <c r="AF30" i="15"/>
  <c r="AG30" i="15"/>
  <c r="AH30" i="15"/>
  <c r="AI30" i="15"/>
  <c r="AJ30" i="15"/>
  <c r="AK30" i="15"/>
  <c r="Q31" i="15"/>
  <c r="R31" i="15"/>
  <c r="S31" i="15"/>
  <c r="T31" i="15"/>
  <c r="U31" i="15"/>
  <c r="V31" i="15"/>
  <c r="W31" i="15"/>
  <c r="X31" i="15"/>
  <c r="Y31" i="15" s="1"/>
  <c r="Z31" i="15"/>
  <c r="AA31" i="15" s="1"/>
  <c r="AB31" i="15"/>
  <c r="AC31" i="15" s="1"/>
  <c r="AD31" i="15"/>
  <c r="AE31" i="15"/>
  <c r="AF31" i="15"/>
  <c r="AG31" i="15"/>
  <c r="AH31" i="15"/>
  <c r="AI31" i="15"/>
  <c r="AJ31" i="15"/>
  <c r="AK31" i="15"/>
  <c r="Q32" i="15"/>
  <c r="R32" i="15" s="1"/>
  <c r="S32" i="15"/>
  <c r="T32" i="15"/>
  <c r="U32" i="15"/>
  <c r="V32" i="15"/>
  <c r="W32" i="15" s="1"/>
  <c r="X32" i="15"/>
  <c r="Y32" i="15" s="1"/>
  <c r="Z32" i="15"/>
  <c r="AA32" i="15" s="1"/>
  <c r="AB32" i="15"/>
  <c r="AC32" i="15" s="1"/>
  <c r="AD32" i="15"/>
  <c r="AE32" i="15"/>
  <c r="AF32" i="15"/>
  <c r="AG32" i="15"/>
  <c r="AH32" i="15"/>
  <c r="AI32" i="15"/>
  <c r="AJ32" i="15"/>
  <c r="AK32" i="15"/>
  <c r="Q33" i="15"/>
  <c r="R33" i="15"/>
  <c r="S33" i="15"/>
  <c r="T33" i="15"/>
  <c r="U33" i="15" s="1"/>
  <c r="P33" i="15" s="1"/>
  <c r="V33" i="15"/>
  <c r="W33" i="15" s="1"/>
  <c r="X33" i="15"/>
  <c r="Y33" i="15"/>
  <c r="Z33" i="15"/>
  <c r="AA33" i="15"/>
  <c r="AB33" i="15"/>
  <c r="AC33" i="15" s="1"/>
  <c r="AD33" i="15"/>
  <c r="AE33" i="15"/>
  <c r="AF33" i="15"/>
  <c r="AG33" i="15"/>
  <c r="AH33" i="15"/>
  <c r="AI33" i="15"/>
  <c r="AJ33" i="15"/>
  <c r="AK33" i="15"/>
  <c r="Q34" i="15"/>
  <c r="R34" i="15"/>
  <c r="S34" i="15"/>
  <c r="T34" i="15"/>
  <c r="U34" i="15"/>
  <c r="V34" i="15"/>
  <c r="W34" i="15" s="1"/>
  <c r="X34" i="15"/>
  <c r="Y34" i="15"/>
  <c r="Z34" i="15"/>
  <c r="AA34" i="15" s="1"/>
  <c r="AB34" i="15"/>
  <c r="AC34" i="15" s="1"/>
  <c r="AD34" i="15"/>
  <c r="AE34" i="15"/>
  <c r="AF34" i="15"/>
  <c r="AG34" i="15"/>
  <c r="AH34" i="15"/>
  <c r="AI34" i="15"/>
  <c r="AJ34" i="15"/>
  <c r="AK34" i="15"/>
  <c r="Q35" i="15"/>
  <c r="R35" i="15"/>
  <c r="S35" i="15"/>
  <c r="T35" i="15"/>
  <c r="U35" i="15" s="1"/>
  <c r="V35" i="15"/>
  <c r="W35" i="15" s="1"/>
  <c r="X35" i="15"/>
  <c r="Y35" i="15" s="1"/>
  <c r="Z35" i="15"/>
  <c r="AA35" i="15" s="1"/>
  <c r="AB35" i="15"/>
  <c r="AC35" i="15"/>
  <c r="AD35" i="15"/>
  <c r="AE35" i="15"/>
  <c r="AF35" i="15"/>
  <c r="AG35" i="15"/>
  <c r="AH35" i="15"/>
  <c r="AI35" i="15"/>
  <c r="AJ35" i="15"/>
  <c r="AK35" i="15"/>
  <c r="Q36" i="15"/>
  <c r="R36" i="15"/>
  <c r="P36" i="15" s="1"/>
  <c r="S36" i="15"/>
  <c r="T36" i="15"/>
  <c r="U36" i="15" s="1"/>
  <c r="V36" i="15"/>
  <c r="W36" i="15"/>
  <c r="X36" i="15"/>
  <c r="Y36" i="15"/>
  <c r="Z36" i="15"/>
  <c r="AA36" i="15" s="1"/>
  <c r="AB36" i="15"/>
  <c r="AC36" i="15"/>
  <c r="AD36" i="15"/>
  <c r="AE36" i="15"/>
  <c r="AF36" i="15"/>
  <c r="AG36" i="15"/>
  <c r="AH36" i="15"/>
  <c r="AI36" i="15"/>
  <c r="AJ36" i="15"/>
  <c r="AK36" i="15"/>
  <c r="Q37" i="15"/>
  <c r="R37" i="15" s="1"/>
  <c r="P37" i="15" s="1"/>
  <c r="S37" i="15"/>
  <c r="T37" i="15"/>
  <c r="U37" i="15" s="1"/>
  <c r="V37" i="15"/>
  <c r="W37" i="15"/>
  <c r="X37" i="15"/>
  <c r="Y37" i="15" s="1"/>
  <c r="Z37" i="15"/>
  <c r="AA37" i="15" s="1"/>
  <c r="AB37" i="15"/>
  <c r="AC37" i="15" s="1"/>
  <c r="AD37" i="15"/>
  <c r="AE37" i="15"/>
  <c r="AF37" i="15"/>
  <c r="AG37" i="15"/>
  <c r="AH37" i="15"/>
  <c r="AI37" i="15"/>
  <c r="AJ37" i="15"/>
  <c r="AK37" i="15"/>
  <c r="Q38" i="15"/>
  <c r="R38" i="15"/>
  <c r="S38" i="15"/>
  <c r="T38" i="15"/>
  <c r="U38" i="15" s="1"/>
  <c r="V38" i="15"/>
  <c r="W38" i="15" s="1"/>
  <c r="X38" i="15"/>
  <c r="Y38" i="15" s="1"/>
  <c r="Z38" i="15"/>
  <c r="AA38" i="15"/>
  <c r="AB38" i="15"/>
  <c r="AC38" i="15"/>
  <c r="AD38" i="15"/>
  <c r="AE38" i="15"/>
  <c r="AF38" i="15"/>
  <c r="AG38" i="15"/>
  <c r="AH38" i="15"/>
  <c r="AI38" i="15"/>
  <c r="AJ38" i="15"/>
  <c r="AK38" i="15"/>
  <c r="Q39" i="15"/>
  <c r="R39" i="15"/>
  <c r="S39" i="15"/>
  <c r="T39" i="15"/>
  <c r="U39" i="15"/>
  <c r="V39" i="15"/>
  <c r="W39" i="15"/>
  <c r="X39" i="15"/>
  <c r="Y39" i="15" s="1"/>
  <c r="Z39" i="15"/>
  <c r="AA39" i="15"/>
  <c r="AB39" i="15"/>
  <c r="AC39" i="15" s="1"/>
  <c r="AD39" i="15"/>
  <c r="AE39" i="15"/>
  <c r="AF39" i="15"/>
  <c r="AG39" i="15"/>
  <c r="AH39" i="15"/>
  <c r="AI39" i="15"/>
  <c r="AJ39" i="15"/>
  <c r="AK39" i="15"/>
  <c r="Q40" i="15"/>
  <c r="R40" i="15" s="1"/>
  <c r="S40" i="15"/>
  <c r="T40" i="15"/>
  <c r="U40" i="15"/>
  <c r="V40" i="15"/>
  <c r="W40" i="15" s="1"/>
  <c r="X40" i="15"/>
  <c r="Y40" i="15" s="1"/>
  <c r="Z40" i="15"/>
  <c r="AA40" i="15" s="1"/>
  <c r="AB40" i="15"/>
  <c r="AC40" i="15" s="1"/>
  <c r="AD40" i="15"/>
  <c r="AE40" i="15"/>
  <c r="AF40" i="15"/>
  <c r="AG40" i="15"/>
  <c r="AH40" i="15"/>
  <c r="AI40" i="15"/>
  <c r="AJ40" i="15"/>
  <c r="AK40" i="15"/>
  <c r="AB2" i="15"/>
  <c r="T2" i="15"/>
  <c r="Z3" i="20"/>
  <c r="AA3" i="20" s="1"/>
  <c r="Z4" i="20"/>
  <c r="AA4" i="20" s="1"/>
  <c r="Z5" i="20"/>
  <c r="AA5" i="20" s="1"/>
  <c r="Z6" i="20"/>
  <c r="AA6" i="20" s="1"/>
  <c r="Z7" i="20"/>
  <c r="AA7" i="20" s="1"/>
  <c r="Z8" i="20"/>
  <c r="AA8" i="20" s="1"/>
  <c r="Z9" i="20"/>
  <c r="AA9" i="20" s="1"/>
  <c r="Z10" i="20"/>
  <c r="AA10" i="20" s="1"/>
  <c r="Z11" i="20"/>
  <c r="AA11" i="20" s="1"/>
  <c r="Z12" i="20"/>
  <c r="AA12" i="20" s="1"/>
  <c r="Z13" i="20"/>
  <c r="AA13" i="20" s="1"/>
  <c r="Z14" i="20"/>
  <c r="AA14" i="20" s="1"/>
  <c r="Z15" i="20"/>
  <c r="AA15" i="20" s="1"/>
  <c r="Z16" i="20"/>
  <c r="AA16" i="20" s="1"/>
  <c r="Z17" i="20"/>
  <c r="AA17" i="20" s="1"/>
  <c r="Z18" i="20"/>
  <c r="AA18" i="20" s="1"/>
  <c r="Z19" i="20"/>
  <c r="AA19" i="20" s="1"/>
  <c r="Z20" i="20"/>
  <c r="AA20" i="20" s="1"/>
  <c r="Z21" i="20"/>
  <c r="AA21" i="20" s="1"/>
  <c r="Z22" i="20"/>
  <c r="AA22" i="20" s="1"/>
  <c r="Z23" i="20"/>
  <c r="AA23" i="20" s="1"/>
  <c r="Z24" i="20"/>
  <c r="AA24" i="20" s="1"/>
  <c r="Z25" i="20"/>
  <c r="AA25" i="20" s="1"/>
  <c r="Z26" i="20"/>
  <c r="AA26" i="20" s="1"/>
  <c r="Z27" i="20"/>
  <c r="AA27" i="20" s="1"/>
  <c r="Z28" i="20"/>
  <c r="AA28" i="20" s="1"/>
  <c r="Z29" i="20"/>
  <c r="AA29" i="20" s="1"/>
  <c r="Z30" i="20"/>
  <c r="AA30" i="20" s="1"/>
  <c r="Z31" i="20"/>
  <c r="AA31" i="20" s="1"/>
  <c r="Z32" i="20"/>
  <c r="AA32" i="20" s="1"/>
  <c r="Z33" i="20"/>
  <c r="AA33" i="20" s="1"/>
  <c r="Z34" i="20"/>
  <c r="AA34" i="20" s="1"/>
  <c r="Z35" i="20"/>
  <c r="AA35" i="20" s="1"/>
  <c r="Z36" i="20"/>
  <c r="AA36" i="20" s="1"/>
  <c r="Z37" i="20"/>
  <c r="AA37" i="20" s="1"/>
  <c r="Z38" i="20"/>
  <c r="AA38" i="20" s="1"/>
  <c r="Z39" i="20"/>
  <c r="AA39" i="20" s="1"/>
  <c r="Z40" i="20"/>
  <c r="AA40" i="20" s="1"/>
  <c r="Z41" i="20"/>
  <c r="AA41" i="20" s="1"/>
  <c r="Z2" i="20"/>
  <c r="AA2" i="20" s="1"/>
  <c r="T3" i="20"/>
  <c r="U3" i="20" s="1"/>
  <c r="AB3" i="20"/>
  <c r="AC3" i="20" s="1"/>
  <c r="AD3" i="20"/>
  <c r="AE3" i="20" s="1"/>
  <c r="AF3" i="20"/>
  <c r="AG3" i="20" s="1"/>
  <c r="AH3" i="20"/>
  <c r="AI3" i="20" s="1"/>
  <c r="AJ3" i="20"/>
  <c r="AL3" i="20"/>
  <c r="AM3" i="20"/>
  <c r="AP3" i="20"/>
  <c r="AQ3" i="20"/>
  <c r="T4" i="20"/>
  <c r="U4" i="20" s="1"/>
  <c r="AB4" i="20"/>
  <c r="AC4" i="20" s="1"/>
  <c r="AD4" i="20"/>
  <c r="AE4" i="20" s="1"/>
  <c r="AF4" i="20"/>
  <c r="AG4" i="20" s="1"/>
  <c r="AH4" i="20"/>
  <c r="AI4" i="20" s="1"/>
  <c r="AJ4" i="20"/>
  <c r="AL4" i="20"/>
  <c r="AM4" i="20"/>
  <c r="AP4" i="20"/>
  <c r="AQ4" i="20"/>
  <c r="T5" i="20"/>
  <c r="U5" i="20" s="1"/>
  <c r="AB5" i="20"/>
  <c r="AC5" i="20" s="1"/>
  <c r="AD5" i="20"/>
  <c r="AE5" i="20" s="1"/>
  <c r="AF5" i="20"/>
  <c r="AG5" i="20" s="1"/>
  <c r="AH5" i="20"/>
  <c r="AI5" i="20" s="1"/>
  <c r="AJ5" i="20"/>
  <c r="AL5" i="20"/>
  <c r="AM5" i="20"/>
  <c r="AP5" i="20"/>
  <c r="AQ5" i="20"/>
  <c r="T6" i="20"/>
  <c r="U6" i="20" s="1"/>
  <c r="AB6" i="20"/>
  <c r="AC6" i="20" s="1"/>
  <c r="AD6" i="20"/>
  <c r="AE6" i="20" s="1"/>
  <c r="AF6" i="20"/>
  <c r="AG6" i="20" s="1"/>
  <c r="AH6" i="20"/>
  <c r="AI6" i="20" s="1"/>
  <c r="AJ6" i="20"/>
  <c r="AL6" i="20"/>
  <c r="AM6" i="20"/>
  <c r="AP6" i="20"/>
  <c r="AQ6" i="20"/>
  <c r="T7" i="20"/>
  <c r="U7" i="20" s="1"/>
  <c r="AB7" i="20"/>
  <c r="AC7" i="20" s="1"/>
  <c r="AD7" i="20"/>
  <c r="AE7" i="20" s="1"/>
  <c r="AF7" i="20"/>
  <c r="AG7" i="20" s="1"/>
  <c r="AH7" i="20"/>
  <c r="AI7" i="20" s="1"/>
  <c r="AJ7" i="20"/>
  <c r="AL7" i="20"/>
  <c r="AM7" i="20"/>
  <c r="AP7" i="20"/>
  <c r="AQ7" i="20"/>
  <c r="T8" i="20"/>
  <c r="U8" i="20" s="1"/>
  <c r="AB8" i="20"/>
  <c r="AC8" i="20" s="1"/>
  <c r="AD8" i="20"/>
  <c r="AE8" i="20" s="1"/>
  <c r="AF8" i="20"/>
  <c r="AG8" i="20" s="1"/>
  <c r="AH8" i="20"/>
  <c r="AI8" i="20" s="1"/>
  <c r="AJ8" i="20"/>
  <c r="AL8" i="20"/>
  <c r="AM8" i="20"/>
  <c r="AP8" i="20"/>
  <c r="AQ8" i="20"/>
  <c r="T9" i="20"/>
  <c r="U9" i="20" s="1"/>
  <c r="AB9" i="20"/>
  <c r="AC9" i="20" s="1"/>
  <c r="AD9" i="20"/>
  <c r="AE9" i="20" s="1"/>
  <c r="AF9" i="20"/>
  <c r="AG9" i="20" s="1"/>
  <c r="AH9" i="20"/>
  <c r="AI9" i="20" s="1"/>
  <c r="AJ9" i="20"/>
  <c r="AL9" i="20"/>
  <c r="AM9" i="20"/>
  <c r="AP9" i="20"/>
  <c r="AQ9" i="20"/>
  <c r="T10" i="20"/>
  <c r="U10" i="20" s="1"/>
  <c r="AB10" i="20"/>
  <c r="AC10" i="20" s="1"/>
  <c r="AD10" i="20"/>
  <c r="AE10" i="20" s="1"/>
  <c r="AF10" i="20"/>
  <c r="AG10" i="20" s="1"/>
  <c r="AH10" i="20"/>
  <c r="AJ10" i="20"/>
  <c r="AL10" i="20"/>
  <c r="AM10" i="20"/>
  <c r="AP10" i="20"/>
  <c r="AQ10" i="20"/>
  <c r="T11" i="20"/>
  <c r="U11" i="20" s="1"/>
  <c r="AB11" i="20"/>
  <c r="AC11" i="20" s="1"/>
  <c r="AD11" i="20"/>
  <c r="AE11" i="20" s="1"/>
  <c r="AF11" i="20"/>
  <c r="AG11" i="20" s="1"/>
  <c r="AH11" i="20"/>
  <c r="AJ11" i="20"/>
  <c r="AL11" i="20"/>
  <c r="AM11" i="20"/>
  <c r="AP11" i="20"/>
  <c r="AQ11" i="20"/>
  <c r="T12" i="20"/>
  <c r="U12" i="20" s="1"/>
  <c r="AB12" i="20"/>
  <c r="AC12" i="20" s="1"/>
  <c r="AD12" i="20"/>
  <c r="AE12" i="20" s="1"/>
  <c r="AF12" i="20"/>
  <c r="AG12" i="20" s="1"/>
  <c r="AH12" i="20"/>
  <c r="AI12" i="20" s="1"/>
  <c r="AJ12" i="20"/>
  <c r="AL12" i="20"/>
  <c r="AM12" i="20"/>
  <c r="AP12" i="20"/>
  <c r="AQ12" i="20"/>
  <c r="T13" i="20"/>
  <c r="U13" i="20" s="1"/>
  <c r="AB13" i="20"/>
  <c r="AC13" i="20" s="1"/>
  <c r="AD13" i="20"/>
  <c r="AE13" i="20" s="1"/>
  <c r="AF13" i="20"/>
  <c r="AG13" i="20" s="1"/>
  <c r="AH13" i="20"/>
  <c r="AI13" i="20" s="1"/>
  <c r="AJ13" i="20"/>
  <c r="AL13" i="20"/>
  <c r="AM13" i="20"/>
  <c r="AP13" i="20"/>
  <c r="AQ13" i="20"/>
  <c r="T14" i="20"/>
  <c r="U14" i="20" s="1"/>
  <c r="AB14" i="20"/>
  <c r="AC14" i="20" s="1"/>
  <c r="AD14" i="20"/>
  <c r="AE14" i="20" s="1"/>
  <c r="AF14" i="20"/>
  <c r="AG14" i="20" s="1"/>
  <c r="AH14" i="20"/>
  <c r="AI14" i="20" s="1"/>
  <c r="AJ14" i="20"/>
  <c r="AL14" i="20"/>
  <c r="AM14" i="20"/>
  <c r="AP14" i="20"/>
  <c r="AQ14" i="20"/>
  <c r="T15" i="20"/>
  <c r="U15" i="20" s="1"/>
  <c r="AB15" i="20"/>
  <c r="AC15" i="20" s="1"/>
  <c r="AD15" i="20"/>
  <c r="AF15" i="20"/>
  <c r="AG15" i="20" s="1"/>
  <c r="AH15" i="20"/>
  <c r="AI15" i="20" s="1"/>
  <c r="AJ15" i="20"/>
  <c r="AL15" i="20"/>
  <c r="AM15" i="20"/>
  <c r="AP15" i="20"/>
  <c r="AQ15" i="20"/>
  <c r="T16" i="20"/>
  <c r="U16" i="20" s="1"/>
  <c r="AB16" i="20"/>
  <c r="AC16" i="20" s="1"/>
  <c r="AD16" i="20"/>
  <c r="AE16" i="20" s="1"/>
  <c r="AF16" i="20"/>
  <c r="AG16" i="20" s="1"/>
  <c r="AH16" i="20"/>
  <c r="AI16" i="20" s="1"/>
  <c r="AJ16" i="20"/>
  <c r="AL16" i="20"/>
  <c r="AM16" i="20"/>
  <c r="AP16" i="20"/>
  <c r="AQ16" i="20"/>
  <c r="T17" i="20"/>
  <c r="U17" i="20"/>
  <c r="AB17" i="20"/>
  <c r="AC17" i="20" s="1"/>
  <c r="AD17" i="20"/>
  <c r="AE17" i="20" s="1"/>
  <c r="AF17" i="20"/>
  <c r="AG17" i="20" s="1"/>
  <c r="AH17" i="20"/>
  <c r="AI17" i="20" s="1"/>
  <c r="AJ17" i="20"/>
  <c r="AL17" i="20"/>
  <c r="AM17" i="20"/>
  <c r="AP17" i="20"/>
  <c r="AQ17" i="20"/>
  <c r="T18" i="20"/>
  <c r="U18" i="20" s="1"/>
  <c r="AB18" i="20"/>
  <c r="AC18" i="20" s="1"/>
  <c r="AD18" i="20"/>
  <c r="AE18" i="20" s="1"/>
  <c r="AF18" i="20"/>
  <c r="AG18" i="20" s="1"/>
  <c r="AH18" i="20"/>
  <c r="AI18" i="20" s="1"/>
  <c r="AJ18" i="20"/>
  <c r="AL18" i="20"/>
  <c r="AM18" i="20"/>
  <c r="AP18" i="20"/>
  <c r="AQ18" i="20"/>
  <c r="T19" i="20"/>
  <c r="U19" i="20" s="1"/>
  <c r="AB19" i="20"/>
  <c r="AC19" i="20" s="1"/>
  <c r="AD19" i="20"/>
  <c r="AE19" i="20" s="1"/>
  <c r="AF19" i="20"/>
  <c r="AG19" i="20" s="1"/>
  <c r="AH19" i="20"/>
  <c r="AI19" i="20" s="1"/>
  <c r="AJ19" i="20"/>
  <c r="AL19" i="20"/>
  <c r="AM19" i="20"/>
  <c r="AP19" i="20"/>
  <c r="AQ19" i="20"/>
  <c r="T20" i="20"/>
  <c r="U20" i="20" s="1"/>
  <c r="AB20" i="20"/>
  <c r="AC20" i="20" s="1"/>
  <c r="AD20" i="20"/>
  <c r="AE20" i="20" s="1"/>
  <c r="AF20" i="20"/>
  <c r="AG20" i="20" s="1"/>
  <c r="AH20" i="20"/>
  <c r="AI20" i="20" s="1"/>
  <c r="AJ20" i="20"/>
  <c r="AL20" i="20"/>
  <c r="AM20" i="20"/>
  <c r="AP20" i="20"/>
  <c r="AQ20" i="20"/>
  <c r="T21" i="20"/>
  <c r="U21" i="20" s="1"/>
  <c r="AB21" i="20"/>
  <c r="AC21" i="20" s="1"/>
  <c r="AD21" i="20"/>
  <c r="AE21" i="20" s="1"/>
  <c r="AF21" i="20"/>
  <c r="AG21" i="20" s="1"/>
  <c r="AH21" i="20"/>
  <c r="AJ21" i="20"/>
  <c r="AL21" i="20"/>
  <c r="AM21" i="20"/>
  <c r="AP21" i="20"/>
  <c r="AQ21" i="20"/>
  <c r="T22" i="20"/>
  <c r="U22" i="20" s="1"/>
  <c r="AB22" i="20"/>
  <c r="AC22" i="20" s="1"/>
  <c r="AD22" i="20"/>
  <c r="AF22" i="20"/>
  <c r="AG22" i="20" s="1"/>
  <c r="AH22" i="20"/>
  <c r="AI22" i="20" s="1"/>
  <c r="AJ22" i="20"/>
  <c r="AL22" i="20"/>
  <c r="AM22" i="20"/>
  <c r="AP22" i="20"/>
  <c r="AQ22" i="20"/>
  <c r="T23" i="20"/>
  <c r="U23" i="20" s="1"/>
  <c r="AB23" i="20"/>
  <c r="AC23" i="20" s="1"/>
  <c r="AD23" i="20"/>
  <c r="AE23" i="20" s="1"/>
  <c r="AF23" i="20"/>
  <c r="AG23" i="20" s="1"/>
  <c r="AH23" i="20"/>
  <c r="AI23" i="20" s="1"/>
  <c r="AJ23" i="20"/>
  <c r="AL23" i="20"/>
  <c r="AM23" i="20"/>
  <c r="AP23" i="20"/>
  <c r="AQ23" i="20"/>
  <c r="T24" i="20"/>
  <c r="U24" i="20" s="1"/>
  <c r="AB24" i="20"/>
  <c r="AC24" i="20" s="1"/>
  <c r="AD24" i="20"/>
  <c r="AE24" i="20" s="1"/>
  <c r="AF24" i="20"/>
  <c r="AG24" i="20" s="1"/>
  <c r="AH24" i="20"/>
  <c r="AI24" i="20" s="1"/>
  <c r="AJ24" i="20"/>
  <c r="AL24" i="20"/>
  <c r="AM24" i="20"/>
  <c r="AP24" i="20"/>
  <c r="AQ24" i="20"/>
  <c r="T25" i="20"/>
  <c r="U25" i="20" s="1"/>
  <c r="AB25" i="20"/>
  <c r="AC25" i="20" s="1"/>
  <c r="AD25" i="20"/>
  <c r="AE25" i="20" s="1"/>
  <c r="AF25" i="20"/>
  <c r="AG25" i="20" s="1"/>
  <c r="AH25" i="20"/>
  <c r="AI25" i="20" s="1"/>
  <c r="AJ25" i="20"/>
  <c r="AL25" i="20"/>
  <c r="AM25" i="20"/>
  <c r="AP25" i="20"/>
  <c r="AQ25" i="20"/>
  <c r="T26" i="20"/>
  <c r="U26" i="20" s="1"/>
  <c r="AB26" i="20"/>
  <c r="AC26" i="20" s="1"/>
  <c r="AD26" i="20"/>
  <c r="AE26" i="20" s="1"/>
  <c r="AF26" i="20"/>
  <c r="AG26" i="20" s="1"/>
  <c r="AH26" i="20"/>
  <c r="AI26" i="20" s="1"/>
  <c r="AJ26" i="20"/>
  <c r="AL26" i="20"/>
  <c r="AM26" i="20"/>
  <c r="AP26" i="20"/>
  <c r="AQ26" i="20"/>
  <c r="T27" i="20"/>
  <c r="U27" i="20" s="1"/>
  <c r="AB27" i="20"/>
  <c r="AC27" i="20" s="1"/>
  <c r="AD27" i="20"/>
  <c r="AE27" i="20" s="1"/>
  <c r="AF27" i="20"/>
  <c r="AG27" i="20" s="1"/>
  <c r="AH27" i="20"/>
  <c r="AI27" i="20" s="1"/>
  <c r="AJ27" i="20"/>
  <c r="AL27" i="20"/>
  <c r="AM27" i="20"/>
  <c r="AP27" i="20"/>
  <c r="AQ27" i="20"/>
  <c r="T28" i="20"/>
  <c r="U28" i="20" s="1"/>
  <c r="AB28" i="20"/>
  <c r="AC28" i="20" s="1"/>
  <c r="AD28" i="20"/>
  <c r="AE28" i="20" s="1"/>
  <c r="AF28" i="20"/>
  <c r="AG28" i="20" s="1"/>
  <c r="AH28" i="20"/>
  <c r="AI28" i="20" s="1"/>
  <c r="AJ28" i="20"/>
  <c r="AL28" i="20"/>
  <c r="AM28" i="20"/>
  <c r="AP28" i="20"/>
  <c r="AQ28" i="20"/>
  <c r="T29" i="20"/>
  <c r="U29" i="20" s="1"/>
  <c r="AB29" i="20"/>
  <c r="AC29" i="20" s="1"/>
  <c r="AD29" i="20"/>
  <c r="AE29" i="20" s="1"/>
  <c r="AF29" i="20"/>
  <c r="AG29" i="20" s="1"/>
  <c r="AH29" i="20"/>
  <c r="AJ29" i="20"/>
  <c r="AL29" i="20"/>
  <c r="AM29" i="20"/>
  <c r="AP29" i="20"/>
  <c r="AQ29" i="20"/>
  <c r="T30" i="20"/>
  <c r="U30" i="20" s="1"/>
  <c r="AB30" i="20"/>
  <c r="AC30" i="20" s="1"/>
  <c r="AD30" i="20"/>
  <c r="AF30" i="20"/>
  <c r="AG30" i="20" s="1"/>
  <c r="AH30" i="20"/>
  <c r="AI30" i="20" s="1"/>
  <c r="AJ30" i="20"/>
  <c r="AL30" i="20"/>
  <c r="AM30" i="20"/>
  <c r="AP30" i="20"/>
  <c r="AQ30" i="20"/>
  <c r="T31" i="20"/>
  <c r="U31" i="20" s="1"/>
  <c r="AB31" i="20"/>
  <c r="AC31" i="20" s="1"/>
  <c r="AD31" i="20"/>
  <c r="AE31" i="20" s="1"/>
  <c r="AF31" i="20"/>
  <c r="AG31" i="20" s="1"/>
  <c r="AH31" i="20"/>
  <c r="AI31" i="20" s="1"/>
  <c r="AJ31" i="20"/>
  <c r="AL31" i="20"/>
  <c r="AM31" i="20"/>
  <c r="AP31" i="20"/>
  <c r="AQ31" i="20"/>
  <c r="T32" i="20"/>
  <c r="U32" i="20"/>
  <c r="AB32" i="20"/>
  <c r="AC32" i="20" s="1"/>
  <c r="AD32" i="20"/>
  <c r="AE32" i="20" s="1"/>
  <c r="AF32" i="20"/>
  <c r="AG32" i="20" s="1"/>
  <c r="AH32" i="20"/>
  <c r="AI32" i="20" s="1"/>
  <c r="AJ32" i="20"/>
  <c r="AL32" i="20"/>
  <c r="AM32" i="20"/>
  <c r="AP32" i="20"/>
  <c r="AQ32" i="20"/>
  <c r="T33" i="20"/>
  <c r="U33" i="20" s="1"/>
  <c r="AB33" i="20"/>
  <c r="AC33" i="20" s="1"/>
  <c r="AD33" i="20"/>
  <c r="AE33" i="20" s="1"/>
  <c r="AF33" i="20"/>
  <c r="AG33" i="20" s="1"/>
  <c r="AH33" i="20"/>
  <c r="AI33" i="20" s="1"/>
  <c r="AJ33" i="20"/>
  <c r="AL33" i="20"/>
  <c r="AM33" i="20"/>
  <c r="AP33" i="20"/>
  <c r="AQ33" i="20"/>
  <c r="T34" i="20"/>
  <c r="U34" i="20" s="1"/>
  <c r="AB34" i="20"/>
  <c r="AC34" i="20"/>
  <c r="AD34" i="20"/>
  <c r="AE34" i="20" s="1"/>
  <c r="AF34" i="20"/>
  <c r="AG34" i="20" s="1"/>
  <c r="AH34" i="20"/>
  <c r="AI34" i="20" s="1"/>
  <c r="AJ34" i="20"/>
  <c r="AL34" i="20"/>
  <c r="AM34" i="20"/>
  <c r="AP34" i="20"/>
  <c r="AQ34" i="20"/>
  <c r="T35" i="20"/>
  <c r="U35" i="20" s="1"/>
  <c r="AB35" i="20"/>
  <c r="AC35" i="20" s="1"/>
  <c r="AD35" i="20"/>
  <c r="AE35" i="20" s="1"/>
  <c r="AF35" i="20"/>
  <c r="AG35" i="20" s="1"/>
  <c r="AH35" i="20"/>
  <c r="AI35" i="20" s="1"/>
  <c r="AJ35" i="20"/>
  <c r="AL35" i="20"/>
  <c r="AM35" i="20"/>
  <c r="AP35" i="20"/>
  <c r="AQ35" i="20"/>
  <c r="T36" i="20"/>
  <c r="U36" i="20" s="1"/>
  <c r="AB36" i="20"/>
  <c r="AC36" i="20" s="1"/>
  <c r="AD36" i="20"/>
  <c r="AF36" i="20"/>
  <c r="AG36" i="20" s="1"/>
  <c r="AH36" i="20"/>
  <c r="AI36" i="20" s="1"/>
  <c r="AJ36" i="20"/>
  <c r="AL36" i="20"/>
  <c r="AM36" i="20"/>
  <c r="AP36" i="20"/>
  <c r="AQ36" i="20"/>
  <c r="T37" i="20"/>
  <c r="U37" i="20" s="1"/>
  <c r="AB37" i="20"/>
  <c r="AC37" i="20" s="1"/>
  <c r="AD37" i="20"/>
  <c r="AE37" i="20" s="1"/>
  <c r="AF37" i="20"/>
  <c r="AG37" i="20" s="1"/>
  <c r="AH37" i="20"/>
  <c r="AI37" i="20" s="1"/>
  <c r="AJ37" i="20"/>
  <c r="AL37" i="20"/>
  <c r="AM37" i="20"/>
  <c r="AP37" i="20"/>
  <c r="AQ37" i="20"/>
  <c r="T38" i="20"/>
  <c r="U38" i="20" s="1"/>
  <c r="AB38" i="20"/>
  <c r="AC38" i="20" s="1"/>
  <c r="AD38" i="20"/>
  <c r="AE38" i="20" s="1"/>
  <c r="AF38" i="20"/>
  <c r="AG38" i="20" s="1"/>
  <c r="AH38" i="20"/>
  <c r="AI38" i="20" s="1"/>
  <c r="AJ38" i="20"/>
  <c r="AL38" i="20"/>
  <c r="AM38" i="20"/>
  <c r="AP38" i="20"/>
  <c r="AQ38" i="20"/>
  <c r="T39" i="20"/>
  <c r="U39" i="20" s="1"/>
  <c r="AB39" i="20"/>
  <c r="AC39" i="20" s="1"/>
  <c r="AD39" i="20"/>
  <c r="AE39" i="20" s="1"/>
  <c r="AF39" i="20"/>
  <c r="AG39" i="20" s="1"/>
  <c r="AH39" i="20"/>
  <c r="AI39" i="20" s="1"/>
  <c r="AJ39" i="20"/>
  <c r="AL39" i="20"/>
  <c r="AM39" i="20"/>
  <c r="AP39" i="20"/>
  <c r="AQ39" i="20"/>
  <c r="T40" i="20"/>
  <c r="U40" i="20" s="1"/>
  <c r="AB40" i="20"/>
  <c r="AC40" i="20" s="1"/>
  <c r="AD40" i="20"/>
  <c r="AE40" i="20" s="1"/>
  <c r="AF40" i="20"/>
  <c r="AG40" i="20" s="1"/>
  <c r="AH40" i="20"/>
  <c r="AI40" i="20" s="1"/>
  <c r="AJ40" i="20"/>
  <c r="AL40" i="20"/>
  <c r="AM40" i="20"/>
  <c r="AP40" i="20"/>
  <c r="AQ40" i="20"/>
  <c r="T41" i="20"/>
  <c r="U41" i="20" s="1"/>
  <c r="AB41" i="20"/>
  <c r="AC41" i="20" s="1"/>
  <c r="AD41" i="20"/>
  <c r="AE41" i="20" s="1"/>
  <c r="AF41" i="20"/>
  <c r="AG41" i="20" s="1"/>
  <c r="AH41" i="20"/>
  <c r="AI41" i="20" s="1"/>
  <c r="AJ41" i="20"/>
  <c r="AL41" i="20"/>
  <c r="AM41" i="20"/>
  <c r="AP41" i="20"/>
  <c r="AQ41" i="20"/>
  <c r="AH2" i="20"/>
  <c r="AI2" i="20" s="1"/>
  <c r="Z3" i="19"/>
  <c r="AA3" i="19" s="1"/>
  <c r="Z4" i="19"/>
  <c r="AA4" i="19" s="1"/>
  <c r="Z5" i="19"/>
  <c r="AA5" i="19" s="1"/>
  <c r="Z6" i="19"/>
  <c r="AA6" i="19" s="1"/>
  <c r="Z7" i="19"/>
  <c r="AA7" i="19" s="1"/>
  <c r="Z8" i="19"/>
  <c r="AA8" i="19" s="1"/>
  <c r="Z9" i="19"/>
  <c r="AA9" i="19" s="1"/>
  <c r="Z10" i="19"/>
  <c r="AA10" i="19" s="1"/>
  <c r="Z11" i="19"/>
  <c r="AA11" i="19" s="1"/>
  <c r="Z12" i="19"/>
  <c r="AA12" i="19" s="1"/>
  <c r="Z13" i="19"/>
  <c r="AA13" i="19" s="1"/>
  <c r="Z14" i="19"/>
  <c r="AA14" i="19" s="1"/>
  <c r="Z15" i="19"/>
  <c r="AA15" i="19" s="1"/>
  <c r="Z16" i="19"/>
  <c r="AA16" i="19" s="1"/>
  <c r="Z17" i="19"/>
  <c r="Z18" i="19"/>
  <c r="AA18" i="19" s="1"/>
  <c r="Z19" i="19"/>
  <c r="AA19" i="19" s="1"/>
  <c r="Z20" i="19"/>
  <c r="AA20" i="19" s="1"/>
  <c r="Z21" i="19"/>
  <c r="AA21" i="19" s="1"/>
  <c r="Z22" i="19"/>
  <c r="AA22" i="19" s="1"/>
  <c r="Z23" i="19"/>
  <c r="AA23" i="19" s="1"/>
  <c r="Z24" i="19"/>
  <c r="AA24" i="19" s="1"/>
  <c r="Z25" i="19"/>
  <c r="AA25" i="19" s="1"/>
  <c r="Z26" i="19"/>
  <c r="AA26" i="19" s="1"/>
  <c r="Z27" i="19"/>
  <c r="AA27" i="19" s="1"/>
  <c r="Z28" i="19"/>
  <c r="AA28" i="19" s="1"/>
  <c r="Z29" i="19"/>
  <c r="AA29" i="19" s="1"/>
  <c r="Z30" i="19"/>
  <c r="AA30" i="19" s="1"/>
  <c r="Z31" i="19"/>
  <c r="AA31" i="19" s="1"/>
  <c r="Z32" i="19"/>
  <c r="AA32" i="19" s="1"/>
  <c r="Z33" i="19"/>
  <c r="AA33" i="19" s="1"/>
  <c r="Z34" i="19"/>
  <c r="AA34" i="19" s="1"/>
  <c r="Z35" i="19"/>
  <c r="AA35" i="19" s="1"/>
  <c r="Z36" i="19"/>
  <c r="AA36" i="19" s="1"/>
  <c r="Z37" i="19"/>
  <c r="AA37" i="19" s="1"/>
  <c r="Z38" i="19"/>
  <c r="AA38" i="19" s="1"/>
  <c r="Z39" i="19"/>
  <c r="AA39" i="19" s="1"/>
  <c r="Z40" i="19"/>
  <c r="AA40" i="19" s="1"/>
  <c r="Z41" i="19"/>
  <c r="AA41" i="19" s="1"/>
  <c r="Z42" i="19"/>
  <c r="AA42" i="19" s="1"/>
  <c r="Z43" i="19"/>
  <c r="Z44" i="19"/>
  <c r="AA44" i="19" s="1"/>
  <c r="Z45" i="19"/>
  <c r="AA45" i="19" s="1"/>
  <c r="Z46" i="19"/>
  <c r="AA46" i="19" s="1"/>
  <c r="Z47" i="19"/>
  <c r="AA47" i="19" s="1"/>
  <c r="Z48" i="19"/>
  <c r="AA48" i="19" s="1"/>
  <c r="Z49" i="19"/>
  <c r="AA49" i="19" s="1"/>
  <c r="Z50" i="19"/>
  <c r="AA50" i="19" s="1"/>
  <c r="Z51" i="19"/>
  <c r="AA51" i="19" s="1"/>
  <c r="Z139" i="19"/>
  <c r="AA139" i="19" s="1"/>
  <c r="Z140" i="19"/>
  <c r="AA140" i="19" s="1"/>
  <c r="Z141" i="19"/>
  <c r="AA141" i="19" s="1"/>
  <c r="Z142" i="19"/>
  <c r="AA142" i="19" s="1"/>
  <c r="Z143" i="19"/>
  <c r="AA143" i="19" s="1"/>
  <c r="Z144" i="19"/>
  <c r="AA144" i="19" s="1"/>
  <c r="Z145" i="19"/>
  <c r="AA145" i="19" s="1"/>
  <c r="Z52" i="19"/>
  <c r="AA52" i="19" s="1"/>
  <c r="Z53" i="19"/>
  <c r="AA53" i="19" s="1"/>
  <c r="Z61" i="19"/>
  <c r="AA61" i="19" s="1"/>
  <c r="Z63" i="19"/>
  <c r="AA63" i="19" s="1"/>
  <c r="Z62" i="19"/>
  <c r="Z64" i="19"/>
  <c r="AA64" i="19" s="1"/>
  <c r="Z66" i="19"/>
  <c r="AA66" i="19" s="1"/>
  <c r="Z65" i="19"/>
  <c r="AA65" i="19" s="1"/>
  <c r="Z67" i="19"/>
  <c r="AA67" i="19" s="1"/>
  <c r="Z54" i="19"/>
  <c r="AA54" i="19" s="1"/>
  <c r="Z59" i="19"/>
  <c r="AA59" i="19" s="1"/>
  <c r="Z60" i="19"/>
  <c r="AA60" i="19" s="1"/>
  <c r="Z57" i="19"/>
  <c r="Z58" i="19"/>
  <c r="AA58" i="19" s="1"/>
  <c r="Z55" i="19"/>
  <c r="AA55" i="19" s="1"/>
  <c r="Z56" i="19"/>
  <c r="AA56" i="19" s="1"/>
  <c r="Z68" i="19"/>
  <c r="AA68" i="19" s="1"/>
  <c r="Z69" i="19"/>
  <c r="AA69" i="19" s="1"/>
  <c r="Z79" i="19"/>
  <c r="Z80" i="19"/>
  <c r="AA80" i="19" s="1"/>
  <c r="Z81" i="19"/>
  <c r="AA81" i="19" s="1"/>
  <c r="Z83" i="19"/>
  <c r="AA83" i="19" s="1"/>
  <c r="Z82" i="19"/>
  <c r="AA82" i="19" s="1"/>
  <c r="Z84" i="19"/>
  <c r="AA84" i="19" s="1"/>
  <c r="Z70" i="19"/>
  <c r="AA70" i="19" s="1"/>
  <c r="Z71" i="19"/>
  <c r="AA71" i="19" s="1"/>
  <c r="Z72" i="19"/>
  <c r="AA72" i="19" s="1"/>
  <c r="Z73" i="19"/>
  <c r="AA73" i="19" s="1"/>
  <c r="Z74" i="19"/>
  <c r="AA74" i="19" s="1"/>
  <c r="Z75" i="19"/>
  <c r="AA75" i="19" s="1"/>
  <c r="Z76" i="19"/>
  <c r="AA76" i="19" s="1"/>
  <c r="Z77" i="19"/>
  <c r="Z78" i="19"/>
  <c r="AA78" i="19" s="1"/>
  <c r="Z85" i="19"/>
  <c r="Z86" i="19"/>
  <c r="AA86" i="19" s="1"/>
  <c r="Z96" i="19"/>
  <c r="AA96" i="19" s="1"/>
  <c r="Z97" i="19"/>
  <c r="AA97" i="19" s="1"/>
  <c r="Z98" i="19"/>
  <c r="AA98" i="19" s="1"/>
  <c r="Z99" i="19"/>
  <c r="AA99" i="19" s="1"/>
  <c r="Z101" i="19"/>
  <c r="AA101" i="19" s="1"/>
  <c r="Z100" i="19"/>
  <c r="AA100" i="19" s="1"/>
  <c r="Z102" i="19"/>
  <c r="AA102" i="19" s="1"/>
  <c r="Z87" i="19"/>
  <c r="AA87" i="19" s="1"/>
  <c r="Z90" i="19"/>
  <c r="AA90" i="19" s="1"/>
  <c r="Z91" i="19"/>
  <c r="AA91" i="19" s="1"/>
  <c r="Z88" i="19"/>
  <c r="AA88" i="19" s="1"/>
  <c r="Z89" i="19"/>
  <c r="AA89" i="19" s="1"/>
  <c r="Z94" i="19"/>
  <c r="AA94" i="19" s="1"/>
  <c r="Z95" i="19"/>
  <c r="AA95" i="19" s="1"/>
  <c r="Z92" i="19"/>
  <c r="AA92" i="19" s="1"/>
  <c r="Z93" i="19"/>
  <c r="AA93" i="19" s="1"/>
  <c r="Z103" i="19"/>
  <c r="AA103" i="19" s="1"/>
  <c r="Z104" i="19"/>
  <c r="AA104" i="19" s="1"/>
  <c r="Z105" i="19"/>
  <c r="AA105" i="19" s="1"/>
  <c r="Z115" i="19"/>
  <c r="AA115" i="19" s="1"/>
  <c r="Z116" i="19"/>
  <c r="AA116" i="19" s="1"/>
  <c r="Z117" i="19"/>
  <c r="AA117" i="19" s="1"/>
  <c r="Z118" i="19"/>
  <c r="AA118" i="19" s="1"/>
  <c r="Z119" i="19"/>
  <c r="AA119" i="19" s="1"/>
  <c r="Z120" i="19"/>
  <c r="AA120" i="19" s="1"/>
  <c r="Z121" i="19"/>
  <c r="AA121" i="19" s="1"/>
  <c r="Z106" i="19"/>
  <c r="AA106" i="19" s="1"/>
  <c r="Z107" i="19"/>
  <c r="AA107" i="19" s="1"/>
  <c r="Z108" i="19"/>
  <c r="AA108" i="19" s="1"/>
  <c r="Z109" i="19"/>
  <c r="AA109" i="19" s="1"/>
  <c r="Z110" i="19"/>
  <c r="AA110" i="19" s="1"/>
  <c r="Z111" i="19"/>
  <c r="AA111" i="19" s="1"/>
  <c r="Z112" i="19"/>
  <c r="AA112" i="19" s="1"/>
  <c r="Z113" i="19"/>
  <c r="Z114" i="19"/>
  <c r="AA114" i="19" s="1"/>
  <c r="Z122" i="19"/>
  <c r="AA122" i="19" s="1"/>
  <c r="Z123" i="19"/>
  <c r="AA123" i="19" s="1"/>
  <c r="Z132" i="19"/>
  <c r="AA132" i="19" s="1"/>
  <c r="Z133" i="19"/>
  <c r="AA133" i="19" s="1"/>
  <c r="Z134" i="19"/>
  <c r="AA134" i="19" s="1"/>
  <c r="Z135" i="19"/>
  <c r="AA135" i="19" s="1"/>
  <c r="Z137" i="19"/>
  <c r="AA137" i="19" s="1"/>
  <c r="Z136" i="19"/>
  <c r="AA136" i="19" s="1"/>
  <c r="Z138" i="19"/>
  <c r="AA138" i="19" s="1"/>
  <c r="Z124" i="19"/>
  <c r="AA124" i="19" s="1"/>
  <c r="Z125" i="19"/>
  <c r="AA125" i="19" s="1"/>
  <c r="Z126" i="19"/>
  <c r="AA126" i="19" s="1"/>
  <c r="Z127" i="19"/>
  <c r="AA127" i="19" s="1"/>
  <c r="Z128" i="19"/>
  <c r="AA128" i="19" s="1"/>
  <c r="Z129" i="19"/>
  <c r="Z130" i="19"/>
  <c r="AA130" i="19" s="1"/>
  <c r="Z131" i="19"/>
  <c r="AA131" i="19" s="1"/>
  <c r="Z146" i="19"/>
  <c r="AA146" i="19" s="1"/>
  <c r="Z147" i="19"/>
  <c r="AA147" i="19" s="1"/>
  <c r="Z2" i="19"/>
  <c r="AA2" i="19" s="1"/>
  <c r="T3" i="19"/>
  <c r="U3" i="19" s="1"/>
  <c r="Y3" i="19"/>
  <c r="AB3" i="19"/>
  <c r="AC3" i="19" s="1"/>
  <c r="AD3" i="19"/>
  <c r="AE3" i="19" s="1"/>
  <c r="AF3" i="19"/>
  <c r="AG3" i="19" s="1"/>
  <c r="AH3" i="19"/>
  <c r="AI3" i="19" s="1"/>
  <c r="AJ3" i="19"/>
  <c r="AL3" i="19"/>
  <c r="AM3" i="19"/>
  <c r="AP3" i="19"/>
  <c r="AQ3" i="19"/>
  <c r="T4" i="19"/>
  <c r="U4" i="19" s="1"/>
  <c r="Y4" i="19"/>
  <c r="AB4" i="19"/>
  <c r="AC4" i="19" s="1"/>
  <c r="AD4" i="19"/>
  <c r="AE4" i="19" s="1"/>
  <c r="AF4" i="19"/>
  <c r="AG4" i="19" s="1"/>
  <c r="AH4" i="19"/>
  <c r="AI4" i="19" s="1"/>
  <c r="AJ4" i="19"/>
  <c r="AL4" i="19"/>
  <c r="AM4" i="19"/>
  <c r="AP4" i="19"/>
  <c r="AQ4" i="19"/>
  <c r="T5" i="19"/>
  <c r="U5" i="19" s="1"/>
  <c r="Y5" i="19"/>
  <c r="AB5" i="19"/>
  <c r="AC5" i="19" s="1"/>
  <c r="AD5" i="19"/>
  <c r="AE5" i="19" s="1"/>
  <c r="AF5" i="19"/>
  <c r="AG5" i="19" s="1"/>
  <c r="AH5" i="19"/>
  <c r="AI5" i="19" s="1"/>
  <c r="AJ5" i="19"/>
  <c r="AL5" i="19"/>
  <c r="AM5" i="19"/>
  <c r="AP5" i="19"/>
  <c r="AQ5" i="19"/>
  <c r="T6" i="19"/>
  <c r="U6" i="19" s="1"/>
  <c r="Y6" i="19"/>
  <c r="AB6" i="19"/>
  <c r="AC6" i="19" s="1"/>
  <c r="AD6" i="19"/>
  <c r="AE6" i="19" s="1"/>
  <c r="AF6" i="19"/>
  <c r="AG6" i="19" s="1"/>
  <c r="AH6" i="19"/>
  <c r="AI6" i="19" s="1"/>
  <c r="AJ6" i="19"/>
  <c r="AL6" i="19"/>
  <c r="AM6" i="19"/>
  <c r="AP6" i="19"/>
  <c r="AQ6" i="19"/>
  <c r="T7" i="19"/>
  <c r="U7" i="19" s="1"/>
  <c r="Y7" i="19"/>
  <c r="AB7" i="19"/>
  <c r="AC7" i="19" s="1"/>
  <c r="AD7" i="19"/>
  <c r="AE7" i="19" s="1"/>
  <c r="AF7" i="19"/>
  <c r="AG7" i="19" s="1"/>
  <c r="AH7" i="19"/>
  <c r="AI7" i="19" s="1"/>
  <c r="AJ7" i="19"/>
  <c r="AL7" i="19"/>
  <c r="AM7" i="19"/>
  <c r="AP7" i="19"/>
  <c r="AQ7" i="19"/>
  <c r="T8" i="19"/>
  <c r="U8" i="19" s="1"/>
  <c r="Y8" i="19"/>
  <c r="AB8" i="19"/>
  <c r="AC8" i="19" s="1"/>
  <c r="AD8" i="19"/>
  <c r="AE8" i="19" s="1"/>
  <c r="AF8" i="19"/>
  <c r="AG8" i="19" s="1"/>
  <c r="AH8" i="19"/>
  <c r="AI8" i="19" s="1"/>
  <c r="AJ8" i="19"/>
  <c r="AL8" i="19"/>
  <c r="AM8" i="19"/>
  <c r="AP8" i="19"/>
  <c r="AQ8" i="19"/>
  <c r="T9" i="19"/>
  <c r="U9" i="19" s="1"/>
  <c r="Y9" i="19"/>
  <c r="AB9" i="19"/>
  <c r="AC9" i="19" s="1"/>
  <c r="AD9" i="19"/>
  <c r="AE9" i="19" s="1"/>
  <c r="AF9" i="19"/>
  <c r="AG9" i="19" s="1"/>
  <c r="AH9" i="19"/>
  <c r="AI9" i="19" s="1"/>
  <c r="AJ9" i="19"/>
  <c r="AL9" i="19"/>
  <c r="AM9" i="19"/>
  <c r="AP9" i="19"/>
  <c r="AQ9" i="19"/>
  <c r="T10" i="19"/>
  <c r="U10" i="19" s="1"/>
  <c r="Y10" i="19"/>
  <c r="AB10" i="19"/>
  <c r="AC10" i="19" s="1"/>
  <c r="AD10" i="19"/>
  <c r="AE10" i="19" s="1"/>
  <c r="AF10" i="19"/>
  <c r="AG10" i="19" s="1"/>
  <c r="AH10" i="19"/>
  <c r="AI10" i="19" s="1"/>
  <c r="AJ10" i="19"/>
  <c r="AL10" i="19"/>
  <c r="AM10" i="19"/>
  <c r="AP10" i="19"/>
  <c r="AQ10" i="19"/>
  <c r="T11" i="19"/>
  <c r="U11" i="19" s="1"/>
  <c r="Y11" i="19"/>
  <c r="AB11" i="19"/>
  <c r="AC11" i="19" s="1"/>
  <c r="AD11" i="19"/>
  <c r="AE11" i="19" s="1"/>
  <c r="AF11" i="19"/>
  <c r="AG11" i="19" s="1"/>
  <c r="AH11" i="19"/>
  <c r="AI11" i="19" s="1"/>
  <c r="AJ11" i="19"/>
  <c r="AL11" i="19"/>
  <c r="AM11" i="19"/>
  <c r="AP11" i="19"/>
  <c r="AQ11" i="19"/>
  <c r="T12" i="19"/>
  <c r="U12" i="19" s="1"/>
  <c r="Y12" i="19"/>
  <c r="AB12" i="19"/>
  <c r="AC12" i="19" s="1"/>
  <c r="AD12" i="19"/>
  <c r="AE12" i="19" s="1"/>
  <c r="AF12" i="19"/>
  <c r="AG12" i="19" s="1"/>
  <c r="AH12" i="19"/>
  <c r="AI12" i="19" s="1"/>
  <c r="AJ12" i="19"/>
  <c r="AL12" i="19"/>
  <c r="AM12" i="19"/>
  <c r="AP12" i="19"/>
  <c r="AQ12" i="19"/>
  <c r="T13" i="19"/>
  <c r="U13" i="19" s="1"/>
  <c r="Y13" i="19"/>
  <c r="AB13" i="19"/>
  <c r="AC13" i="19" s="1"/>
  <c r="AD13" i="19"/>
  <c r="AE13" i="19" s="1"/>
  <c r="AF13" i="19"/>
  <c r="AG13" i="19" s="1"/>
  <c r="AH13" i="19"/>
  <c r="AI13" i="19" s="1"/>
  <c r="AJ13" i="19"/>
  <c r="AL13" i="19"/>
  <c r="AM13" i="19"/>
  <c r="AP13" i="19"/>
  <c r="AQ13" i="19"/>
  <c r="T14" i="19"/>
  <c r="U14" i="19" s="1"/>
  <c r="Y14" i="19"/>
  <c r="AB14" i="19"/>
  <c r="AC14" i="19" s="1"/>
  <c r="AD14" i="19"/>
  <c r="AE14" i="19" s="1"/>
  <c r="AF14" i="19"/>
  <c r="AG14" i="19" s="1"/>
  <c r="AH14" i="19"/>
  <c r="AI14" i="19" s="1"/>
  <c r="AJ14" i="19"/>
  <c r="AL14" i="19"/>
  <c r="AM14" i="19"/>
  <c r="AP14" i="19"/>
  <c r="AQ14" i="19"/>
  <c r="T15" i="19"/>
  <c r="U15" i="19" s="1"/>
  <c r="Y15" i="19"/>
  <c r="AB15" i="19"/>
  <c r="AC15" i="19" s="1"/>
  <c r="AD15" i="19"/>
  <c r="AE15" i="19" s="1"/>
  <c r="AF15" i="19"/>
  <c r="AG15" i="19" s="1"/>
  <c r="AH15" i="19"/>
  <c r="AI15" i="19" s="1"/>
  <c r="AJ15" i="19"/>
  <c r="AL15" i="19"/>
  <c r="AM15" i="19"/>
  <c r="AP15" i="19"/>
  <c r="AQ15" i="19"/>
  <c r="T16" i="19"/>
  <c r="U16" i="19" s="1"/>
  <c r="Y16" i="19"/>
  <c r="AB16" i="19"/>
  <c r="AC16" i="19" s="1"/>
  <c r="AD16" i="19"/>
  <c r="AE16" i="19" s="1"/>
  <c r="AF16" i="19"/>
  <c r="AG16" i="19" s="1"/>
  <c r="AH16" i="19"/>
  <c r="AI16" i="19" s="1"/>
  <c r="AJ16" i="19"/>
  <c r="AL16" i="19"/>
  <c r="AM16" i="19"/>
  <c r="AP16" i="19"/>
  <c r="AQ16" i="19"/>
  <c r="T17" i="19"/>
  <c r="U17" i="19" s="1"/>
  <c r="Y17" i="19"/>
  <c r="AA17" i="19"/>
  <c r="AB17" i="19"/>
  <c r="AC17" i="19" s="1"/>
  <c r="AD17" i="19"/>
  <c r="AE17" i="19" s="1"/>
  <c r="AF17" i="19"/>
  <c r="AG17" i="19" s="1"/>
  <c r="AH17" i="19"/>
  <c r="AI17" i="19" s="1"/>
  <c r="AJ17" i="19"/>
  <c r="AL17" i="19"/>
  <c r="AM17" i="19"/>
  <c r="AP17" i="19"/>
  <c r="AQ17" i="19"/>
  <c r="T18" i="19"/>
  <c r="U18" i="19" s="1"/>
  <c r="Y18" i="19"/>
  <c r="AB18" i="19"/>
  <c r="AC18" i="19" s="1"/>
  <c r="AD18" i="19"/>
  <c r="AE18" i="19" s="1"/>
  <c r="AF18" i="19"/>
  <c r="AG18" i="19" s="1"/>
  <c r="AH18" i="19"/>
  <c r="AI18" i="19" s="1"/>
  <c r="AJ18" i="19"/>
  <c r="AL18" i="19"/>
  <c r="AM18" i="19"/>
  <c r="AP18" i="19"/>
  <c r="AQ18" i="19"/>
  <c r="T19" i="19"/>
  <c r="U19" i="19" s="1"/>
  <c r="Y19" i="19"/>
  <c r="AB19" i="19"/>
  <c r="AC19" i="19" s="1"/>
  <c r="AD19" i="19"/>
  <c r="AE19" i="19" s="1"/>
  <c r="AF19" i="19"/>
  <c r="AG19" i="19" s="1"/>
  <c r="AH19" i="19"/>
  <c r="AI19" i="19" s="1"/>
  <c r="AJ19" i="19"/>
  <c r="AL19" i="19"/>
  <c r="AM19" i="19"/>
  <c r="AP19" i="19"/>
  <c r="AQ19" i="19"/>
  <c r="T20" i="19"/>
  <c r="U20" i="19" s="1"/>
  <c r="Y20" i="19"/>
  <c r="AB20" i="19"/>
  <c r="AC20" i="19" s="1"/>
  <c r="AD20" i="19"/>
  <c r="AE20" i="19" s="1"/>
  <c r="AF20" i="19"/>
  <c r="AG20" i="19" s="1"/>
  <c r="AH20" i="19"/>
  <c r="AI20" i="19" s="1"/>
  <c r="AJ20" i="19"/>
  <c r="AL20" i="19"/>
  <c r="AM20" i="19"/>
  <c r="AP20" i="19"/>
  <c r="AQ20" i="19"/>
  <c r="T21" i="19"/>
  <c r="U21" i="19" s="1"/>
  <c r="Y21" i="19"/>
  <c r="AB21" i="19"/>
  <c r="AC21" i="19" s="1"/>
  <c r="AD21" i="19"/>
  <c r="AE21" i="19" s="1"/>
  <c r="AF21" i="19"/>
  <c r="AG21" i="19" s="1"/>
  <c r="AH21" i="19"/>
  <c r="AI21" i="19" s="1"/>
  <c r="AJ21" i="19"/>
  <c r="AL21" i="19"/>
  <c r="AM21" i="19"/>
  <c r="AP21" i="19"/>
  <c r="AQ21" i="19"/>
  <c r="T22" i="19"/>
  <c r="U22" i="19" s="1"/>
  <c r="Y22" i="19"/>
  <c r="AB22" i="19"/>
  <c r="AC22" i="19" s="1"/>
  <c r="AD22" i="19"/>
  <c r="AE22" i="19" s="1"/>
  <c r="AF22" i="19"/>
  <c r="AG22" i="19" s="1"/>
  <c r="AH22" i="19"/>
  <c r="AI22" i="19" s="1"/>
  <c r="AJ22" i="19"/>
  <c r="AL22" i="19"/>
  <c r="AM22" i="19"/>
  <c r="AP22" i="19"/>
  <c r="AQ22" i="19"/>
  <c r="T23" i="19"/>
  <c r="U23" i="19" s="1"/>
  <c r="Y23" i="19"/>
  <c r="AB23" i="19"/>
  <c r="AC23" i="19" s="1"/>
  <c r="AD23" i="19"/>
  <c r="AE23" i="19" s="1"/>
  <c r="AF23" i="19"/>
  <c r="AG23" i="19" s="1"/>
  <c r="AH23" i="19"/>
  <c r="AI23" i="19" s="1"/>
  <c r="AJ23" i="19"/>
  <c r="AL23" i="19"/>
  <c r="AM23" i="19"/>
  <c r="AP23" i="19"/>
  <c r="AQ23" i="19"/>
  <c r="T24" i="19"/>
  <c r="U24" i="19" s="1"/>
  <c r="Y24" i="19"/>
  <c r="AB24" i="19"/>
  <c r="AC24" i="19" s="1"/>
  <c r="AD24" i="19"/>
  <c r="AE24" i="19" s="1"/>
  <c r="AF24" i="19"/>
  <c r="AG24" i="19" s="1"/>
  <c r="AH24" i="19"/>
  <c r="AI24" i="19" s="1"/>
  <c r="AJ24" i="19"/>
  <c r="AL24" i="19"/>
  <c r="AM24" i="19"/>
  <c r="AP24" i="19"/>
  <c r="AQ24" i="19"/>
  <c r="T25" i="19"/>
  <c r="U25" i="19" s="1"/>
  <c r="Y25" i="19"/>
  <c r="AB25" i="19"/>
  <c r="AC25" i="19" s="1"/>
  <c r="AD25" i="19"/>
  <c r="AE25" i="19" s="1"/>
  <c r="AF25" i="19"/>
  <c r="AG25" i="19" s="1"/>
  <c r="AH25" i="19"/>
  <c r="AI25" i="19" s="1"/>
  <c r="AJ25" i="19"/>
  <c r="AL25" i="19"/>
  <c r="AM25" i="19"/>
  <c r="AP25" i="19"/>
  <c r="AQ25" i="19"/>
  <c r="T26" i="19"/>
  <c r="U26" i="19" s="1"/>
  <c r="Y26" i="19"/>
  <c r="AB26" i="19"/>
  <c r="AC26" i="19" s="1"/>
  <c r="AD26" i="19"/>
  <c r="AE26" i="19" s="1"/>
  <c r="AF26" i="19"/>
  <c r="AG26" i="19" s="1"/>
  <c r="AH26" i="19"/>
  <c r="AI26" i="19" s="1"/>
  <c r="AJ26" i="19"/>
  <c r="AL26" i="19"/>
  <c r="AM26" i="19"/>
  <c r="AP26" i="19"/>
  <c r="AQ26" i="19"/>
  <c r="T27" i="19"/>
  <c r="U27" i="19" s="1"/>
  <c r="Y27" i="19"/>
  <c r="AB27" i="19"/>
  <c r="AC27" i="19" s="1"/>
  <c r="AD27" i="19"/>
  <c r="AE27" i="19" s="1"/>
  <c r="AF27" i="19"/>
  <c r="AG27" i="19" s="1"/>
  <c r="AH27" i="19"/>
  <c r="AI27" i="19" s="1"/>
  <c r="AJ27" i="19"/>
  <c r="AL27" i="19"/>
  <c r="AM27" i="19"/>
  <c r="AP27" i="19"/>
  <c r="AQ27" i="19"/>
  <c r="T28" i="19"/>
  <c r="U28" i="19" s="1"/>
  <c r="Y28" i="19"/>
  <c r="AB28" i="19"/>
  <c r="AC28" i="19" s="1"/>
  <c r="AD28" i="19"/>
  <c r="AE28" i="19" s="1"/>
  <c r="AF28" i="19"/>
  <c r="AG28" i="19" s="1"/>
  <c r="AH28" i="19"/>
  <c r="AI28" i="19" s="1"/>
  <c r="AJ28" i="19"/>
  <c r="AL28" i="19"/>
  <c r="AM28" i="19"/>
  <c r="AP28" i="19"/>
  <c r="AQ28" i="19"/>
  <c r="T29" i="19"/>
  <c r="U29" i="19" s="1"/>
  <c r="Y29" i="19"/>
  <c r="AB29" i="19"/>
  <c r="AC29" i="19" s="1"/>
  <c r="AD29" i="19"/>
  <c r="AE29" i="19" s="1"/>
  <c r="AF29" i="19"/>
  <c r="AG29" i="19" s="1"/>
  <c r="AH29" i="19"/>
  <c r="AI29" i="19" s="1"/>
  <c r="AJ29" i="19"/>
  <c r="AL29" i="19"/>
  <c r="AM29" i="19"/>
  <c r="AP29" i="19"/>
  <c r="AQ29" i="19"/>
  <c r="T30" i="19"/>
  <c r="U30" i="19" s="1"/>
  <c r="Y30" i="19"/>
  <c r="AB30" i="19"/>
  <c r="AC30" i="19" s="1"/>
  <c r="AD30" i="19"/>
  <c r="AE30" i="19" s="1"/>
  <c r="AF30" i="19"/>
  <c r="AG30" i="19" s="1"/>
  <c r="AH30" i="19"/>
  <c r="AI30" i="19" s="1"/>
  <c r="AJ30" i="19"/>
  <c r="AL30" i="19"/>
  <c r="AM30" i="19"/>
  <c r="AP30" i="19"/>
  <c r="AQ30" i="19"/>
  <c r="T31" i="19"/>
  <c r="U31" i="19" s="1"/>
  <c r="Y31" i="19"/>
  <c r="AB31" i="19"/>
  <c r="AC31" i="19" s="1"/>
  <c r="AD31" i="19"/>
  <c r="AE31" i="19" s="1"/>
  <c r="AF31" i="19"/>
  <c r="AG31" i="19" s="1"/>
  <c r="AH31" i="19"/>
  <c r="AI31" i="19" s="1"/>
  <c r="AJ31" i="19"/>
  <c r="AL31" i="19"/>
  <c r="AM31" i="19"/>
  <c r="AP31" i="19"/>
  <c r="AQ31" i="19"/>
  <c r="T32" i="19"/>
  <c r="U32" i="19" s="1"/>
  <c r="Y32" i="19"/>
  <c r="AB32" i="19"/>
  <c r="AC32" i="19" s="1"/>
  <c r="AD32" i="19"/>
  <c r="AE32" i="19" s="1"/>
  <c r="AF32" i="19"/>
  <c r="AG32" i="19" s="1"/>
  <c r="AH32" i="19"/>
  <c r="AI32" i="19" s="1"/>
  <c r="AJ32" i="19"/>
  <c r="AL32" i="19"/>
  <c r="AM32" i="19"/>
  <c r="AP32" i="19"/>
  <c r="AQ32" i="19"/>
  <c r="T33" i="19"/>
  <c r="U33" i="19" s="1"/>
  <c r="Y33" i="19"/>
  <c r="AB33" i="19"/>
  <c r="AC33" i="19" s="1"/>
  <c r="AD33" i="19"/>
  <c r="AE33" i="19" s="1"/>
  <c r="AF33" i="19"/>
  <c r="AG33" i="19" s="1"/>
  <c r="AH33" i="19"/>
  <c r="AI33" i="19" s="1"/>
  <c r="AJ33" i="19"/>
  <c r="AL33" i="19"/>
  <c r="AM33" i="19"/>
  <c r="AP33" i="19"/>
  <c r="AQ33" i="19"/>
  <c r="T34" i="19"/>
  <c r="U34" i="19" s="1"/>
  <c r="Y34" i="19"/>
  <c r="AB34" i="19"/>
  <c r="AC34" i="19" s="1"/>
  <c r="AD34" i="19"/>
  <c r="AE34" i="19" s="1"/>
  <c r="AF34" i="19"/>
  <c r="AG34" i="19" s="1"/>
  <c r="AH34" i="19"/>
  <c r="AI34" i="19" s="1"/>
  <c r="AJ34" i="19"/>
  <c r="AL34" i="19"/>
  <c r="AM34" i="19"/>
  <c r="AP34" i="19"/>
  <c r="AQ34" i="19"/>
  <c r="T35" i="19"/>
  <c r="U35" i="19" s="1"/>
  <c r="Y35" i="19"/>
  <c r="AB35" i="19"/>
  <c r="AC35" i="19" s="1"/>
  <c r="AD35" i="19"/>
  <c r="AE35" i="19" s="1"/>
  <c r="AF35" i="19"/>
  <c r="AG35" i="19" s="1"/>
  <c r="AH35" i="19"/>
  <c r="AI35" i="19" s="1"/>
  <c r="AJ35" i="19"/>
  <c r="AL35" i="19"/>
  <c r="AM35" i="19"/>
  <c r="AP35" i="19"/>
  <c r="AQ35" i="19"/>
  <c r="T36" i="19"/>
  <c r="U36" i="19" s="1"/>
  <c r="Y36" i="19"/>
  <c r="AB36" i="19"/>
  <c r="AC36" i="19" s="1"/>
  <c r="AD36" i="19"/>
  <c r="AE36" i="19" s="1"/>
  <c r="AF36" i="19"/>
  <c r="AG36" i="19" s="1"/>
  <c r="AH36" i="19"/>
  <c r="AI36" i="19" s="1"/>
  <c r="AJ36" i="19"/>
  <c r="AL36" i="19"/>
  <c r="AM36" i="19"/>
  <c r="AP36" i="19"/>
  <c r="AQ36" i="19"/>
  <c r="T37" i="19"/>
  <c r="U37" i="19" s="1"/>
  <c r="Y37" i="19"/>
  <c r="AB37" i="19"/>
  <c r="AC37" i="19" s="1"/>
  <c r="AD37" i="19"/>
  <c r="AE37" i="19" s="1"/>
  <c r="AF37" i="19"/>
  <c r="AG37" i="19" s="1"/>
  <c r="AH37" i="19"/>
  <c r="AI37" i="19" s="1"/>
  <c r="AJ37" i="19"/>
  <c r="AL37" i="19"/>
  <c r="AM37" i="19"/>
  <c r="AP37" i="19"/>
  <c r="AQ37" i="19"/>
  <c r="T38" i="19"/>
  <c r="U38" i="19" s="1"/>
  <c r="Y38" i="19"/>
  <c r="AB38" i="19"/>
  <c r="AC38" i="19" s="1"/>
  <c r="AD38" i="19"/>
  <c r="AE38" i="19" s="1"/>
  <c r="AF38" i="19"/>
  <c r="AG38" i="19" s="1"/>
  <c r="AH38" i="19"/>
  <c r="AI38" i="19" s="1"/>
  <c r="AJ38" i="19"/>
  <c r="AL38" i="19"/>
  <c r="AM38" i="19"/>
  <c r="AP38" i="19"/>
  <c r="AQ38" i="19"/>
  <c r="T39" i="19"/>
  <c r="U39" i="19" s="1"/>
  <c r="Y39" i="19"/>
  <c r="AB39" i="19"/>
  <c r="AC39" i="19" s="1"/>
  <c r="AD39" i="19"/>
  <c r="AE39" i="19" s="1"/>
  <c r="AF39" i="19"/>
  <c r="AG39" i="19" s="1"/>
  <c r="AH39" i="19"/>
  <c r="AI39" i="19" s="1"/>
  <c r="AJ39" i="19"/>
  <c r="AL39" i="19"/>
  <c r="AM39" i="19"/>
  <c r="AP39" i="19"/>
  <c r="AQ39" i="19"/>
  <c r="T40" i="19"/>
  <c r="U40" i="19" s="1"/>
  <c r="Y40" i="19"/>
  <c r="AB40" i="19"/>
  <c r="AC40" i="19" s="1"/>
  <c r="AD40" i="19"/>
  <c r="AE40" i="19" s="1"/>
  <c r="AF40" i="19"/>
  <c r="AG40" i="19" s="1"/>
  <c r="AH40" i="19"/>
  <c r="AI40" i="19" s="1"/>
  <c r="AJ40" i="19"/>
  <c r="AL40" i="19"/>
  <c r="AM40" i="19"/>
  <c r="AP40" i="19"/>
  <c r="AQ40" i="19"/>
  <c r="T41" i="19"/>
  <c r="U41" i="19" s="1"/>
  <c r="Y41" i="19"/>
  <c r="AB41" i="19"/>
  <c r="AC41" i="19" s="1"/>
  <c r="AD41" i="19"/>
  <c r="AE41" i="19" s="1"/>
  <c r="AF41" i="19"/>
  <c r="AG41" i="19" s="1"/>
  <c r="AH41" i="19"/>
  <c r="AI41" i="19" s="1"/>
  <c r="AJ41" i="19"/>
  <c r="AL41" i="19"/>
  <c r="AM41" i="19"/>
  <c r="AP41" i="19"/>
  <c r="AQ41" i="19"/>
  <c r="T42" i="19"/>
  <c r="U42" i="19" s="1"/>
  <c r="Y42" i="19"/>
  <c r="AB42" i="19"/>
  <c r="AC42" i="19" s="1"/>
  <c r="AD42" i="19"/>
  <c r="AE42" i="19" s="1"/>
  <c r="AF42" i="19"/>
  <c r="AG42" i="19" s="1"/>
  <c r="AH42" i="19"/>
  <c r="AI42" i="19" s="1"/>
  <c r="AJ42" i="19"/>
  <c r="AL42" i="19"/>
  <c r="AM42" i="19"/>
  <c r="AP42" i="19"/>
  <c r="AQ42" i="19"/>
  <c r="T43" i="19"/>
  <c r="U43" i="19" s="1"/>
  <c r="Y43" i="19"/>
  <c r="AA43" i="19"/>
  <c r="AB43" i="19"/>
  <c r="AC43" i="19" s="1"/>
  <c r="AD43" i="19"/>
  <c r="AE43" i="19" s="1"/>
  <c r="AF43" i="19"/>
  <c r="AG43" i="19" s="1"/>
  <c r="AH43" i="19"/>
  <c r="AI43" i="19" s="1"/>
  <c r="AJ43" i="19"/>
  <c r="AL43" i="19"/>
  <c r="AM43" i="19"/>
  <c r="AP43" i="19"/>
  <c r="AQ43" i="19"/>
  <c r="T44" i="19"/>
  <c r="U44" i="19" s="1"/>
  <c r="Y44" i="19"/>
  <c r="AB44" i="19"/>
  <c r="AC44" i="19" s="1"/>
  <c r="AD44" i="19"/>
  <c r="AE44" i="19" s="1"/>
  <c r="AF44" i="19"/>
  <c r="AG44" i="19" s="1"/>
  <c r="AH44" i="19"/>
  <c r="AI44" i="19" s="1"/>
  <c r="AJ44" i="19"/>
  <c r="AL44" i="19"/>
  <c r="AM44" i="19"/>
  <c r="AP44" i="19"/>
  <c r="AQ44" i="19"/>
  <c r="T45" i="19"/>
  <c r="U45" i="19" s="1"/>
  <c r="Y45" i="19"/>
  <c r="AB45" i="19"/>
  <c r="AC45" i="19" s="1"/>
  <c r="AD45" i="19"/>
  <c r="AE45" i="19" s="1"/>
  <c r="AF45" i="19"/>
  <c r="AG45" i="19" s="1"/>
  <c r="AH45" i="19"/>
  <c r="AI45" i="19" s="1"/>
  <c r="AJ45" i="19"/>
  <c r="AL45" i="19"/>
  <c r="AM45" i="19"/>
  <c r="AP45" i="19"/>
  <c r="AQ45" i="19"/>
  <c r="T46" i="19"/>
  <c r="U46" i="19" s="1"/>
  <c r="Y46" i="19"/>
  <c r="AB46" i="19"/>
  <c r="AC46" i="19" s="1"/>
  <c r="AD46" i="19"/>
  <c r="AE46" i="19" s="1"/>
  <c r="AF46" i="19"/>
  <c r="AG46" i="19" s="1"/>
  <c r="AH46" i="19"/>
  <c r="AI46" i="19" s="1"/>
  <c r="AJ46" i="19"/>
  <c r="AL46" i="19"/>
  <c r="AM46" i="19"/>
  <c r="AP46" i="19"/>
  <c r="AQ46" i="19"/>
  <c r="T47" i="19"/>
  <c r="U47" i="19" s="1"/>
  <c r="Y47" i="19"/>
  <c r="AB47" i="19"/>
  <c r="AC47" i="19" s="1"/>
  <c r="AD47" i="19"/>
  <c r="AE47" i="19" s="1"/>
  <c r="AF47" i="19"/>
  <c r="AG47" i="19" s="1"/>
  <c r="AH47" i="19"/>
  <c r="AI47" i="19" s="1"/>
  <c r="AJ47" i="19"/>
  <c r="AL47" i="19"/>
  <c r="AM47" i="19"/>
  <c r="AP47" i="19"/>
  <c r="AQ47" i="19"/>
  <c r="T48" i="19"/>
  <c r="U48" i="19" s="1"/>
  <c r="Y48" i="19"/>
  <c r="AB48" i="19"/>
  <c r="AC48" i="19" s="1"/>
  <c r="AD48" i="19"/>
  <c r="AE48" i="19" s="1"/>
  <c r="AF48" i="19"/>
  <c r="AG48" i="19" s="1"/>
  <c r="AH48" i="19"/>
  <c r="AI48" i="19" s="1"/>
  <c r="AJ48" i="19"/>
  <c r="AL48" i="19"/>
  <c r="AM48" i="19"/>
  <c r="AP48" i="19"/>
  <c r="AQ48" i="19"/>
  <c r="T49" i="19"/>
  <c r="U49" i="19" s="1"/>
  <c r="Y49" i="19"/>
  <c r="AB49" i="19"/>
  <c r="AC49" i="19" s="1"/>
  <c r="AD49" i="19"/>
  <c r="AE49" i="19" s="1"/>
  <c r="AF49" i="19"/>
  <c r="AG49" i="19" s="1"/>
  <c r="AH49" i="19"/>
  <c r="AI49" i="19" s="1"/>
  <c r="AJ49" i="19"/>
  <c r="AL49" i="19"/>
  <c r="AM49" i="19"/>
  <c r="AP49" i="19"/>
  <c r="AQ49" i="19"/>
  <c r="T50" i="19"/>
  <c r="U50" i="19" s="1"/>
  <c r="Y50" i="19"/>
  <c r="AB50" i="19"/>
  <c r="AC50" i="19" s="1"/>
  <c r="AD50" i="19"/>
  <c r="AE50" i="19" s="1"/>
  <c r="AF50" i="19"/>
  <c r="AG50" i="19" s="1"/>
  <c r="AH50" i="19"/>
  <c r="AI50" i="19" s="1"/>
  <c r="AJ50" i="19"/>
  <c r="AL50" i="19"/>
  <c r="AM50" i="19"/>
  <c r="AP50" i="19"/>
  <c r="AQ50" i="19"/>
  <c r="T51" i="19"/>
  <c r="U51" i="19" s="1"/>
  <c r="Y51" i="19"/>
  <c r="AB51" i="19"/>
  <c r="AC51" i="19" s="1"/>
  <c r="AD51" i="19"/>
  <c r="AE51" i="19" s="1"/>
  <c r="AF51" i="19"/>
  <c r="AG51" i="19" s="1"/>
  <c r="AH51" i="19"/>
  <c r="AI51" i="19" s="1"/>
  <c r="AJ51" i="19"/>
  <c r="AL51" i="19"/>
  <c r="AM51" i="19"/>
  <c r="AP51" i="19"/>
  <c r="AQ51" i="19"/>
  <c r="T139" i="19"/>
  <c r="U139" i="19" s="1"/>
  <c r="Y139" i="19"/>
  <c r="AB139" i="19"/>
  <c r="AC139" i="19" s="1"/>
  <c r="AD139" i="19"/>
  <c r="AE139" i="19" s="1"/>
  <c r="AF139" i="19"/>
  <c r="AG139" i="19" s="1"/>
  <c r="AH139" i="19"/>
  <c r="AI139" i="19" s="1"/>
  <c r="AJ139" i="19"/>
  <c r="AL139" i="19"/>
  <c r="AM139" i="19"/>
  <c r="AP139" i="19"/>
  <c r="AQ139" i="19"/>
  <c r="T140" i="19"/>
  <c r="U140" i="19" s="1"/>
  <c r="Y140" i="19"/>
  <c r="AB140" i="19"/>
  <c r="AC140" i="19" s="1"/>
  <c r="AD140" i="19"/>
  <c r="AE140" i="19" s="1"/>
  <c r="AF140" i="19"/>
  <c r="AG140" i="19" s="1"/>
  <c r="AH140" i="19"/>
  <c r="AI140" i="19" s="1"/>
  <c r="AJ140" i="19"/>
  <c r="AL140" i="19"/>
  <c r="AM140" i="19"/>
  <c r="AQ140" i="19"/>
  <c r="T141" i="19"/>
  <c r="U141" i="19" s="1"/>
  <c r="Y141" i="19"/>
  <c r="AB141" i="19"/>
  <c r="AC141" i="19" s="1"/>
  <c r="AD141" i="19"/>
  <c r="AE141" i="19" s="1"/>
  <c r="AF141" i="19"/>
  <c r="AG141" i="19" s="1"/>
  <c r="AH141" i="19"/>
  <c r="AI141" i="19" s="1"/>
  <c r="AJ141" i="19"/>
  <c r="AL141" i="19"/>
  <c r="AM141" i="19"/>
  <c r="AP141" i="19"/>
  <c r="AQ141" i="19"/>
  <c r="T142" i="19"/>
  <c r="U142" i="19" s="1"/>
  <c r="Y142" i="19"/>
  <c r="AB142" i="19"/>
  <c r="AC142" i="19" s="1"/>
  <c r="AD142" i="19"/>
  <c r="AE142" i="19" s="1"/>
  <c r="AF142" i="19"/>
  <c r="AG142" i="19" s="1"/>
  <c r="AH142" i="19"/>
  <c r="AI142" i="19" s="1"/>
  <c r="AJ142" i="19"/>
  <c r="AL142" i="19"/>
  <c r="AM142" i="19"/>
  <c r="AP142" i="19"/>
  <c r="AQ142" i="19"/>
  <c r="T143" i="19"/>
  <c r="U143" i="19" s="1"/>
  <c r="Y143" i="19"/>
  <c r="AB143" i="19"/>
  <c r="AC143" i="19" s="1"/>
  <c r="AD143" i="19"/>
  <c r="AE143" i="19" s="1"/>
  <c r="AF143" i="19"/>
  <c r="AG143" i="19" s="1"/>
  <c r="AH143" i="19"/>
  <c r="AI143" i="19" s="1"/>
  <c r="AJ143" i="19"/>
  <c r="AL143" i="19"/>
  <c r="AM143" i="19"/>
  <c r="AP143" i="19"/>
  <c r="AQ143" i="19"/>
  <c r="T144" i="19"/>
  <c r="U144" i="19" s="1"/>
  <c r="Y144" i="19"/>
  <c r="AB144" i="19"/>
  <c r="AC144" i="19" s="1"/>
  <c r="AD144" i="19"/>
  <c r="AE144" i="19" s="1"/>
  <c r="AF144" i="19"/>
  <c r="AG144" i="19" s="1"/>
  <c r="AH144" i="19"/>
  <c r="AI144" i="19" s="1"/>
  <c r="AJ144" i="19"/>
  <c r="AL144" i="19"/>
  <c r="AM144" i="19"/>
  <c r="AP144" i="19"/>
  <c r="AQ144" i="19"/>
  <c r="T145" i="19"/>
  <c r="U145" i="19" s="1"/>
  <c r="Y145" i="19"/>
  <c r="AB145" i="19"/>
  <c r="AC145" i="19" s="1"/>
  <c r="AD145" i="19"/>
  <c r="AE145" i="19" s="1"/>
  <c r="AF145" i="19"/>
  <c r="AG145" i="19" s="1"/>
  <c r="AH145" i="19"/>
  <c r="AI145" i="19" s="1"/>
  <c r="AJ145" i="19"/>
  <c r="AL145" i="19"/>
  <c r="AM145" i="19"/>
  <c r="AP145" i="19"/>
  <c r="AQ145" i="19"/>
  <c r="T52" i="19"/>
  <c r="U52" i="19" s="1"/>
  <c r="Y52" i="19"/>
  <c r="AB52" i="19"/>
  <c r="AC52" i="19" s="1"/>
  <c r="AD52" i="19"/>
  <c r="AE52" i="19" s="1"/>
  <c r="AF52" i="19"/>
  <c r="AG52" i="19" s="1"/>
  <c r="AH52" i="19"/>
  <c r="AI52" i="19" s="1"/>
  <c r="AJ52" i="19"/>
  <c r="AL52" i="19"/>
  <c r="AM52" i="19"/>
  <c r="AP52" i="19"/>
  <c r="AQ52" i="19"/>
  <c r="T53" i="19"/>
  <c r="U53" i="19" s="1"/>
  <c r="Y53" i="19"/>
  <c r="AB53" i="19"/>
  <c r="AC53" i="19" s="1"/>
  <c r="AD53" i="19"/>
  <c r="AE53" i="19" s="1"/>
  <c r="AF53" i="19"/>
  <c r="AG53" i="19" s="1"/>
  <c r="AH53" i="19"/>
  <c r="AI53" i="19" s="1"/>
  <c r="AJ53" i="19"/>
  <c r="AL53" i="19"/>
  <c r="AM53" i="19"/>
  <c r="AP53" i="19"/>
  <c r="AQ53" i="19"/>
  <c r="T61" i="19"/>
  <c r="U61" i="19" s="1"/>
  <c r="Y61" i="19"/>
  <c r="AB61" i="19"/>
  <c r="AC61" i="19" s="1"/>
  <c r="AD61" i="19"/>
  <c r="AE61" i="19" s="1"/>
  <c r="AF61" i="19"/>
  <c r="AG61" i="19" s="1"/>
  <c r="AH61" i="19"/>
  <c r="AI61" i="19" s="1"/>
  <c r="AJ61" i="19"/>
  <c r="AL61" i="19"/>
  <c r="AM61" i="19"/>
  <c r="AP61" i="19"/>
  <c r="AQ61" i="19"/>
  <c r="T63" i="19"/>
  <c r="U63" i="19" s="1"/>
  <c r="Y63" i="19"/>
  <c r="AB63" i="19"/>
  <c r="AC63" i="19" s="1"/>
  <c r="AD63" i="19"/>
  <c r="AE63" i="19" s="1"/>
  <c r="AF63" i="19"/>
  <c r="AG63" i="19" s="1"/>
  <c r="AH63" i="19"/>
  <c r="AI63" i="19" s="1"/>
  <c r="AJ63" i="19"/>
  <c r="AL63" i="19"/>
  <c r="AM63" i="19"/>
  <c r="AP63" i="19"/>
  <c r="AQ63" i="19"/>
  <c r="T62" i="19"/>
  <c r="U62" i="19" s="1"/>
  <c r="Y62" i="19"/>
  <c r="AA62" i="19"/>
  <c r="AB62" i="19"/>
  <c r="AC62" i="19" s="1"/>
  <c r="AD62" i="19"/>
  <c r="AE62" i="19" s="1"/>
  <c r="AF62" i="19"/>
  <c r="AG62" i="19" s="1"/>
  <c r="AH62" i="19"/>
  <c r="AI62" i="19" s="1"/>
  <c r="AJ62" i="19"/>
  <c r="AL62" i="19"/>
  <c r="AM62" i="19"/>
  <c r="AP62" i="19"/>
  <c r="AQ62" i="19"/>
  <c r="T64" i="19"/>
  <c r="U64" i="19" s="1"/>
  <c r="Y64" i="19"/>
  <c r="AB64" i="19"/>
  <c r="AC64" i="19" s="1"/>
  <c r="AD64" i="19"/>
  <c r="AE64" i="19" s="1"/>
  <c r="AF64" i="19"/>
  <c r="AG64" i="19" s="1"/>
  <c r="AH64" i="19"/>
  <c r="AI64" i="19" s="1"/>
  <c r="AJ64" i="19"/>
  <c r="AL64" i="19"/>
  <c r="AM64" i="19"/>
  <c r="AP64" i="19"/>
  <c r="AQ64" i="19"/>
  <c r="T66" i="19"/>
  <c r="U66" i="19" s="1"/>
  <c r="Y66" i="19"/>
  <c r="AB66" i="19"/>
  <c r="AC66" i="19" s="1"/>
  <c r="AD66" i="19"/>
  <c r="AE66" i="19" s="1"/>
  <c r="AF66" i="19"/>
  <c r="AG66" i="19" s="1"/>
  <c r="AH66" i="19"/>
  <c r="AI66" i="19" s="1"/>
  <c r="AJ66" i="19"/>
  <c r="AL66" i="19"/>
  <c r="AM66" i="19"/>
  <c r="AP66" i="19"/>
  <c r="AQ66" i="19"/>
  <c r="T65" i="19"/>
  <c r="U65" i="19" s="1"/>
  <c r="Y65" i="19"/>
  <c r="AB65" i="19"/>
  <c r="AC65" i="19" s="1"/>
  <c r="AD65" i="19"/>
  <c r="AE65" i="19" s="1"/>
  <c r="AF65" i="19"/>
  <c r="AG65" i="19" s="1"/>
  <c r="AH65" i="19"/>
  <c r="AI65" i="19" s="1"/>
  <c r="AJ65" i="19"/>
  <c r="AL65" i="19"/>
  <c r="AM65" i="19"/>
  <c r="AP65" i="19"/>
  <c r="AQ65" i="19"/>
  <c r="T67" i="19"/>
  <c r="U67" i="19" s="1"/>
  <c r="Y67" i="19"/>
  <c r="AB67" i="19"/>
  <c r="AC67" i="19" s="1"/>
  <c r="AD67" i="19"/>
  <c r="AE67" i="19" s="1"/>
  <c r="AF67" i="19"/>
  <c r="AG67" i="19" s="1"/>
  <c r="AH67" i="19"/>
  <c r="AI67" i="19" s="1"/>
  <c r="AJ67" i="19"/>
  <c r="AL67" i="19"/>
  <c r="AM67" i="19"/>
  <c r="AP67" i="19"/>
  <c r="AQ67" i="19"/>
  <c r="T54" i="19"/>
  <c r="U54" i="19" s="1"/>
  <c r="Y54" i="19"/>
  <c r="AB54" i="19"/>
  <c r="AC54" i="19" s="1"/>
  <c r="AD54" i="19"/>
  <c r="AE54" i="19" s="1"/>
  <c r="AF54" i="19"/>
  <c r="AG54" i="19" s="1"/>
  <c r="AH54" i="19"/>
  <c r="AI54" i="19" s="1"/>
  <c r="AJ54" i="19"/>
  <c r="AL54" i="19"/>
  <c r="AM54" i="19"/>
  <c r="AP54" i="19"/>
  <c r="AQ54" i="19"/>
  <c r="T59" i="19"/>
  <c r="U59" i="19" s="1"/>
  <c r="Y59" i="19"/>
  <c r="AB59" i="19"/>
  <c r="AC59" i="19" s="1"/>
  <c r="AD59" i="19"/>
  <c r="AE59" i="19" s="1"/>
  <c r="AF59" i="19"/>
  <c r="AG59" i="19" s="1"/>
  <c r="AH59" i="19"/>
  <c r="AI59" i="19" s="1"/>
  <c r="AJ59" i="19"/>
  <c r="AL59" i="19"/>
  <c r="AM59" i="19"/>
  <c r="AP59" i="19"/>
  <c r="AQ59" i="19"/>
  <c r="T60" i="19"/>
  <c r="U60" i="19" s="1"/>
  <c r="Y60" i="19"/>
  <c r="AB60" i="19"/>
  <c r="AC60" i="19" s="1"/>
  <c r="AD60" i="19"/>
  <c r="AE60" i="19" s="1"/>
  <c r="AF60" i="19"/>
  <c r="AG60" i="19" s="1"/>
  <c r="AH60" i="19"/>
  <c r="AI60" i="19" s="1"/>
  <c r="AJ60" i="19"/>
  <c r="AL60" i="19"/>
  <c r="AM60" i="19"/>
  <c r="AP60" i="19"/>
  <c r="AQ60" i="19"/>
  <c r="T57" i="19"/>
  <c r="U57" i="19" s="1"/>
  <c r="Y57" i="19"/>
  <c r="AA57" i="19"/>
  <c r="AB57" i="19"/>
  <c r="AC57" i="19" s="1"/>
  <c r="AD57" i="19"/>
  <c r="AE57" i="19" s="1"/>
  <c r="AF57" i="19"/>
  <c r="AG57" i="19" s="1"/>
  <c r="AH57" i="19"/>
  <c r="AI57" i="19" s="1"/>
  <c r="AJ57" i="19"/>
  <c r="AL57" i="19"/>
  <c r="AM57" i="19"/>
  <c r="AP57" i="19"/>
  <c r="AQ57" i="19"/>
  <c r="T58" i="19"/>
  <c r="U58" i="19" s="1"/>
  <c r="Y58" i="19"/>
  <c r="AB58" i="19"/>
  <c r="AC58" i="19" s="1"/>
  <c r="AD58" i="19"/>
  <c r="AE58" i="19" s="1"/>
  <c r="AF58" i="19"/>
  <c r="AG58" i="19" s="1"/>
  <c r="AH58" i="19"/>
  <c r="AI58" i="19" s="1"/>
  <c r="AJ58" i="19"/>
  <c r="AL58" i="19"/>
  <c r="AM58" i="19"/>
  <c r="AP58" i="19"/>
  <c r="AQ58" i="19"/>
  <c r="T55" i="19"/>
  <c r="U55" i="19" s="1"/>
  <c r="Y55" i="19"/>
  <c r="AB55" i="19"/>
  <c r="AC55" i="19" s="1"/>
  <c r="AD55" i="19"/>
  <c r="AE55" i="19" s="1"/>
  <c r="AF55" i="19"/>
  <c r="AG55" i="19" s="1"/>
  <c r="AH55" i="19"/>
  <c r="AI55" i="19" s="1"/>
  <c r="AJ55" i="19"/>
  <c r="AL55" i="19"/>
  <c r="AM55" i="19"/>
  <c r="AP55" i="19"/>
  <c r="AQ55" i="19"/>
  <c r="T56" i="19"/>
  <c r="U56" i="19" s="1"/>
  <c r="Y56" i="19"/>
  <c r="AB56" i="19"/>
  <c r="AC56" i="19" s="1"/>
  <c r="AD56" i="19"/>
  <c r="AE56" i="19" s="1"/>
  <c r="AF56" i="19"/>
  <c r="AG56" i="19" s="1"/>
  <c r="AH56" i="19"/>
  <c r="AI56" i="19" s="1"/>
  <c r="AJ56" i="19"/>
  <c r="AL56" i="19"/>
  <c r="AM56" i="19"/>
  <c r="AP56" i="19"/>
  <c r="AQ56" i="19"/>
  <c r="T68" i="19"/>
  <c r="U68" i="19" s="1"/>
  <c r="Y68" i="19"/>
  <c r="AB68" i="19"/>
  <c r="AC68" i="19" s="1"/>
  <c r="AD68" i="19"/>
  <c r="AE68" i="19" s="1"/>
  <c r="AF68" i="19"/>
  <c r="AG68" i="19" s="1"/>
  <c r="AH68" i="19"/>
  <c r="AI68" i="19" s="1"/>
  <c r="AJ68" i="19"/>
  <c r="AL68" i="19"/>
  <c r="AM68" i="19"/>
  <c r="AP68" i="19"/>
  <c r="AQ68" i="19"/>
  <c r="T69" i="19"/>
  <c r="U69" i="19" s="1"/>
  <c r="Y69" i="19"/>
  <c r="AB69" i="19"/>
  <c r="AC69" i="19" s="1"/>
  <c r="AD69" i="19"/>
  <c r="AE69" i="19" s="1"/>
  <c r="AF69" i="19"/>
  <c r="AG69" i="19" s="1"/>
  <c r="AH69" i="19"/>
  <c r="AI69" i="19" s="1"/>
  <c r="AJ69" i="19"/>
  <c r="AL69" i="19"/>
  <c r="AM69" i="19"/>
  <c r="AP69" i="19"/>
  <c r="AQ69" i="19"/>
  <c r="T79" i="19"/>
  <c r="U79" i="19" s="1"/>
  <c r="Y79" i="19"/>
  <c r="AA79" i="19"/>
  <c r="AB79" i="19"/>
  <c r="AC79" i="19" s="1"/>
  <c r="AD79" i="19"/>
  <c r="AE79" i="19" s="1"/>
  <c r="AF79" i="19"/>
  <c r="AG79" i="19" s="1"/>
  <c r="AH79" i="19"/>
  <c r="AI79" i="19" s="1"/>
  <c r="AJ79" i="19"/>
  <c r="AL79" i="19"/>
  <c r="AM79" i="19"/>
  <c r="AP79" i="19"/>
  <c r="AQ79" i="19"/>
  <c r="T80" i="19"/>
  <c r="U80" i="19" s="1"/>
  <c r="Y80" i="19"/>
  <c r="AB80" i="19"/>
  <c r="AC80" i="19" s="1"/>
  <c r="AD80" i="19"/>
  <c r="AE80" i="19" s="1"/>
  <c r="AF80" i="19"/>
  <c r="AG80" i="19" s="1"/>
  <c r="AH80" i="19"/>
  <c r="AI80" i="19" s="1"/>
  <c r="AJ80" i="19"/>
  <c r="AL80" i="19"/>
  <c r="AM80" i="19"/>
  <c r="AP80" i="19"/>
  <c r="AQ80" i="19"/>
  <c r="T81" i="19"/>
  <c r="U81" i="19" s="1"/>
  <c r="Y81" i="19"/>
  <c r="AB81" i="19"/>
  <c r="AC81" i="19" s="1"/>
  <c r="AD81" i="19"/>
  <c r="AE81" i="19" s="1"/>
  <c r="AF81" i="19"/>
  <c r="AG81" i="19" s="1"/>
  <c r="AH81" i="19"/>
  <c r="AI81" i="19" s="1"/>
  <c r="AJ81" i="19"/>
  <c r="AL81" i="19"/>
  <c r="AM81" i="19"/>
  <c r="AP81" i="19"/>
  <c r="AQ81" i="19"/>
  <c r="T83" i="19"/>
  <c r="U83" i="19" s="1"/>
  <c r="Y83" i="19"/>
  <c r="AB83" i="19"/>
  <c r="AC83" i="19" s="1"/>
  <c r="AD83" i="19"/>
  <c r="AE83" i="19" s="1"/>
  <c r="AF83" i="19"/>
  <c r="AG83" i="19" s="1"/>
  <c r="AH83" i="19"/>
  <c r="AI83" i="19" s="1"/>
  <c r="AJ83" i="19"/>
  <c r="AL83" i="19"/>
  <c r="AM83" i="19"/>
  <c r="AP83" i="19"/>
  <c r="AQ83" i="19"/>
  <c r="T82" i="19"/>
  <c r="U82" i="19" s="1"/>
  <c r="Y82" i="19"/>
  <c r="AB82" i="19"/>
  <c r="AC82" i="19" s="1"/>
  <c r="AD82" i="19"/>
  <c r="AE82" i="19" s="1"/>
  <c r="AF82" i="19"/>
  <c r="AG82" i="19" s="1"/>
  <c r="AH82" i="19"/>
  <c r="AI82" i="19" s="1"/>
  <c r="AJ82" i="19"/>
  <c r="AL82" i="19"/>
  <c r="AM82" i="19"/>
  <c r="AP82" i="19"/>
  <c r="AQ82" i="19"/>
  <c r="T84" i="19"/>
  <c r="U84" i="19" s="1"/>
  <c r="Y84" i="19"/>
  <c r="AB84" i="19"/>
  <c r="AC84" i="19" s="1"/>
  <c r="AD84" i="19"/>
  <c r="AE84" i="19" s="1"/>
  <c r="AF84" i="19"/>
  <c r="AG84" i="19" s="1"/>
  <c r="AH84" i="19"/>
  <c r="AI84" i="19" s="1"/>
  <c r="AJ84" i="19"/>
  <c r="AL84" i="19"/>
  <c r="AM84" i="19"/>
  <c r="AP84" i="19"/>
  <c r="AQ84" i="19"/>
  <c r="T70" i="19"/>
  <c r="U70" i="19" s="1"/>
  <c r="Y70" i="19"/>
  <c r="AB70" i="19"/>
  <c r="AC70" i="19" s="1"/>
  <c r="AD70" i="19"/>
  <c r="AE70" i="19" s="1"/>
  <c r="AF70" i="19"/>
  <c r="AG70" i="19" s="1"/>
  <c r="AH70" i="19"/>
  <c r="AI70" i="19" s="1"/>
  <c r="AJ70" i="19"/>
  <c r="AL70" i="19"/>
  <c r="AM70" i="19"/>
  <c r="AP70" i="19"/>
  <c r="AQ70" i="19"/>
  <c r="T71" i="19"/>
  <c r="U71" i="19" s="1"/>
  <c r="Y71" i="19"/>
  <c r="AB71" i="19"/>
  <c r="AC71" i="19" s="1"/>
  <c r="AD71" i="19"/>
  <c r="AE71" i="19" s="1"/>
  <c r="AF71" i="19"/>
  <c r="AG71" i="19" s="1"/>
  <c r="AH71" i="19"/>
  <c r="AI71" i="19" s="1"/>
  <c r="AJ71" i="19"/>
  <c r="AL71" i="19"/>
  <c r="AM71" i="19"/>
  <c r="AP71" i="19"/>
  <c r="AQ71" i="19"/>
  <c r="T72" i="19"/>
  <c r="U72" i="19" s="1"/>
  <c r="Y72" i="19"/>
  <c r="AB72" i="19"/>
  <c r="AC72" i="19" s="1"/>
  <c r="AD72" i="19"/>
  <c r="AE72" i="19" s="1"/>
  <c r="AF72" i="19"/>
  <c r="AG72" i="19" s="1"/>
  <c r="AH72" i="19"/>
  <c r="AI72" i="19" s="1"/>
  <c r="AJ72" i="19"/>
  <c r="AL72" i="19"/>
  <c r="AM72" i="19"/>
  <c r="AP72" i="19"/>
  <c r="AQ72" i="19"/>
  <c r="T73" i="19"/>
  <c r="U73" i="19" s="1"/>
  <c r="Y73" i="19"/>
  <c r="AB73" i="19"/>
  <c r="AC73" i="19" s="1"/>
  <c r="AD73" i="19"/>
  <c r="AE73" i="19" s="1"/>
  <c r="AF73" i="19"/>
  <c r="AG73" i="19" s="1"/>
  <c r="AH73" i="19"/>
  <c r="AI73" i="19" s="1"/>
  <c r="AJ73" i="19"/>
  <c r="AL73" i="19"/>
  <c r="AM73" i="19"/>
  <c r="AP73" i="19"/>
  <c r="AQ73" i="19"/>
  <c r="T74" i="19"/>
  <c r="U74" i="19" s="1"/>
  <c r="Y74" i="19"/>
  <c r="AB74" i="19"/>
  <c r="AC74" i="19" s="1"/>
  <c r="AD74" i="19"/>
  <c r="AE74" i="19" s="1"/>
  <c r="AF74" i="19"/>
  <c r="AG74" i="19" s="1"/>
  <c r="AH74" i="19"/>
  <c r="AI74" i="19" s="1"/>
  <c r="AJ74" i="19"/>
  <c r="AL74" i="19"/>
  <c r="AM74" i="19"/>
  <c r="AP74" i="19"/>
  <c r="AQ74" i="19"/>
  <c r="T75" i="19"/>
  <c r="U75" i="19" s="1"/>
  <c r="Y75" i="19"/>
  <c r="AB75" i="19"/>
  <c r="AC75" i="19" s="1"/>
  <c r="AD75" i="19"/>
  <c r="AE75" i="19" s="1"/>
  <c r="AF75" i="19"/>
  <c r="AG75" i="19" s="1"/>
  <c r="AH75" i="19"/>
  <c r="AI75" i="19" s="1"/>
  <c r="AJ75" i="19"/>
  <c r="AL75" i="19"/>
  <c r="AM75" i="19"/>
  <c r="AP75" i="19"/>
  <c r="AQ75" i="19"/>
  <c r="T76" i="19"/>
  <c r="U76" i="19" s="1"/>
  <c r="Y76" i="19"/>
  <c r="AB76" i="19"/>
  <c r="AC76" i="19" s="1"/>
  <c r="AD76" i="19"/>
  <c r="AE76" i="19" s="1"/>
  <c r="AF76" i="19"/>
  <c r="AG76" i="19" s="1"/>
  <c r="AH76" i="19"/>
  <c r="AI76" i="19" s="1"/>
  <c r="AJ76" i="19"/>
  <c r="AL76" i="19"/>
  <c r="AM76" i="19"/>
  <c r="AP76" i="19"/>
  <c r="AQ76" i="19"/>
  <c r="T77" i="19"/>
  <c r="U77" i="19" s="1"/>
  <c r="Y77" i="19"/>
  <c r="AA77" i="19"/>
  <c r="AB77" i="19"/>
  <c r="AC77" i="19" s="1"/>
  <c r="AD77" i="19"/>
  <c r="AE77" i="19" s="1"/>
  <c r="AF77" i="19"/>
  <c r="AG77" i="19" s="1"/>
  <c r="AH77" i="19"/>
  <c r="AI77" i="19" s="1"/>
  <c r="AJ77" i="19"/>
  <c r="AL77" i="19"/>
  <c r="AM77" i="19"/>
  <c r="AP77" i="19"/>
  <c r="AQ77" i="19"/>
  <c r="T78" i="19"/>
  <c r="U78" i="19" s="1"/>
  <c r="Y78" i="19"/>
  <c r="AB78" i="19"/>
  <c r="AC78" i="19" s="1"/>
  <c r="AD78" i="19"/>
  <c r="AE78" i="19" s="1"/>
  <c r="AF78" i="19"/>
  <c r="AG78" i="19" s="1"/>
  <c r="AH78" i="19"/>
  <c r="AI78" i="19" s="1"/>
  <c r="AJ78" i="19"/>
  <c r="AL78" i="19"/>
  <c r="AM78" i="19"/>
  <c r="AP78" i="19"/>
  <c r="AQ78" i="19"/>
  <c r="T85" i="19"/>
  <c r="U85" i="19" s="1"/>
  <c r="Y85" i="19"/>
  <c r="AA85" i="19"/>
  <c r="AB85" i="19"/>
  <c r="AC85" i="19" s="1"/>
  <c r="AD85" i="19"/>
  <c r="AE85" i="19" s="1"/>
  <c r="AF85" i="19"/>
  <c r="AG85" i="19" s="1"/>
  <c r="AH85" i="19"/>
  <c r="AI85" i="19" s="1"/>
  <c r="AJ85" i="19"/>
  <c r="AL85" i="19"/>
  <c r="AM85" i="19"/>
  <c r="AP85" i="19"/>
  <c r="AQ85" i="19"/>
  <c r="T86" i="19"/>
  <c r="U86" i="19" s="1"/>
  <c r="Y86" i="19"/>
  <c r="AB86" i="19"/>
  <c r="AC86" i="19" s="1"/>
  <c r="AD86" i="19"/>
  <c r="AE86" i="19" s="1"/>
  <c r="AF86" i="19"/>
  <c r="AG86" i="19" s="1"/>
  <c r="AH86" i="19"/>
  <c r="AI86" i="19" s="1"/>
  <c r="AJ86" i="19"/>
  <c r="AL86" i="19"/>
  <c r="AM86" i="19"/>
  <c r="AP86" i="19"/>
  <c r="AQ86" i="19"/>
  <c r="T96" i="19"/>
  <c r="U96" i="19" s="1"/>
  <c r="Y96" i="19"/>
  <c r="AB96" i="19"/>
  <c r="AC96" i="19" s="1"/>
  <c r="AD96" i="19"/>
  <c r="AE96" i="19" s="1"/>
  <c r="AF96" i="19"/>
  <c r="AG96" i="19" s="1"/>
  <c r="AH96" i="19"/>
  <c r="AI96" i="19" s="1"/>
  <c r="AJ96" i="19"/>
  <c r="AL96" i="19"/>
  <c r="AM96" i="19"/>
  <c r="AP96" i="19"/>
  <c r="AQ96" i="19"/>
  <c r="T97" i="19"/>
  <c r="U97" i="19" s="1"/>
  <c r="Y97" i="19"/>
  <c r="AB97" i="19"/>
  <c r="AC97" i="19" s="1"/>
  <c r="AD97" i="19"/>
  <c r="AE97" i="19" s="1"/>
  <c r="AF97" i="19"/>
  <c r="AG97" i="19" s="1"/>
  <c r="AH97" i="19"/>
  <c r="AI97" i="19" s="1"/>
  <c r="AJ97" i="19"/>
  <c r="AL97" i="19"/>
  <c r="AM97" i="19"/>
  <c r="AP97" i="19"/>
  <c r="AQ97" i="19"/>
  <c r="T98" i="19"/>
  <c r="U98" i="19" s="1"/>
  <c r="Y98" i="19"/>
  <c r="AB98" i="19"/>
  <c r="AC98" i="19" s="1"/>
  <c r="AD98" i="19"/>
  <c r="AE98" i="19" s="1"/>
  <c r="AF98" i="19"/>
  <c r="AG98" i="19" s="1"/>
  <c r="AH98" i="19"/>
  <c r="AI98" i="19" s="1"/>
  <c r="AJ98" i="19"/>
  <c r="AL98" i="19"/>
  <c r="AM98" i="19"/>
  <c r="AP98" i="19"/>
  <c r="AQ98" i="19"/>
  <c r="T99" i="19"/>
  <c r="U99" i="19" s="1"/>
  <c r="Y99" i="19"/>
  <c r="AB99" i="19"/>
  <c r="AC99" i="19" s="1"/>
  <c r="AD99" i="19"/>
  <c r="AE99" i="19" s="1"/>
  <c r="AF99" i="19"/>
  <c r="AG99" i="19" s="1"/>
  <c r="AH99" i="19"/>
  <c r="AI99" i="19" s="1"/>
  <c r="AJ99" i="19"/>
  <c r="AL99" i="19"/>
  <c r="AM99" i="19"/>
  <c r="AP99" i="19"/>
  <c r="AQ99" i="19"/>
  <c r="T101" i="19"/>
  <c r="U101" i="19" s="1"/>
  <c r="Y101" i="19"/>
  <c r="AB101" i="19"/>
  <c r="AC101" i="19" s="1"/>
  <c r="AD101" i="19"/>
  <c r="AE101" i="19" s="1"/>
  <c r="AF101" i="19"/>
  <c r="AG101" i="19" s="1"/>
  <c r="AH101" i="19"/>
  <c r="AI101" i="19" s="1"/>
  <c r="AJ101" i="19"/>
  <c r="AL101" i="19"/>
  <c r="AM101" i="19"/>
  <c r="AP101" i="19"/>
  <c r="AQ101" i="19"/>
  <c r="T100" i="19"/>
  <c r="U100" i="19" s="1"/>
  <c r="Y100" i="19"/>
  <c r="AB100" i="19"/>
  <c r="AC100" i="19" s="1"/>
  <c r="AD100" i="19"/>
  <c r="AE100" i="19" s="1"/>
  <c r="AF100" i="19"/>
  <c r="AG100" i="19" s="1"/>
  <c r="AH100" i="19"/>
  <c r="AI100" i="19" s="1"/>
  <c r="AJ100" i="19"/>
  <c r="AL100" i="19"/>
  <c r="AM100" i="19"/>
  <c r="AP100" i="19"/>
  <c r="AQ100" i="19"/>
  <c r="T102" i="19"/>
  <c r="U102" i="19" s="1"/>
  <c r="Y102" i="19"/>
  <c r="AB102" i="19"/>
  <c r="AC102" i="19" s="1"/>
  <c r="AD102" i="19"/>
  <c r="AE102" i="19" s="1"/>
  <c r="AF102" i="19"/>
  <c r="AG102" i="19" s="1"/>
  <c r="AH102" i="19"/>
  <c r="AI102" i="19" s="1"/>
  <c r="AJ102" i="19"/>
  <c r="AL102" i="19"/>
  <c r="AM102" i="19"/>
  <c r="AP102" i="19"/>
  <c r="AQ102" i="19"/>
  <c r="T87" i="19"/>
  <c r="U87" i="19" s="1"/>
  <c r="Y87" i="19"/>
  <c r="AB87" i="19"/>
  <c r="AC87" i="19" s="1"/>
  <c r="AD87" i="19"/>
  <c r="AE87" i="19" s="1"/>
  <c r="AF87" i="19"/>
  <c r="AG87" i="19" s="1"/>
  <c r="AH87" i="19"/>
  <c r="AI87" i="19" s="1"/>
  <c r="AJ87" i="19"/>
  <c r="AL87" i="19"/>
  <c r="AM87" i="19"/>
  <c r="AP87" i="19"/>
  <c r="AQ87" i="19"/>
  <c r="T90" i="19"/>
  <c r="U90" i="19" s="1"/>
  <c r="Y90" i="19"/>
  <c r="AB90" i="19"/>
  <c r="AC90" i="19" s="1"/>
  <c r="AD90" i="19"/>
  <c r="AE90" i="19" s="1"/>
  <c r="AF90" i="19"/>
  <c r="AG90" i="19" s="1"/>
  <c r="AH90" i="19"/>
  <c r="AI90" i="19" s="1"/>
  <c r="AJ90" i="19"/>
  <c r="AL90" i="19"/>
  <c r="AM90" i="19"/>
  <c r="AP90" i="19"/>
  <c r="AQ90" i="19"/>
  <c r="T91" i="19"/>
  <c r="U91" i="19" s="1"/>
  <c r="Y91" i="19"/>
  <c r="AB91" i="19"/>
  <c r="AC91" i="19" s="1"/>
  <c r="AD91" i="19"/>
  <c r="AE91" i="19" s="1"/>
  <c r="AF91" i="19"/>
  <c r="AG91" i="19" s="1"/>
  <c r="AH91" i="19"/>
  <c r="AI91" i="19" s="1"/>
  <c r="AJ91" i="19"/>
  <c r="AL91" i="19"/>
  <c r="AM91" i="19"/>
  <c r="AP91" i="19"/>
  <c r="AQ91" i="19"/>
  <c r="T88" i="19"/>
  <c r="U88" i="19" s="1"/>
  <c r="Y88" i="19"/>
  <c r="AB88" i="19"/>
  <c r="AC88" i="19" s="1"/>
  <c r="AD88" i="19"/>
  <c r="AE88" i="19" s="1"/>
  <c r="AF88" i="19"/>
  <c r="AG88" i="19" s="1"/>
  <c r="AH88" i="19"/>
  <c r="AI88" i="19" s="1"/>
  <c r="AJ88" i="19"/>
  <c r="AL88" i="19"/>
  <c r="AM88" i="19"/>
  <c r="AP88" i="19"/>
  <c r="AQ88" i="19"/>
  <c r="T89" i="19"/>
  <c r="U89" i="19" s="1"/>
  <c r="Y89" i="19"/>
  <c r="AB89" i="19"/>
  <c r="AC89" i="19" s="1"/>
  <c r="AD89" i="19"/>
  <c r="AE89" i="19" s="1"/>
  <c r="AF89" i="19"/>
  <c r="AG89" i="19" s="1"/>
  <c r="AH89" i="19"/>
  <c r="AI89" i="19" s="1"/>
  <c r="AJ89" i="19"/>
  <c r="AL89" i="19"/>
  <c r="AM89" i="19"/>
  <c r="AP89" i="19"/>
  <c r="AQ89" i="19"/>
  <c r="T94" i="19"/>
  <c r="U94" i="19" s="1"/>
  <c r="Y94" i="19"/>
  <c r="AB94" i="19"/>
  <c r="AC94" i="19" s="1"/>
  <c r="AD94" i="19"/>
  <c r="AE94" i="19" s="1"/>
  <c r="AF94" i="19"/>
  <c r="AG94" i="19" s="1"/>
  <c r="AH94" i="19"/>
  <c r="AI94" i="19" s="1"/>
  <c r="AJ94" i="19"/>
  <c r="AL94" i="19"/>
  <c r="AM94" i="19"/>
  <c r="AP94" i="19"/>
  <c r="AQ94" i="19"/>
  <c r="T95" i="19"/>
  <c r="U95" i="19" s="1"/>
  <c r="Y95" i="19"/>
  <c r="AB95" i="19"/>
  <c r="AC95" i="19" s="1"/>
  <c r="AD95" i="19"/>
  <c r="AE95" i="19" s="1"/>
  <c r="AF95" i="19"/>
  <c r="AG95" i="19" s="1"/>
  <c r="AH95" i="19"/>
  <c r="AI95" i="19" s="1"/>
  <c r="AJ95" i="19"/>
  <c r="AL95" i="19"/>
  <c r="AM95" i="19"/>
  <c r="AP95" i="19"/>
  <c r="AQ95" i="19"/>
  <c r="T92" i="19"/>
  <c r="U92" i="19" s="1"/>
  <c r="Y92" i="19"/>
  <c r="AB92" i="19"/>
  <c r="AC92" i="19" s="1"/>
  <c r="AD92" i="19"/>
  <c r="AE92" i="19" s="1"/>
  <c r="AF92" i="19"/>
  <c r="AG92" i="19" s="1"/>
  <c r="AH92" i="19"/>
  <c r="AI92" i="19" s="1"/>
  <c r="AJ92" i="19"/>
  <c r="AL92" i="19"/>
  <c r="AM92" i="19"/>
  <c r="AP92" i="19"/>
  <c r="AQ92" i="19"/>
  <c r="T93" i="19"/>
  <c r="U93" i="19" s="1"/>
  <c r="Y93" i="19"/>
  <c r="AB93" i="19"/>
  <c r="AC93" i="19" s="1"/>
  <c r="AD93" i="19"/>
  <c r="AE93" i="19" s="1"/>
  <c r="AF93" i="19"/>
  <c r="AG93" i="19" s="1"/>
  <c r="AH93" i="19"/>
  <c r="AI93" i="19" s="1"/>
  <c r="AJ93" i="19"/>
  <c r="AL93" i="19"/>
  <c r="AM93" i="19"/>
  <c r="AP93" i="19"/>
  <c r="AQ93" i="19"/>
  <c r="T103" i="19"/>
  <c r="U103" i="19" s="1"/>
  <c r="Y103" i="19"/>
  <c r="AB103" i="19"/>
  <c r="AC103" i="19" s="1"/>
  <c r="AD103" i="19"/>
  <c r="AE103" i="19" s="1"/>
  <c r="AF103" i="19"/>
  <c r="AG103" i="19" s="1"/>
  <c r="AH103" i="19"/>
  <c r="AI103" i="19" s="1"/>
  <c r="AJ103" i="19"/>
  <c r="AL103" i="19"/>
  <c r="AM103" i="19"/>
  <c r="AP103" i="19"/>
  <c r="AQ103" i="19"/>
  <c r="T104" i="19"/>
  <c r="U104" i="19" s="1"/>
  <c r="Y104" i="19"/>
  <c r="AB104" i="19"/>
  <c r="AC104" i="19" s="1"/>
  <c r="AD104" i="19"/>
  <c r="AE104" i="19" s="1"/>
  <c r="AF104" i="19"/>
  <c r="AG104" i="19" s="1"/>
  <c r="AH104" i="19"/>
  <c r="AI104" i="19" s="1"/>
  <c r="AJ104" i="19"/>
  <c r="AL104" i="19"/>
  <c r="AM104" i="19"/>
  <c r="AP104" i="19"/>
  <c r="AQ104" i="19"/>
  <c r="T105" i="19"/>
  <c r="U105" i="19" s="1"/>
  <c r="Y105" i="19"/>
  <c r="AB105" i="19"/>
  <c r="AC105" i="19" s="1"/>
  <c r="AD105" i="19"/>
  <c r="AE105" i="19" s="1"/>
  <c r="AF105" i="19"/>
  <c r="AG105" i="19" s="1"/>
  <c r="AH105" i="19"/>
  <c r="AI105" i="19" s="1"/>
  <c r="AJ105" i="19"/>
  <c r="AL105" i="19"/>
  <c r="AM105" i="19"/>
  <c r="AP105" i="19"/>
  <c r="AQ105" i="19"/>
  <c r="T115" i="19"/>
  <c r="U115" i="19" s="1"/>
  <c r="Y115" i="19"/>
  <c r="AB115" i="19"/>
  <c r="AC115" i="19" s="1"/>
  <c r="AD115" i="19"/>
  <c r="AE115" i="19" s="1"/>
  <c r="AF115" i="19"/>
  <c r="AG115" i="19" s="1"/>
  <c r="AH115" i="19"/>
  <c r="AI115" i="19" s="1"/>
  <c r="AJ115" i="19"/>
  <c r="AL115" i="19"/>
  <c r="AM115" i="19"/>
  <c r="AP115" i="19"/>
  <c r="AQ115" i="19"/>
  <c r="T116" i="19"/>
  <c r="U116" i="19" s="1"/>
  <c r="Y116" i="19"/>
  <c r="AB116" i="19"/>
  <c r="AC116" i="19" s="1"/>
  <c r="AD116" i="19"/>
  <c r="AE116" i="19" s="1"/>
  <c r="AF116" i="19"/>
  <c r="AG116" i="19" s="1"/>
  <c r="AH116" i="19"/>
  <c r="AI116" i="19" s="1"/>
  <c r="AJ116" i="19"/>
  <c r="AL116" i="19"/>
  <c r="AM116" i="19"/>
  <c r="AP116" i="19"/>
  <c r="AQ116" i="19"/>
  <c r="T117" i="19"/>
  <c r="U117" i="19" s="1"/>
  <c r="Y117" i="19"/>
  <c r="AB117" i="19"/>
  <c r="AC117" i="19" s="1"/>
  <c r="AD117" i="19"/>
  <c r="AE117" i="19" s="1"/>
  <c r="AF117" i="19"/>
  <c r="AG117" i="19" s="1"/>
  <c r="AH117" i="19"/>
  <c r="AI117" i="19" s="1"/>
  <c r="AJ117" i="19"/>
  <c r="AL117" i="19"/>
  <c r="AM117" i="19"/>
  <c r="AP117" i="19"/>
  <c r="AQ117" i="19"/>
  <c r="T118" i="19"/>
  <c r="U118" i="19" s="1"/>
  <c r="Y118" i="19"/>
  <c r="AB118" i="19"/>
  <c r="AC118" i="19" s="1"/>
  <c r="AD118" i="19"/>
  <c r="AE118" i="19" s="1"/>
  <c r="AF118" i="19"/>
  <c r="AG118" i="19" s="1"/>
  <c r="AH118" i="19"/>
  <c r="AI118" i="19" s="1"/>
  <c r="AJ118" i="19"/>
  <c r="AL118" i="19"/>
  <c r="AM118" i="19"/>
  <c r="AP118" i="19"/>
  <c r="AQ118" i="19"/>
  <c r="T119" i="19"/>
  <c r="U119" i="19" s="1"/>
  <c r="Y119" i="19"/>
  <c r="AB119" i="19"/>
  <c r="AC119" i="19" s="1"/>
  <c r="AD119" i="19"/>
  <c r="AE119" i="19" s="1"/>
  <c r="AF119" i="19"/>
  <c r="AG119" i="19" s="1"/>
  <c r="AH119" i="19"/>
  <c r="AI119" i="19" s="1"/>
  <c r="AJ119" i="19"/>
  <c r="AL119" i="19"/>
  <c r="AM119" i="19"/>
  <c r="AP119" i="19"/>
  <c r="AQ119" i="19"/>
  <c r="T120" i="19"/>
  <c r="U120" i="19" s="1"/>
  <c r="Y120" i="19"/>
  <c r="AB120" i="19"/>
  <c r="AC120" i="19" s="1"/>
  <c r="AD120" i="19"/>
  <c r="AE120" i="19" s="1"/>
  <c r="AF120" i="19"/>
  <c r="AG120" i="19" s="1"/>
  <c r="AH120" i="19"/>
  <c r="AI120" i="19" s="1"/>
  <c r="AJ120" i="19"/>
  <c r="AL120" i="19"/>
  <c r="AM120" i="19"/>
  <c r="AP120" i="19"/>
  <c r="AQ120" i="19"/>
  <c r="T121" i="19"/>
  <c r="U121" i="19" s="1"/>
  <c r="Y121" i="19"/>
  <c r="AB121" i="19"/>
  <c r="AC121" i="19" s="1"/>
  <c r="AD121" i="19"/>
  <c r="AE121" i="19" s="1"/>
  <c r="AF121" i="19"/>
  <c r="AG121" i="19" s="1"/>
  <c r="AH121" i="19"/>
  <c r="AI121" i="19" s="1"/>
  <c r="AJ121" i="19"/>
  <c r="AL121" i="19"/>
  <c r="AM121" i="19"/>
  <c r="AP121" i="19"/>
  <c r="AQ121" i="19"/>
  <c r="T106" i="19"/>
  <c r="U106" i="19" s="1"/>
  <c r="Y106" i="19"/>
  <c r="AB106" i="19"/>
  <c r="AC106" i="19" s="1"/>
  <c r="AD106" i="19"/>
  <c r="AE106" i="19" s="1"/>
  <c r="AF106" i="19"/>
  <c r="AG106" i="19" s="1"/>
  <c r="AH106" i="19"/>
  <c r="AI106" i="19" s="1"/>
  <c r="AJ106" i="19"/>
  <c r="AL106" i="19"/>
  <c r="AM106" i="19"/>
  <c r="AP106" i="19"/>
  <c r="AQ106" i="19"/>
  <c r="T107" i="19"/>
  <c r="U107" i="19" s="1"/>
  <c r="Y107" i="19"/>
  <c r="AB107" i="19"/>
  <c r="AC107" i="19" s="1"/>
  <c r="AD107" i="19"/>
  <c r="AE107" i="19" s="1"/>
  <c r="AF107" i="19"/>
  <c r="AG107" i="19" s="1"/>
  <c r="AH107" i="19"/>
  <c r="AI107" i="19" s="1"/>
  <c r="AJ107" i="19"/>
  <c r="AL107" i="19"/>
  <c r="AM107" i="19"/>
  <c r="AP107" i="19"/>
  <c r="AQ107" i="19"/>
  <c r="T108" i="19"/>
  <c r="U108" i="19" s="1"/>
  <c r="Y108" i="19"/>
  <c r="AB108" i="19"/>
  <c r="AC108" i="19" s="1"/>
  <c r="AD108" i="19"/>
  <c r="AE108" i="19" s="1"/>
  <c r="AF108" i="19"/>
  <c r="AG108" i="19" s="1"/>
  <c r="AH108" i="19"/>
  <c r="AI108" i="19" s="1"/>
  <c r="AJ108" i="19"/>
  <c r="AL108" i="19"/>
  <c r="AM108" i="19"/>
  <c r="AP108" i="19"/>
  <c r="AQ108" i="19"/>
  <c r="T109" i="19"/>
  <c r="U109" i="19" s="1"/>
  <c r="Y109" i="19"/>
  <c r="AB109" i="19"/>
  <c r="AC109" i="19" s="1"/>
  <c r="AD109" i="19"/>
  <c r="AE109" i="19" s="1"/>
  <c r="AF109" i="19"/>
  <c r="AG109" i="19" s="1"/>
  <c r="AH109" i="19"/>
  <c r="AI109" i="19" s="1"/>
  <c r="AJ109" i="19"/>
  <c r="AL109" i="19"/>
  <c r="AM109" i="19"/>
  <c r="AP109" i="19"/>
  <c r="AQ109" i="19"/>
  <c r="T110" i="19"/>
  <c r="U110" i="19" s="1"/>
  <c r="Y110" i="19"/>
  <c r="AB110" i="19"/>
  <c r="AC110" i="19" s="1"/>
  <c r="AD110" i="19"/>
  <c r="AE110" i="19" s="1"/>
  <c r="AF110" i="19"/>
  <c r="AG110" i="19" s="1"/>
  <c r="AH110" i="19"/>
  <c r="AI110" i="19" s="1"/>
  <c r="AJ110" i="19"/>
  <c r="AL110" i="19"/>
  <c r="AM110" i="19"/>
  <c r="AP110" i="19"/>
  <c r="AQ110" i="19"/>
  <c r="T111" i="19"/>
  <c r="U111" i="19" s="1"/>
  <c r="Y111" i="19"/>
  <c r="AB111" i="19"/>
  <c r="AC111" i="19" s="1"/>
  <c r="AD111" i="19"/>
  <c r="AE111" i="19" s="1"/>
  <c r="AF111" i="19"/>
  <c r="AG111" i="19" s="1"/>
  <c r="AH111" i="19"/>
  <c r="AI111" i="19" s="1"/>
  <c r="AJ111" i="19"/>
  <c r="AL111" i="19"/>
  <c r="AM111" i="19"/>
  <c r="AP111" i="19"/>
  <c r="AQ111" i="19"/>
  <c r="T112" i="19"/>
  <c r="U112" i="19" s="1"/>
  <c r="Y112" i="19"/>
  <c r="AB112" i="19"/>
  <c r="AC112" i="19" s="1"/>
  <c r="AD112" i="19"/>
  <c r="AE112" i="19" s="1"/>
  <c r="AF112" i="19"/>
  <c r="AG112" i="19" s="1"/>
  <c r="AH112" i="19"/>
  <c r="AI112" i="19" s="1"/>
  <c r="AJ112" i="19"/>
  <c r="AL112" i="19"/>
  <c r="AM112" i="19"/>
  <c r="AP112" i="19"/>
  <c r="AQ112" i="19"/>
  <c r="T113" i="19"/>
  <c r="U113" i="19" s="1"/>
  <c r="Y113" i="19"/>
  <c r="AA113" i="19"/>
  <c r="AB113" i="19"/>
  <c r="AC113" i="19" s="1"/>
  <c r="AD113" i="19"/>
  <c r="AE113" i="19" s="1"/>
  <c r="AF113" i="19"/>
  <c r="AG113" i="19" s="1"/>
  <c r="AH113" i="19"/>
  <c r="AI113" i="19" s="1"/>
  <c r="AJ113" i="19"/>
  <c r="AL113" i="19"/>
  <c r="AM113" i="19"/>
  <c r="AP113" i="19"/>
  <c r="AQ113" i="19"/>
  <c r="T114" i="19"/>
  <c r="U114" i="19" s="1"/>
  <c r="Y114" i="19"/>
  <c r="AB114" i="19"/>
  <c r="AC114" i="19" s="1"/>
  <c r="AD114" i="19"/>
  <c r="AE114" i="19" s="1"/>
  <c r="AF114" i="19"/>
  <c r="AG114" i="19" s="1"/>
  <c r="AH114" i="19"/>
  <c r="AI114" i="19" s="1"/>
  <c r="AJ114" i="19"/>
  <c r="AL114" i="19"/>
  <c r="AM114" i="19"/>
  <c r="AP114" i="19"/>
  <c r="AQ114" i="19"/>
  <c r="T122" i="19"/>
  <c r="U122" i="19" s="1"/>
  <c r="Y122" i="19"/>
  <c r="AB122" i="19"/>
  <c r="AC122" i="19" s="1"/>
  <c r="AD122" i="19"/>
  <c r="AE122" i="19" s="1"/>
  <c r="AF122" i="19"/>
  <c r="AG122" i="19" s="1"/>
  <c r="AH122" i="19"/>
  <c r="AI122" i="19" s="1"/>
  <c r="AJ122" i="19"/>
  <c r="AL122" i="19"/>
  <c r="AM122" i="19"/>
  <c r="AP122" i="19"/>
  <c r="AQ122" i="19"/>
  <c r="T123" i="19"/>
  <c r="U123" i="19" s="1"/>
  <c r="Y123" i="19"/>
  <c r="AB123" i="19"/>
  <c r="AC123" i="19" s="1"/>
  <c r="AD123" i="19"/>
  <c r="AE123" i="19" s="1"/>
  <c r="AF123" i="19"/>
  <c r="AG123" i="19" s="1"/>
  <c r="AH123" i="19"/>
  <c r="AI123" i="19" s="1"/>
  <c r="AJ123" i="19"/>
  <c r="AL123" i="19"/>
  <c r="AM123" i="19"/>
  <c r="AP123" i="19"/>
  <c r="AQ123" i="19"/>
  <c r="T132" i="19"/>
  <c r="U132" i="19" s="1"/>
  <c r="Y132" i="19"/>
  <c r="AB132" i="19"/>
  <c r="AC132" i="19" s="1"/>
  <c r="AD132" i="19"/>
  <c r="AE132" i="19" s="1"/>
  <c r="AF132" i="19"/>
  <c r="AG132" i="19" s="1"/>
  <c r="AH132" i="19"/>
  <c r="AI132" i="19" s="1"/>
  <c r="AJ132" i="19"/>
  <c r="AL132" i="19"/>
  <c r="AM132" i="19"/>
  <c r="AP132" i="19"/>
  <c r="AQ132" i="19"/>
  <c r="T133" i="19"/>
  <c r="U133" i="19" s="1"/>
  <c r="Y133" i="19"/>
  <c r="AB133" i="19"/>
  <c r="AC133" i="19" s="1"/>
  <c r="AD133" i="19"/>
  <c r="AE133" i="19" s="1"/>
  <c r="AF133" i="19"/>
  <c r="AG133" i="19" s="1"/>
  <c r="AH133" i="19"/>
  <c r="AI133" i="19" s="1"/>
  <c r="AJ133" i="19"/>
  <c r="AL133" i="19"/>
  <c r="AM133" i="19"/>
  <c r="AP133" i="19"/>
  <c r="AQ133" i="19"/>
  <c r="T134" i="19"/>
  <c r="U134" i="19" s="1"/>
  <c r="Y134" i="19"/>
  <c r="AB134" i="19"/>
  <c r="AC134" i="19" s="1"/>
  <c r="AD134" i="19"/>
  <c r="AE134" i="19" s="1"/>
  <c r="AF134" i="19"/>
  <c r="AG134" i="19" s="1"/>
  <c r="AH134" i="19"/>
  <c r="AI134" i="19" s="1"/>
  <c r="AJ134" i="19"/>
  <c r="AL134" i="19"/>
  <c r="AM134" i="19"/>
  <c r="AP134" i="19"/>
  <c r="AQ134" i="19"/>
  <c r="T135" i="19"/>
  <c r="U135" i="19" s="1"/>
  <c r="Y135" i="19"/>
  <c r="AB135" i="19"/>
  <c r="AC135" i="19" s="1"/>
  <c r="AD135" i="19"/>
  <c r="AE135" i="19" s="1"/>
  <c r="AF135" i="19"/>
  <c r="AG135" i="19" s="1"/>
  <c r="AH135" i="19"/>
  <c r="AI135" i="19" s="1"/>
  <c r="AJ135" i="19"/>
  <c r="AL135" i="19"/>
  <c r="AM135" i="19"/>
  <c r="AP135" i="19"/>
  <c r="AQ135" i="19"/>
  <c r="T137" i="19"/>
  <c r="U137" i="19" s="1"/>
  <c r="Y137" i="19"/>
  <c r="AB137" i="19"/>
  <c r="AC137" i="19" s="1"/>
  <c r="AD137" i="19"/>
  <c r="AE137" i="19" s="1"/>
  <c r="AF137" i="19"/>
  <c r="AG137" i="19" s="1"/>
  <c r="AH137" i="19"/>
  <c r="AI137" i="19" s="1"/>
  <c r="AJ137" i="19"/>
  <c r="AL137" i="19"/>
  <c r="AM137" i="19"/>
  <c r="AP137" i="19"/>
  <c r="AQ137" i="19"/>
  <c r="T136" i="19"/>
  <c r="U136" i="19" s="1"/>
  <c r="Y136" i="19"/>
  <c r="AB136" i="19"/>
  <c r="AC136" i="19" s="1"/>
  <c r="AD136" i="19"/>
  <c r="AE136" i="19" s="1"/>
  <c r="AF136" i="19"/>
  <c r="AG136" i="19" s="1"/>
  <c r="AH136" i="19"/>
  <c r="AI136" i="19" s="1"/>
  <c r="AJ136" i="19"/>
  <c r="AL136" i="19"/>
  <c r="AM136" i="19"/>
  <c r="AP136" i="19"/>
  <c r="AQ136" i="19"/>
  <c r="T138" i="19"/>
  <c r="U138" i="19" s="1"/>
  <c r="Y138" i="19"/>
  <c r="AB138" i="19"/>
  <c r="AC138" i="19" s="1"/>
  <c r="AD138" i="19"/>
  <c r="AE138" i="19" s="1"/>
  <c r="AF138" i="19"/>
  <c r="AG138" i="19" s="1"/>
  <c r="AH138" i="19"/>
  <c r="AI138" i="19" s="1"/>
  <c r="AJ138" i="19"/>
  <c r="AL138" i="19"/>
  <c r="AM138" i="19"/>
  <c r="AP138" i="19"/>
  <c r="AQ138" i="19"/>
  <c r="T124" i="19"/>
  <c r="U124" i="19" s="1"/>
  <c r="Y124" i="19"/>
  <c r="AB124" i="19"/>
  <c r="AC124" i="19" s="1"/>
  <c r="AD124" i="19"/>
  <c r="AE124" i="19" s="1"/>
  <c r="AF124" i="19"/>
  <c r="AG124" i="19" s="1"/>
  <c r="AH124" i="19"/>
  <c r="AI124" i="19" s="1"/>
  <c r="AJ124" i="19"/>
  <c r="AL124" i="19"/>
  <c r="AM124" i="19"/>
  <c r="AP124" i="19"/>
  <c r="AQ124" i="19"/>
  <c r="T125" i="19"/>
  <c r="U125" i="19" s="1"/>
  <c r="Y125" i="19"/>
  <c r="AB125" i="19"/>
  <c r="AC125" i="19" s="1"/>
  <c r="AD125" i="19"/>
  <c r="AE125" i="19" s="1"/>
  <c r="AF125" i="19"/>
  <c r="AG125" i="19" s="1"/>
  <c r="AH125" i="19"/>
  <c r="AI125" i="19" s="1"/>
  <c r="AJ125" i="19"/>
  <c r="AL125" i="19"/>
  <c r="AM125" i="19"/>
  <c r="AP125" i="19"/>
  <c r="AQ125" i="19"/>
  <c r="T126" i="19"/>
  <c r="U126" i="19" s="1"/>
  <c r="Y126" i="19"/>
  <c r="AB126" i="19"/>
  <c r="AC126" i="19" s="1"/>
  <c r="AD126" i="19"/>
  <c r="AE126" i="19" s="1"/>
  <c r="AF126" i="19"/>
  <c r="AG126" i="19" s="1"/>
  <c r="AH126" i="19"/>
  <c r="AI126" i="19" s="1"/>
  <c r="AJ126" i="19"/>
  <c r="AL126" i="19"/>
  <c r="AM126" i="19"/>
  <c r="AP126" i="19"/>
  <c r="AQ126" i="19"/>
  <c r="T127" i="19"/>
  <c r="U127" i="19" s="1"/>
  <c r="Y127" i="19"/>
  <c r="AB127" i="19"/>
  <c r="AC127" i="19" s="1"/>
  <c r="AD127" i="19"/>
  <c r="AE127" i="19" s="1"/>
  <c r="AF127" i="19"/>
  <c r="AG127" i="19" s="1"/>
  <c r="AH127" i="19"/>
  <c r="AI127" i="19" s="1"/>
  <c r="AJ127" i="19"/>
  <c r="AL127" i="19"/>
  <c r="AM127" i="19"/>
  <c r="AP127" i="19"/>
  <c r="AQ127" i="19"/>
  <c r="T128" i="19"/>
  <c r="U128" i="19" s="1"/>
  <c r="Y128" i="19"/>
  <c r="AB128" i="19"/>
  <c r="AC128" i="19" s="1"/>
  <c r="AD128" i="19"/>
  <c r="AE128" i="19" s="1"/>
  <c r="AF128" i="19"/>
  <c r="AG128" i="19" s="1"/>
  <c r="AH128" i="19"/>
  <c r="AI128" i="19" s="1"/>
  <c r="AJ128" i="19"/>
  <c r="AL128" i="19"/>
  <c r="AM128" i="19"/>
  <c r="AP128" i="19"/>
  <c r="AQ128" i="19"/>
  <c r="T129" i="19"/>
  <c r="U129" i="19" s="1"/>
  <c r="Y129" i="19"/>
  <c r="AA129" i="19"/>
  <c r="AB129" i="19"/>
  <c r="AC129" i="19" s="1"/>
  <c r="AD129" i="19"/>
  <c r="AE129" i="19" s="1"/>
  <c r="AF129" i="19"/>
  <c r="AG129" i="19" s="1"/>
  <c r="AH129" i="19"/>
  <c r="AI129" i="19" s="1"/>
  <c r="AJ129" i="19"/>
  <c r="AL129" i="19"/>
  <c r="AM129" i="19"/>
  <c r="AP129" i="19"/>
  <c r="AQ129" i="19"/>
  <c r="T130" i="19"/>
  <c r="U130" i="19" s="1"/>
  <c r="Y130" i="19"/>
  <c r="AB130" i="19"/>
  <c r="AC130" i="19" s="1"/>
  <c r="AD130" i="19"/>
  <c r="AE130" i="19" s="1"/>
  <c r="AF130" i="19"/>
  <c r="AG130" i="19" s="1"/>
  <c r="AH130" i="19"/>
  <c r="AI130" i="19" s="1"/>
  <c r="AJ130" i="19"/>
  <c r="AL130" i="19"/>
  <c r="AM130" i="19"/>
  <c r="AP130" i="19"/>
  <c r="AQ130" i="19"/>
  <c r="T131" i="19"/>
  <c r="U131" i="19" s="1"/>
  <c r="Y131" i="19"/>
  <c r="AB131" i="19"/>
  <c r="AC131" i="19" s="1"/>
  <c r="AD131" i="19"/>
  <c r="AE131" i="19" s="1"/>
  <c r="AF131" i="19"/>
  <c r="AG131" i="19" s="1"/>
  <c r="AH131" i="19"/>
  <c r="AI131" i="19" s="1"/>
  <c r="AJ131" i="19"/>
  <c r="AL131" i="19"/>
  <c r="AM131" i="19"/>
  <c r="AP131" i="19"/>
  <c r="AQ131" i="19"/>
  <c r="T146" i="19"/>
  <c r="U146" i="19" s="1"/>
  <c r="Y146" i="19"/>
  <c r="AB146" i="19"/>
  <c r="AC146" i="19" s="1"/>
  <c r="AD146" i="19"/>
  <c r="AE146" i="19" s="1"/>
  <c r="AF146" i="19"/>
  <c r="AG146" i="19" s="1"/>
  <c r="AH146" i="19"/>
  <c r="AI146" i="19" s="1"/>
  <c r="AJ146" i="19"/>
  <c r="AL146" i="19"/>
  <c r="AM146" i="19"/>
  <c r="AP146" i="19"/>
  <c r="AQ146" i="19"/>
  <c r="T147" i="19"/>
  <c r="U147" i="19" s="1"/>
  <c r="Y147" i="19"/>
  <c r="AB147" i="19"/>
  <c r="AC147" i="19" s="1"/>
  <c r="AD147" i="19"/>
  <c r="AE147" i="19" s="1"/>
  <c r="AF147" i="19"/>
  <c r="AG147" i="19" s="1"/>
  <c r="AH147" i="19"/>
  <c r="AI147" i="19" s="1"/>
  <c r="AJ147" i="19"/>
  <c r="AL147" i="19"/>
  <c r="AM147" i="19"/>
  <c r="AP147" i="19"/>
  <c r="AQ147" i="19"/>
  <c r="AH2" i="19"/>
  <c r="AI2" i="19" s="1"/>
  <c r="AQ2" i="20"/>
  <c r="AP2" i="20"/>
  <c r="AM2" i="20"/>
  <c r="AL2" i="20"/>
  <c r="AJ2" i="20"/>
  <c r="AF2" i="20"/>
  <c r="AG2" i="20" s="1"/>
  <c r="AD2" i="20"/>
  <c r="AE2" i="20" s="1"/>
  <c r="AB2" i="20"/>
  <c r="AC2" i="20" s="1"/>
  <c r="T2" i="20"/>
  <c r="U2" i="20" s="1"/>
  <c r="AQ2" i="19"/>
  <c r="AP2" i="19"/>
  <c r="AM2" i="19"/>
  <c r="AL2" i="19"/>
  <c r="AJ2" i="19"/>
  <c r="AF2" i="19"/>
  <c r="AG2" i="19" s="1"/>
  <c r="AD2" i="19"/>
  <c r="AE2" i="19" s="1"/>
  <c r="AB2" i="19"/>
  <c r="AC2" i="19" s="1"/>
  <c r="Y2" i="19"/>
  <c r="T2" i="19"/>
  <c r="U2" i="19" s="1"/>
  <c r="S37" i="20" l="1"/>
  <c r="S12" i="20"/>
  <c r="S9" i="20"/>
  <c r="S23" i="20"/>
  <c r="S15" i="20"/>
  <c r="S30" i="20"/>
  <c r="S28" i="20"/>
  <c r="S6" i="20"/>
  <c r="S13" i="20"/>
  <c r="S27" i="20"/>
  <c r="S35" i="20"/>
  <c r="S7" i="20"/>
  <c r="S8" i="20"/>
  <c r="S25" i="20"/>
  <c r="S31" i="20"/>
  <c r="S14" i="20"/>
  <c r="S29" i="20"/>
  <c r="S33" i="20"/>
  <c r="S11" i="20"/>
  <c r="S26" i="20"/>
  <c r="S10" i="20"/>
  <c r="S128" i="19"/>
  <c r="S71" i="19"/>
  <c r="S78" i="19"/>
  <c r="S80" i="19"/>
  <c r="S68" i="19"/>
  <c r="S43" i="19"/>
  <c r="S112" i="19"/>
  <c r="S63" i="19"/>
  <c r="S133" i="19"/>
  <c r="S118" i="19"/>
  <c r="S139" i="19"/>
  <c r="S52" i="19"/>
  <c r="S103" i="19"/>
  <c r="S125" i="19"/>
  <c r="S109" i="19"/>
  <c r="S30" i="19"/>
  <c r="S96" i="19"/>
  <c r="S100" i="19"/>
  <c r="S147" i="19"/>
  <c r="S104" i="19"/>
  <c r="S95" i="19"/>
  <c r="S73" i="19"/>
  <c r="S40" i="20"/>
  <c r="S32" i="20"/>
  <c r="S41" i="20"/>
  <c r="S19" i="20"/>
  <c r="S34" i="20"/>
  <c r="S146" i="19"/>
  <c r="S85" i="19"/>
  <c r="S2" i="19"/>
  <c r="S122" i="19"/>
  <c r="S116" i="19"/>
  <c r="S101" i="19"/>
  <c r="S32" i="19"/>
  <c r="S50" i="19"/>
  <c r="S34" i="19"/>
  <c r="S65" i="19"/>
  <c r="S89" i="19"/>
  <c r="S88" i="19"/>
  <c r="S36" i="19"/>
  <c r="S51" i="19"/>
  <c r="S123" i="19"/>
  <c r="S127" i="19"/>
  <c r="S126" i="19"/>
  <c r="S136" i="19"/>
  <c r="S137" i="19"/>
  <c r="S135" i="19"/>
  <c r="S134" i="19"/>
  <c r="S131" i="19"/>
  <c r="S130" i="19"/>
  <c r="S129" i="19"/>
  <c r="S108" i="19"/>
  <c r="S107" i="19"/>
  <c r="S120" i="19"/>
  <c r="S119" i="19"/>
  <c r="S117" i="19"/>
  <c r="S114" i="19"/>
  <c r="S113" i="19"/>
  <c r="S111" i="19"/>
  <c r="S110" i="19"/>
  <c r="S91" i="19"/>
  <c r="S90" i="19"/>
  <c r="S99" i="19"/>
  <c r="S98" i="19"/>
  <c r="S97" i="19"/>
  <c r="S93" i="19"/>
  <c r="S102" i="19"/>
  <c r="S92" i="19"/>
  <c r="S94" i="19"/>
  <c r="S72" i="19"/>
  <c r="S82" i="19"/>
  <c r="S83" i="19"/>
  <c r="S81" i="19"/>
  <c r="S84" i="19"/>
  <c r="S77" i="19"/>
  <c r="S76" i="19"/>
  <c r="S75" i="19"/>
  <c r="S74" i="19"/>
  <c r="S66" i="19"/>
  <c r="S64" i="19"/>
  <c r="S54" i="19"/>
  <c r="S62" i="19"/>
  <c r="S56" i="19"/>
  <c r="S55" i="19"/>
  <c r="S58" i="19"/>
  <c r="S57" i="19"/>
  <c r="S60" i="19"/>
  <c r="S59" i="19"/>
  <c r="S49" i="19"/>
  <c r="S48" i="19"/>
  <c r="S20" i="19"/>
  <c r="S4" i="19"/>
  <c r="S31" i="19"/>
  <c r="S18" i="19"/>
  <c r="S45" i="19"/>
  <c r="S42" i="19"/>
  <c r="S46" i="19"/>
  <c r="S14" i="19"/>
  <c r="S41" i="19"/>
  <c r="S40" i="19"/>
  <c r="S39" i="19"/>
  <c r="S27" i="19"/>
  <c r="S11" i="19"/>
  <c r="S38" i="19"/>
  <c r="S37" i="19"/>
  <c r="S35" i="19"/>
  <c r="S33" i="19"/>
  <c r="S24" i="20"/>
  <c r="S3" i="20"/>
  <c r="S38" i="20"/>
  <c r="S21" i="20"/>
  <c r="S5" i="20"/>
  <c r="S39" i="20"/>
  <c r="S22" i="20"/>
  <c r="S36" i="20"/>
  <c r="S20" i="20"/>
  <c r="S4" i="20"/>
  <c r="S18" i="20"/>
  <c r="S17" i="20"/>
  <c r="S16" i="20"/>
  <c r="S2" i="20"/>
  <c r="S44" i="19"/>
  <c r="S124" i="19"/>
  <c r="S138" i="19"/>
  <c r="S132" i="19"/>
  <c r="S106" i="19"/>
  <c r="S121" i="19"/>
  <c r="S115" i="19"/>
  <c r="S105" i="19"/>
  <c r="S87" i="19"/>
  <c r="S86" i="19"/>
  <c r="S70" i="19"/>
  <c r="S79" i="19"/>
  <c r="S69" i="19"/>
  <c r="S67" i="19"/>
  <c r="S61" i="19"/>
  <c r="S53" i="19"/>
  <c r="S145" i="19"/>
  <c r="S144" i="19"/>
  <c r="S143" i="19"/>
  <c r="S142" i="19"/>
  <c r="S141" i="19"/>
  <c r="S47" i="19"/>
  <c r="S29" i="19"/>
  <c r="S28" i="19"/>
  <c r="S15" i="19"/>
  <c r="S13" i="19"/>
  <c r="S26" i="19"/>
  <c r="S25" i="19"/>
  <c r="S24" i="19"/>
  <c r="S23" i="19"/>
  <c r="S22" i="19"/>
  <c r="S21" i="19"/>
  <c r="S19" i="19"/>
  <c r="S17" i="19"/>
  <c r="S16" i="19"/>
  <c r="S12" i="19"/>
  <c r="S10" i="19"/>
  <c r="S9" i="19"/>
  <c r="S8" i="19"/>
  <c r="S7" i="19"/>
  <c r="S6" i="19"/>
  <c r="S5" i="19"/>
  <c r="S3" i="19"/>
  <c r="P32" i="15"/>
  <c r="P22" i="15"/>
  <c r="P12" i="15"/>
  <c r="P21" i="15"/>
  <c r="P39" i="15"/>
  <c r="P10" i="15"/>
  <c r="P40" i="15"/>
  <c r="P30" i="15"/>
  <c r="P20" i="15"/>
  <c r="P19" i="15"/>
  <c r="P9" i="15"/>
  <c r="P29" i="15"/>
  <c r="P18" i="15"/>
  <c r="P7" i="15"/>
  <c r="P28" i="15"/>
  <c r="P27" i="15"/>
  <c r="P17" i="15"/>
  <c r="P8" i="15"/>
  <c r="P38" i="15"/>
  <c r="P35" i="15"/>
  <c r="P23" i="15"/>
  <c r="P5" i="15"/>
  <c r="P34" i="15"/>
  <c r="P24" i="15"/>
  <c r="P14" i="15"/>
  <c r="P4" i="15"/>
  <c r="P31" i="15"/>
  <c r="P13" i="15"/>
  <c r="P3" i="15"/>
  <c r="AK2" i="15"/>
  <c r="AJ2" i="15"/>
  <c r="AI2" i="15"/>
  <c r="AH2" i="15"/>
  <c r="AG2" i="15"/>
  <c r="AF2" i="15"/>
  <c r="AE2" i="15"/>
  <c r="AD2" i="15"/>
  <c r="AC2" i="15"/>
  <c r="Z2" i="15"/>
  <c r="AA2" i="15" s="1"/>
  <c r="X2" i="15"/>
  <c r="Y2" i="15" s="1"/>
  <c r="V2" i="15"/>
  <c r="W2" i="15" s="1"/>
  <c r="U2" i="15"/>
  <c r="S2" i="15"/>
  <c r="R2" i="15"/>
  <c r="Q2" i="15"/>
  <c r="P2" i="15" l="1"/>
  <c r="AP140" i="19"/>
  <c r="S140" i="19" s="1"/>
</calcChain>
</file>

<file path=xl/sharedStrings.xml><?xml version="1.0" encoding="utf-8"?>
<sst xmlns="http://schemas.openxmlformats.org/spreadsheetml/2006/main" count="1185" uniqueCount="674">
  <si>
    <t>TITLE</t>
  </si>
  <si>
    <t>TYPE</t>
  </si>
  <si>
    <t>VXP</t>
  </si>
  <si>
    <t>Title</t>
  </si>
  <si>
    <t>LP</t>
  </si>
  <si>
    <t>REP</t>
  </si>
  <si>
    <t>FACTION</t>
  </si>
  <si>
    <t>SUMMARY</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</si>
  <si>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</si>
  <si>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</si>
  <si>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</si>
  <si>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</si>
  <si>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</si>
  <si>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</si>
  <si>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</si>
  <si>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</si>
  <si>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</si>
  <si>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</si>
  <si>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</si>
  <si>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</si>
  <si>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</si>
  <si>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</si>
  <si>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</si>
  <si>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</si>
  <si>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</si>
  <si>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</si>
  <si>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</si>
  <si>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</si>
  <si>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</si>
  <si>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</si>
  <si>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</si>
  <si>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</si>
  <si>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</si>
  <si>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</si>
  <si>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</si>
  <si>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</si>
  <si>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</si>
  <si>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</si>
  <si>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</si>
  <si>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</si>
  <si>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</si>
  <si>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</si>
  <si>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</si>
  <si>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</si>
  <si>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</si>
  <si>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</si>
  <si>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</si>
  <si>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</si>
  <si>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</si>
  <si>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</si>
  <si>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</si>
  <si>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</si>
  <si>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</si>
  <si>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</si>
  <si>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</si>
  <si>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</si>
  <si>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</si>
  <si>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</si>
  <si>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</si>
  <si>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</si>
  <si>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</si>
  <si>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</si>
  <si>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</si>
  <si>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</si>
  <si>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</si>
  <si>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</si>
  <si>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</si>
  <si>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</si>
  <si>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</si>
  <si>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</si>
  <si>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</si>
  <si>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</si>
  <si>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</si>
  <si>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</si>
  <si>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</si>
  <si>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</si>
  <si>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</si>
  <si>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</si>
  <si>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</si>
  <si>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</si>
  <si>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</si>
  <si>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</si>
  <si>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</si>
  <si>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</si>
  <si>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</si>
  <si>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</si>
  <si>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</si>
  <si>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</si>
  <si>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</si>
  <si>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</si>
  <si>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</si>
  <si>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</si>
  <si>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</si>
  <si>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</si>
  <si>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</si>
  <si>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</si>
  <si>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</si>
  <si>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</si>
  <si>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</si>
  <si>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</si>
  <si>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</si>
  <si>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</si>
  <si>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</si>
  <si>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</si>
  <si>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</si>
  <si>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</si>
  <si>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</si>
  <si>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</si>
  <si>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</si>
  <si>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</si>
  <si>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</si>
  <si>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Beorning</t>
  </si>
  <si>
    <t>Burglar</t>
  </si>
  <si>
    <t>Minstrel</t>
  </si>
  <si>
    <t>Champion</t>
  </si>
  <si>
    <t>Guardian</t>
  </si>
  <si>
    <t>Hunter</t>
  </si>
  <si>
    <t>Rune-keeper</t>
  </si>
  <si>
    <t>Warden</t>
  </si>
  <si>
    <t>Armsman</t>
  </si>
  <si>
    <t>Historian</t>
  </si>
  <si>
    <t>Tinker</t>
  </si>
  <si>
    <t>Woodsman</t>
  </si>
  <si>
    <t>Yeoman</t>
  </si>
  <si>
    <t>Vocation</t>
  </si>
  <si>
    <t>Lore Master</t>
  </si>
  <si>
    <t>Armorer</t>
  </si>
  <si>
    <t>Max Length:</t>
  </si>
  <si>
    <t>Dwarf</t>
  </si>
  <si>
    <t>Elf</t>
  </si>
  <si>
    <t>High Elf</t>
  </si>
  <si>
    <t>Hobbit</t>
  </si>
  <si>
    <t>Man</t>
  </si>
  <si>
    <t>Category</t>
  </si>
  <si>
    <t>Undefined</t>
  </si>
  <si>
    <t>Collection</t>
  </si>
  <si>
    <t>Save Index</t>
  </si>
  <si>
    <t>Wiki Order</t>
  </si>
  <si>
    <t>Name</t>
  </si>
  <si>
    <t>NAME</t>
  </si>
  <si>
    <t>LORE</t>
  </si>
  <si>
    <t>Min Level</t>
  </si>
  <si>
    <t>Max Level</t>
  </si>
  <si>
    <t>MIN_LEVEL</t>
  </si>
  <si>
    <t>MAX_LEVEL</t>
  </si>
  <si>
    <t>Gorgoroth: Continued Conquest</t>
  </si>
  <si>
    <t>Conqueror of Mount Doom</t>
  </si>
  <si>
    <t>Complete Gorgoroth: Continued Conquest, Efforts, and Foothold Meta Deeds</t>
  </si>
  <si>
    <t>Gorgoroth: Continued Efforts</t>
  </si>
  <si>
    <t>Complete Resources of Gorgoroth deed and Continued Efforts deeds in Agarnaith, Dor Amarth, Lhingris, Talath úrui, and Udûn.</t>
  </si>
  <si>
    <t>Gorgoroth: Continued Foothold</t>
  </si>
  <si>
    <t>Complete Gathering of Resources deed and Footholds deeds in Agarnaith, Dor Amarth, Lhingris, Talath úrui, and Udûn.</t>
  </si>
  <si>
    <t>Gorgoroth: Continued Skirmishes</t>
  </si>
  <si>
    <t>Defender of The Conquest</t>
  </si>
  <si>
    <t>Complete Enemies in Bhol Rûdh (Advanced), Leaders of Gorgoroth (Advanced), Enemies of Barad-dûr (Advanced), Enemies of Kála-murg (Advanced), Enemies on The Burning Mountain (Advanced), Enemies of Durthang (Advanced)</t>
  </si>
  <si>
    <t>Hidden Threats of Gorgoroth</t>
  </si>
  <si>
    <t>Defeat 10 Hidden Threats throughout all of Gorgoroth</t>
  </si>
  <si>
    <t>Scourges of Gorgoroth</t>
  </si>
  <si>
    <t>Defeat 6 Scourges throughout all of Gorgoroth</t>
  </si>
  <si>
    <t>Tales of Gorgoroth</t>
  </si>
  <si>
    <t>Allegiance</t>
  </si>
  <si>
    <t>Complete 8 Quest Arcs throughout all of Gorgoroth</t>
  </si>
  <si>
    <t>Well-preserved</t>
  </si>
  <si>
    <t>Achieve the eleventy-first level.</t>
  </si>
  <si>
    <t>Aiding in the Conquest</t>
  </si>
  <si>
    <t>Vanquisher of Doom</t>
  </si>
  <si>
    <t>Complete Celebrated in the Conquest of Gorgoroth, Enemy to Fushaum Bal south, Enemy to Fushaum Bal north, and Known to the Red Sky Clan Deeds</t>
  </si>
  <si>
    <t>Allegiances of Middle-earth</t>
  </si>
  <si>
    <t>Trusted Ally</t>
  </si>
  <si>
    <t>Complete all 4 Allegiances</t>
  </si>
  <si>
    <t>Deeds of Gorgoroth</t>
  </si>
  <si>
    <t>Complete Explorer, Quests, and Slayer Deeds of Gorgoroth</t>
  </si>
  <si>
    <t>Explorer of Gorgoroth</t>
  </si>
  <si>
    <t>Surveyor of the Plateau</t>
  </si>
  <si>
    <t>Complete the Explorer Deeds in all 5 areas throughout the Plateau of Gorgoroth</t>
  </si>
  <si>
    <t>History of Gorgoroth</t>
  </si>
  <si>
    <t>Historian of Gorgoroth</t>
  </si>
  <si>
    <t>Complete the 5 Lost Lore Deeds throughout the Plateau of Gorgoroth</t>
  </si>
  <si>
    <t>Quests of Gorgoroth</t>
  </si>
  <si>
    <t>Warrior of Mordor</t>
  </si>
  <si>
    <t>Complete History of Gorgoroth and Quests of the Plateau Deeds</t>
  </si>
  <si>
    <t>Quests of the Plateau</t>
  </si>
  <si>
    <t>Warrior of Gorgoroth</t>
  </si>
  <si>
    <t>Complete the Quests Deeds in all 5 areas throughout the Plateau of Gorgoroth</t>
  </si>
  <si>
    <t>Slayer of Gorgoroth</t>
  </si>
  <si>
    <t>Vanquisher of Gorgoroth</t>
  </si>
  <si>
    <t>Complete the Slayer Deeds in all 5 areas throughout the Plateau of Gorgoroth</t>
  </si>
  <si>
    <t>Scourge-slayer of Mordor</t>
  </si>
  <si>
    <t>Defeat 25 Scourges of Mordor</t>
  </si>
  <si>
    <t>Scourge-slayer of Mordor (Advanced)</t>
  </si>
  <si>
    <t>Defeat 50 Scourges of Mordor</t>
  </si>
  <si>
    <t>Hobby</t>
  </si>
  <si>
    <t>Skirmish</t>
  </si>
  <si>
    <t>Instance</t>
  </si>
  <si>
    <t>Challenge</t>
  </si>
  <si>
    <t>Plateau of Gorgoroth</t>
  </si>
  <si>
    <t>Udûn</t>
  </si>
  <si>
    <t>Deeds of Udûn</t>
  </si>
  <si>
    <t>Complete Explorer, Quests, and Slayer deeds in Udûn.</t>
  </si>
  <si>
    <t>Explorer of Udûn</t>
  </si>
  <si>
    <t>Complete the 5 Explorer Deeds in Udûn.</t>
  </si>
  <si>
    <t>Forge-fires of Udûn</t>
  </si>
  <si>
    <t>Hand to the Flame</t>
  </si>
  <si>
    <t>Discover the 15 forging furnaces in Udûn</t>
  </si>
  <si>
    <t>Forge-works of Udûn</t>
  </si>
  <si>
    <t>Gear-hunter</t>
  </si>
  <si>
    <t>Discover the 16 great forgeworks still churning in Udûn</t>
  </si>
  <si>
    <t>The Way Into Mordor</t>
  </si>
  <si>
    <t>Scout the 15 major routes and vantage points of Mordor's antechamber in Udûn.</t>
  </si>
  <si>
    <t>Treasure of Udûn</t>
  </si>
  <si>
    <t>Treasure Seeker of Udûn</t>
  </si>
  <si>
    <t>Find the 12 ancient treasures in Udûn</t>
  </si>
  <si>
    <t>Rare Gorgoroth Chests of Udûn</t>
  </si>
  <si>
    <t>Find the 5 rare treasure chests in Udûn</t>
  </si>
  <si>
    <t>Quests of Udûn</t>
  </si>
  <si>
    <t>Warrior of the Dark Pit</t>
  </si>
  <si>
    <t>Complete 30 quests in Udûn</t>
  </si>
  <si>
    <t>Slayer of Udûn</t>
  </si>
  <si>
    <t>Complete the 3 Slayer Deeds in Udûn.</t>
  </si>
  <si>
    <t>Beast-slayer of Udûn</t>
  </si>
  <si>
    <t>Defeat 100 scavengers in Udûn</t>
  </si>
  <si>
    <t>Beast-slayer of Udûn (Advanced)</t>
  </si>
  <si>
    <t>Defeat 200 scavengers in Udûn</t>
  </si>
  <si>
    <t>Forgeworker-slayer of Udûn</t>
  </si>
  <si>
    <t>Defeat 80 of the forge-workers in Udûn</t>
  </si>
  <si>
    <t>Forgeworker-slayer of Udûn (Advanced)</t>
  </si>
  <si>
    <t>Defeat 160 of the forge-workers in Udûn</t>
  </si>
  <si>
    <t>Soldier-slayer of Udûn</t>
  </si>
  <si>
    <t>Defeat 80 of Sauron's soldiers in Udûn</t>
  </si>
  <si>
    <t>Soldier-slayer of Udûn (Advanced)</t>
  </si>
  <si>
    <t>Defeat 160 of Sauron's soldiers in Udûn</t>
  </si>
  <si>
    <t>Udûn: Continued Efforts</t>
  </si>
  <si>
    <t>Complete 10 Quest arcs in Udûn.</t>
  </si>
  <si>
    <t>Foothold in Udûn</t>
  </si>
  <si>
    <t>Complete 20 quests in Udûn</t>
  </si>
  <si>
    <t>Foothold in Udûn (Intermediate)</t>
  </si>
  <si>
    <t>Complete 40 quests in Udûn</t>
  </si>
  <si>
    <t>Foothold in Udûn (Advanced)</t>
  </si>
  <si>
    <t>Complete 90 quests in Udûn</t>
  </si>
  <si>
    <t>Dor Amarth</t>
  </si>
  <si>
    <t>Deeds of Dor Amarth</t>
  </si>
  <si>
    <t>Complete Explorer, Quests, and Slayer deeds in Dor Amarth</t>
  </si>
  <si>
    <t>Explorer of Dor Amarth</t>
  </si>
  <si>
    <t>Complete the 4 Explorer deeds in Dor Amarth</t>
  </si>
  <si>
    <t>Places of Darkness</t>
  </si>
  <si>
    <t>A Light in the Darkness</t>
  </si>
  <si>
    <t>Explore Dor Amarth's 4 dark corners and enemy controlled encampments.</t>
  </si>
  <si>
    <t>The Last Reserves</t>
  </si>
  <si>
    <t>Oasis Seeker</t>
  </si>
  <si>
    <t>Explore Dor Amarth's 3 water reserves.</t>
  </si>
  <si>
    <t>Treasure of Dor Amarth</t>
  </si>
  <si>
    <t>Treasure Seeker of Dor Amarth</t>
  </si>
  <si>
    <t>Find the 12 ancient treasures in Dor Amarth.</t>
  </si>
  <si>
    <t>Rare Gorgoroth Chests of Dor Amarth</t>
  </si>
  <si>
    <t>Find the 5 rare treasure chests in Dor Amarth.</t>
  </si>
  <si>
    <t>Quests of Dor Amarth</t>
  </si>
  <si>
    <t>Warrior of the Doomfold</t>
  </si>
  <si>
    <t>Complete 40 quests in Dor Amarth.</t>
  </si>
  <si>
    <t>Slayer of Dor Amarth</t>
  </si>
  <si>
    <t>Complete the 4 Slayer deeds in Dor Amarth</t>
  </si>
  <si>
    <t>Beast-slayer of Dor Amarth</t>
  </si>
  <si>
    <t>Defeat 100 beasts in Dor Amarth</t>
  </si>
  <si>
    <t>Beast-slayer of Dor Amarth (Advanced)</t>
  </si>
  <si>
    <t>Defeat 200 beasts in Dor Amarth</t>
  </si>
  <si>
    <t>Black Númenórean-slayer of Dor Amarth</t>
  </si>
  <si>
    <t>Black Númenórean-slayer of Dor Amarth (Advanced)</t>
  </si>
  <si>
    <t>Defeat 200 Black Númenóreans in Dor Amarth</t>
  </si>
  <si>
    <t>Evil Dwarf-slayer of Dor Amarth</t>
  </si>
  <si>
    <t>Defeat 100 evil dwarves in Dor Amarth</t>
  </si>
  <si>
    <t>Evil Dwarf-slayer of Dor Amarth (Advanced)</t>
  </si>
  <si>
    <t>Defeat 200 evil dwarves in Dor Amarth</t>
  </si>
  <si>
    <t>Orc and Uruk-slayer of Dor Amarth</t>
  </si>
  <si>
    <t>Defeat 100 Orcs and Uruks in Dor Amarth</t>
  </si>
  <si>
    <t>Orc and Uruk-slayer of Dor Amarth (Advanced)</t>
  </si>
  <si>
    <t>Defeat 200 Orcs and Uruks in Dor Amarth</t>
  </si>
  <si>
    <t>Dor Amarth: Continued Efforts</t>
  </si>
  <si>
    <t>Complete 10 quest arcs in Dor Amarth</t>
  </si>
  <si>
    <t>Foothold in Dor Amarth</t>
  </si>
  <si>
    <t>Complete 20 quests in Dor Amarth</t>
  </si>
  <si>
    <t>Foothold in Dor Amarth (Intermediate)</t>
  </si>
  <si>
    <t>Complete 40 quests in Dor Amarth</t>
  </si>
  <si>
    <t>Foothold in Dor Amarth (Advanced)</t>
  </si>
  <si>
    <t>Complete 90 quests in Dor Amarth</t>
  </si>
  <si>
    <t>Lhingris</t>
  </si>
  <si>
    <t>Deeds of Lhingris</t>
  </si>
  <si>
    <t>Complete Explorer, Quests, and Slayer Deeds of Lhingris</t>
  </si>
  <si>
    <t>Explorer of Lhingris</t>
  </si>
  <si>
    <t>Complete the 5 Explorer deeds of Lhingris</t>
  </si>
  <si>
    <t>Strongholds of the Ephel Dúath</t>
  </si>
  <si>
    <t>Ever on the Precipice</t>
  </si>
  <si>
    <t>Explore the 6 strongholds of Lhingris upon the jagged slopes of the Mountains of Shadow.</t>
  </si>
  <si>
    <t>The Tower of Cirith Ungol</t>
  </si>
  <si>
    <t>Explorer the 6 heights and depths of Cirith Ungol in Lhingris</t>
  </si>
  <si>
    <t>Spider-haunts and Web-rifts</t>
  </si>
  <si>
    <t>Wanderer of the Web-rifts</t>
  </si>
  <si>
    <t>Explore the 7 dark caverns and web-shrouded passes of Lhingris</t>
  </si>
  <si>
    <t>Treasure of Lhingris</t>
  </si>
  <si>
    <t>Treasure Seeker of Lhingris</t>
  </si>
  <si>
    <t>Find the 12 ancient treasures in Lhingris</t>
  </si>
  <si>
    <t>Rare Gorgoroth Chests of Lhingris</t>
  </si>
  <si>
    <t>Find the 5 rare treasure chests in Lhingris</t>
  </si>
  <si>
    <t>Slayer of Lhingris</t>
  </si>
  <si>
    <t>Complete the 4 Slayer deeds in Lhingris</t>
  </si>
  <si>
    <t>Bane of Shelob's Broods</t>
  </si>
  <si>
    <t>Defeat 1000 of Shelob's lesser broods in Lhingris</t>
  </si>
  <si>
    <t>Defeat 100 gredbyg in Lhingris</t>
  </si>
  <si>
    <t>Defeat 200 gredbyg in Lhingris</t>
  </si>
  <si>
    <t>Spider-slayer of Lhingris</t>
  </si>
  <si>
    <t>Defeat 120 Spiders in Lhingris</t>
  </si>
  <si>
    <t>Spider-slayer of Lhingris (Advanced)</t>
  </si>
  <si>
    <t>Defeat 240 Spiders in Lhingris</t>
  </si>
  <si>
    <t>Uruk-hai and Orc-slayer of Lhingris</t>
  </si>
  <si>
    <t>Defeat 100 orcs and Uruk-hai in Lhingris</t>
  </si>
  <si>
    <t>Uruk-hai and Orc-slayer of Lhingris (Advanced)</t>
  </si>
  <si>
    <t>Defeat 200 orcs and Uruk-hai in Lhingris</t>
  </si>
  <si>
    <t>Zhavár-hai Slayer of Lhingris</t>
  </si>
  <si>
    <t>Defeat 60 Zhavár-hai in Lhingris</t>
  </si>
  <si>
    <t>Zhavár-hai Slayer of Lhingris (Advanced)</t>
  </si>
  <si>
    <t>Defeat 120 Zhavár-hai in Lhingris</t>
  </si>
  <si>
    <t>Quests of Lhingris</t>
  </si>
  <si>
    <t>Mountaineer of the Ephel Dúath</t>
  </si>
  <si>
    <t>Complete 47 quests in Lhingris</t>
  </si>
  <si>
    <t>Lhingris: Continued Efforts</t>
  </si>
  <si>
    <t>Complete 10 Quest arcs in Lhingris</t>
  </si>
  <si>
    <t>Foothold in Lhingris</t>
  </si>
  <si>
    <t>Complete 20 quests in Lhingris</t>
  </si>
  <si>
    <t>Foothold in Lhingris (Intermediate)</t>
  </si>
  <si>
    <t>Complete 40 quests in Lhingris</t>
  </si>
  <si>
    <t>Foothold in Lhingris (Advanced)</t>
  </si>
  <si>
    <t>Complete 90 quests in Lhingris</t>
  </si>
  <si>
    <t>Talath Úrui</t>
  </si>
  <si>
    <t>Deeds of Talath Úrui</t>
  </si>
  <si>
    <t>Complete explorer, Quests, and Slayer Deeds of Talath Úrui</t>
  </si>
  <si>
    <t>Explorer of Talath Úrui</t>
  </si>
  <si>
    <t>Complete all Explorer deeds of Talath Úrui.</t>
  </si>
  <si>
    <t>Outposts Along the Burning Plain</t>
  </si>
  <si>
    <t>Seeker of Roads</t>
  </si>
  <si>
    <t>Explore Talath Úrui's 5 road-side buildings.</t>
  </si>
  <si>
    <t>Nargroth Explorer</t>
  </si>
  <si>
    <t>Flame-rider</t>
  </si>
  <si>
    <t>Explore the 6 Caverns of Fire.</t>
  </si>
  <si>
    <t>The Tainted Reserves</t>
  </si>
  <si>
    <t>Darkwater</t>
  </si>
  <si>
    <t>Explore Talath Úrui's 4 water reserves.</t>
  </si>
  <si>
    <t>Rare Gorgoroth Chests of Talath Úrui</t>
  </si>
  <si>
    <t>Find the 5 rare treasure chests in Talath Úrui</t>
  </si>
  <si>
    <t>Treasure of Talath Úrui</t>
  </si>
  <si>
    <t>Treasure Seeker of Talath Úrui</t>
  </si>
  <si>
    <t>Find the 12 ancient treasures in Talath Úrui</t>
  </si>
  <si>
    <t>Quests of Talath Úrui</t>
  </si>
  <si>
    <t>Warrior of the Burning Plains</t>
  </si>
  <si>
    <t>Complete 50 quests in Talath Úrui</t>
  </si>
  <si>
    <t>Slayer of Talath Úrui</t>
  </si>
  <si>
    <t>Complete the 4 Slayer deeds in Talath Úrui.</t>
  </si>
  <si>
    <t>Ghâsh-hai-slayer of Talath Úrui</t>
  </si>
  <si>
    <t>Defeat 100 Ghâsh-hai in Talath Úrui</t>
  </si>
  <si>
    <t>Ghâsh-hai-slayer of Talath Úrui (Advanced)</t>
  </si>
  <si>
    <t>Defeat 200 Ghâsh-hai in Talath Úrui</t>
  </si>
  <si>
    <t>Grim and Spirit-slayer of Talath Úrui</t>
  </si>
  <si>
    <t>Defeat 100 grims and spirits in Talath Úrui</t>
  </si>
  <si>
    <t>Grim and Spirit-slayer of Talath Úrui (Advanced)</t>
  </si>
  <si>
    <t>Orc and Uruk-slayer of Talath Úrui</t>
  </si>
  <si>
    <t>Defeat 100 Orcs and Uruks in Talath Úrui</t>
  </si>
  <si>
    <t>Orc and Uruk-slayer of Talath Úrui (Advanced)</t>
  </si>
  <si>
    <t>Defeat 200 Orcs and Uruks in Talath Úrui</t>
  </si>
  <si>
    <t>Worm and Drake-slayer of Talath Úrui</t>
  </si>
  <si>
    <t>Defeat 100 Worms and Drakes in Talath Úrui</t>
  </si>
  <si>
    <t>Worm and Drake-slayer of Talath Úrui (Advanced)</t>
  </si>
  <si>
    <t>Defeat 200 Worms and Drakes in Talath Úrui</t>
  </si>
  <si>
    <t>Talath Úrui: Continued Efforts</t>
  </si>
  <si>
    <t>Complete 10 quest arcs in Talath Úrui.</t>
  </si>
  <si>
    <t>Foothold in Talath Úrui</t>
  </si>
  <si>
    <t>Complete 20 quests in Talath Úrui</t>
  </si>
  <si>
    <t>Foothold in Talath Úrui (Intermediate)</t>
  </si>
  <si>
    <t>Complete 40 quests in Talath Úrui</t>
  </si>
  <si>
    <t>Foothold in Talath Úrui (Advanced)</t>
  </si>
  <si>
    <t>Complete 90 quests in Talath Úrui</t>
  </si>
  <si>
    <t>Agarnaith</t>
  </si>
  <si>
    <t>Deeds of Agarnaith</t>
  </si>
  <si>
    <t>Complete explorer, Quests, and Slayer Deeds of Agarnaith</t>
  </si>
  <si>
    <t>Explorer of Agarnaith</t>
  </si>
  <si>
    <t>Explore the 5 wilds of Agarnaith.</t>
  </si>
  <si>
    <t>Kala-gijak Tower-climber</t>
  </si>
  <si>
    <t>Tower-climber</t>
  </si>
  <si>
    <t>Climb all 8 of Kala-gijak's towers.</t>
  </si>
  <si>
    <t>Agarnaith Pathfinder</t>
  </si>
  <si>
    <t>Pathfinder of Agarnaith</t>
  </si>
  <si>
    <t>Discover the 8 notable landmarks of Agarnaith.</t>
  </si>
  <si>
    <t>Seregost Explorer</t>
  </si>
  <si>
    <t>Seregost Surveyor</t>
  </si>
  <si>
    <t>Explore Seregost's 7 exterior courtyards and terraces.</t>
  </si>
  <si>
    <t>Treasure of Agarnaith</t>
  </si>
  <si>
    <t>Treasure Seeker of Agarnaith</t>
  </si>
  <si>
    <t>Find 12 ancient treasures in Agarnaith</t>
  </si>
  <si>
    <t>Rare Gorgoroth Chests of Agarnaith</t>
  </si>
  <si>
    <t>Find the 5 rare treasure chests in Agarnaith</t>
  </si>
  <si>
    <t>Quests of Agarnaith</t>
  </si>
  <si>
    <t>Warrior of the Bloody Gore</t>
  </si>
  <si>
    <t>Complete 40 quests in Agarnaith</t>
  </si>
  <si>
    <t>Slayer of Agarnaith</t>
  </si>
  <si>
    <t>Complete the 4 Slayer deeds in Agarnaith</t>
  </si>
  <si>
    <t>Dangerous Foes of Agarnaith</t>
  </si>
  <si>
    <t>Defeat the 5 Dangerous Foes in Agarnaith.</t>
  </si>
  <si>
    <t>Orc-slayer of Agarnaith</t>
  </si>
  <si>
    <t>Defeat 80 infected Orcs in Agarnaith</t>
  </si>
  <si>
    <t>Orc-slayer of Agarnaith (Advanced)</t>
  </si>
  <si>
    <t>Defeat 160 infected Orcs in Agarnaith</t>
  </si>
  <si>
    <t>Plague-slayer of Agarnaith</t>
  </si>
  <si>
    <t>Defeat 100 infected animals in Agarnaith</t>
  </si>
  <si>
    <t>Plague-slayer of Agarnaith (Advanced)</t>
  </si>
  <si>
    <t>Defeat 200 infected animals in Agarnaith</t>
  </si>
  <si>
    <t>Uruk-slayer of Agarnaith</t>
  </si>
  <si>
    <t>Defeat 80 Uruk-Hai in Agarnaith</t>
  </si>
  <si>
    <t>Uruk-slayer of Agarnaith (Advanced)</t>
  </si>
  <si>
    <t>Defeat 160 Uruk-Hai in Agarnaith</t>
  </si>
  <si>
    <t>Agarnaith: Continued Efforts</t>
  </si>
  <si>
    <t>Complete 10 Quest arcs in Agarnaith</t>
  </si>
  <si>
    <t>Foothold in Agarnaith</t>
  </si>
  <si>
    <t>Complete 20 quests in Agarnaith</t>
  </si>
  <si>
    <t>Foothold in Agarnaith (Intermediate)</t>
  </si>
  <si>
    <t>Foothold in Agarnaith (Advanced)</t>
  </si>
  <si>
    <t>Complete 90 quests in Agarnaith</t>
  </si>
  <si>
    <t>Gathering of Resources</t>
  </si>
  <si>
    <t>Complete 20 Resource Quests in Gorgoroth</t>
  </si>
  <si>
    <t>Gathering of Resources (Intermediate)</t>
  </si>
  <si>
    <t>Complete 40 Resource Quests in Gorgoroth</t>
  </si>
  <si>
    <t>Gathering of Resources (Advanced)</t>
  </si>
  <si>
    <t>Complete 90 Resource Quests in Gorgoroth</t>
  </si>
  <si>
    <t>Resources of Gorgoroth</t>
  </si>
  <si>
    <t>Complete all 15 resource instance quests once</t>
  </si>
  <si>
    <t>Leaders of Gorgoroth</t>
  </si>
  <si>
    <t>Defeat 20 leaders in the resources instance of Gorgoroth</t>
  </si>
  <si>
    <t>Leaders of Gorgoroth (Advanced)</t>
  </si>
  <si>
    <t>Defeat 40 leaders in the resources instance of Gorgoroth</t>
  </si>
  <si>
    <t>Enemies of Barad-dûr</t>
  </si>
  <si>
    <t>Defeat 200 foes in the resource instance of Barad-dûr</t>
  </si>
  <si>
    <t>Enemies of Barad-dûr (Advanced)</t>
  </si>
  <si>
    <t>Defeat 400 foes in the resource instance of Barad-dûr</t>
  </si>
  <si>
    <t>Enemies in Bhol Rûdh</t>
  </si>
  <si>
    <t>Defeat 200 foes in the resource instance of Bhol Rûdh</t>
  </si>
  <si>
    <t>Enemies in Bhol Rûdh (Advanced)</t>
  </si>
  <si>
    <t>Defeat 400 foes in the resource instance of Bhol Rûdh</t>
  </si>
  <si>
    <t>Enemies on The Burning Mountain</t>
  </si>
  <si>
    <t>Defeat 200 foes in the resource instance of The Burning Mountain</t>
  </si>
  <si>
    <t>Enemies on The Burning Mountain (Advanced)</t>
  </si>
  <si>
    <t>Defeat 400 foes in the resource instance of The Burning Mountain</t>
  </si>
  <si>
    <t>Enemies of Durthang</t>
  </si>
  <si>
    <t>Defeat 200 foes in the resource instance of Durthang</t>
  </si>
  <si>
    <t>Enemies of Durthang (Advanced)</t>
  </si>
  <si>
    <t>Defeat 400 foes in the resource instance of Durthang</t>
  </si>
  <si>
    <t>Enemies of Kála-murg</t>
  </si>
  <si>
    <t>Defeat 200 foes in the resource instance of Kála-murg</t>
  </si>
  <si>
    <t>Enemies of Kála-murg (Advanced)</t>
  </si>
  <si>
    <t>Defeat 400 foes in the resource instance of Kála-murg</t>
  </si>
  <si>
    <t>There is still much to do in Gorgoroth.</t>
  </si>
  <si>
    <t>Strong enemies still roam Gorgoroth.</t>
  </si>
  <si>
    <t>There are many strange and frightening things to witness throughout the realm of Gorgoroth.</t>
  </si>
  <si>
    <t>There is much to do in assisting the Conquest of Gorgoroth in Mordor.</t>
  </si>
  <si>
    <t>There are many to assist in the conquest of Gorgoroth.</t>
  </si>
  <si>
    <t>Complete deeds in Gorgoroth.</t>
  </si>
  <si>
    <t>Explore the plateau of Gorgoroth.</t>
  </si>
  <si>
    <t>There is a rich history in the realm of Gorgoroth.</t>
  </si>
  <si>
    <t>Complete quests in Gorgoroth.</t>
  </si>
  <si>
    <t>Defeat the many Scourges of Mordor.</t>
  </si>
  <si>
    <t>Gorgoroth</t>
  </si>
  <si>
    <t>Deeds of Imlad Morgul and Mordor Besieged</t>
  </si>
  <si>
    <t>The Reclamation of Minas Ithil</t>
  </si>
  <si>
    <t>Explorer of Imlad Morgul and Mordor Besieged</t>
  </si>
  <si>
    <t>Complete 10 Explorer Deeds</t>
  </si>
  <si>
    <t>Scouting Cirith Ungol</t>
  </si>
  <si>
    <t>Explore the 8 locations of Cirith Ungol</t>
  </si>
  <si>
    <t>Rare Chests of Cirith Ungol</t>
  </si>
  <si>
    <t>Find 6 rare treasure chests in Cirith Ungol and Torech Ungol</t>
  </si>
  <si>
    <t>Scouting Minas Morgul</t>
  </si>
  <si>
    <t>Survey the 18 locations of Minas Morgul</t>
  </si>
  <si>
    <t>Rare Chests of Minas Morgul</t>
  </si>
  <si>
    <t>Find 12 rare treasure chests in Minas Morgul</t>
  </si>
  <si>
    <t>Scouting Rath Dúath</t>
  </si>
  <si>
    <t>Explore the 11 locations of the Rath Dúath</t>
  </si>
  <si>
    <t>Rare Chests of Rath Dúath</t>
  </si>
  <si>
    <t>Find 6 rare treasure chests in the Rath Dúath</t>
  </si>
  <si>
    <t>Scouting Thuringwath</t>
  </si>
  <si>
    <t>Explore the 6 locations of Thuringwath</t>
  </si>
  <si>
    <t>Rare Chests of Thuringwath</t>
  </si>
  <si>
    <t>Find 6 rare treasure chests in Thuringwath</t>
  </si>
  <si>
    <t>Exploring Mordor Besieged</t>
  </si>
  <si>
    <t>Explore the Second-Age Mordor (15 locations)</t>
  </si>
  <si>
    <t>Rare Chests of Mordor Besieged</t>
  </si>
  <si>
    <t>Find 10 rare treasure chests in Mordor Besieged</t>
  </si>
  <si>
    <t>Quests of Imlad Morgul and Mordor Besieged</t>
  </si>
  <si>
    <t>Quests of Mordor Besieged</t>
  </si>
  <si>
    <t>Learn of great quests completed long ago in Mordor Besieged (complete 50 quests)</t>
  </si>
  <si>
    <t>Quests of Minas Morgul</t>
  </si>
  <si>
    <t>Complete 6 meta quests in Minas Morgul</t>
  </si>
  <si>
    <t>Quests of Cirith Ungol</t>
  </si>
  <si>
    <t>Complete 20 quests in Cirith Ungol</t>
  </si>
  <si>
    <t>Quests of Rath Dúath</t>
  </si>
  <si>
    <t>Complete 25 quests in Rath Dúath</t>
  </si>
  <si>
    <t>Quests of Thuringwath</t>
  </si>
  <si>
    <t>Complete 8 quests in Thuringwath</t>
  </si>
  <si>
    <t>Imlad Morgul -- Continued Threats</t>
  </si>
  <si>
    <t>Complete 40 Continued Threat quests</t>
  </si>
  <si>
    <t>Imlad Morgul -- The Reclamation</t>
  </si>
  <si>
    <t>Complete 60 reclamation quests</t>
  </si>
  <si>
    <t>The Lost Lore of the Morgul Vale and Mordor Besieged</t>
  </si>
  <si>
    <t>Complete the four Lost Lores of Imlad Morgul and Mordor Besieged</t>
  </si>
  <si>
    <t>Slayer of Imlad Morgul and Mordor Besieged</t>
  </si>
  <si>
    <t>Complete the six advanced slayer deeds in Imlad Morgul</t>
  </si>
  <si>
    <t>Battles of the Great Alliance</t>
  </si>
  <si>
    <t>Kill 100 enemies in Mordor Besieged</t>
  </si>
  <si>
    <t>Battles of the Great Alliance (Intermediate)</t>
  </si>
  <si>
    <t>Kill 150 enemies in Mordor Besieged</t>
  </si>
  <si>
    <t>Battles of the Great Alliance (Advanced)</t>
  </si>
  <si>
    <t>Kill 200 enemies in Mordor Besieged</t>
  </si>
  <si>
    <t>Merrevail and Mervyl Slayer of Imlad Morgul</t>
  </si>
  <si>
    <t>Kill 80 merrevail and mervyl in Imlad Morgul</t>
  </si>
  <si>
    <t>Merrevail and Mervyl Slayer of Imlad Morgul (Advanced)</t>
  </si>
  <si>
    <t>Kill 160 merrevail and mervyl in Imlad Morgul</t>
  </si>
  <si>
    <t>Orc-kind Slayer of Imlad Morgul</t>
  </si>
  <si>
    <t>Kill 80 Orcs, goblins, Uruks... in Imlad Morgul</t>
  </si>
  <si>
    <t>Orc-kind Slayer of Imlad Morgul (Advanced)</t>
  </si>
  <si>
    <t>Kill 160 Orcs, goblins, Uruks... in Imlad Morgul</t>
  </si>
  <si>
    <t>Spider and Insect Slayer of Imlad Morgul</t>
  </si>
  <si>
    <t>Kill 80 spiders and insects in Imlad Morgul</t>
  </si>
  <si>
    <t>Spider and Insect Slayer of Imlad Morgul (Advanced)</t>
  </si>
  <si>
    <t>Kill 160 spiders and insects in Imlad Morgul</t>
  </si>
  <si>
    <t>Wight-slayer of Imlad Morgul</t>
  </si>
  <si>
    <t>Kill 80 wights in Imlad Morgul</t>
  </si>
  <si>
    <t>Wight-slayer of Imlad Morgul (Advanced)</t>
  </si>
  <si>
    <t>Kill 160 wights in Imlad Morgul</t>
  </si>
  <si>
    <t>Wraith-slayer of Imlad Morgul</t>
  </si>
  <si>
    <t>Kill 80 wraiths in Imlad Morgul</t>
  </si>
  <si>
    <t>Wraith-slayer of Imlad Morgul (Advanced)</t>
  </si>
  <si>
    <t>Kill 160 wraiths in Imlad Morgul</t>
  </si>
  <si>
    <t>The Nine</t>
  </si>
  <si>
    <t>Complete 9 Scourges quests (the Nazgûl are prowling around Mordor Besieged)</t>
  </si>
  <si>
    <t>There is still much to do in Agarnaith.</t>
  </si>
  <si>
    <t>There is still much to do in Udûn.</t>
  </si>
  <si>
    <t>There is still much to do in Dor Amarth.</t>
  </si>
  <si>
    <t>There is still much to do in Lhingris.</t>
  </si>
  <si>
    <t>There is still much to do in Talath Úrui.</t>
  </si>
  <si>
    <t>Defeat many foes in the resource instance of Barad-dûr.</t>
  </si>
  <si>
    <t>Defeat many foes in the resource instance of Bhol Rûdh.</t>
  </si>
  <si>
    <t>Defeat many foes in the resource instance of Kála-murg.</t>
  </si>
  <si>
    <t>Defeat many foes in the resource instance of The Burning Mountain.</t>
  </si>
  <si>
    <t>Defeat many foes in the resource instance of Durthang.</t>
  </si>
  <si>
    <t>There is much to do while adventuring in Udûn.</t>
  </si>
  <si>
    <t>Explore the valley of Udûn.</t>
  </si>
  <si>
    <t>Scout the major routes and vantage points of Mordor's antechamber, Udûn.</t>
  </si>
  <si>
    <t>Find rare treasure chests in Udûn.</t>
  </si>
  <si>
    <t>Find ancient treasure in Udûn.</t>
  </si>
  <si>
    <t>Defeat many scavengers in Udûn.</t>
  </si>
  <si>
    <t>Defeat many of the forge-workers in Udûn.</t>
  </si>
  <si>
    <t>There is much to do while adventuring in Dor Amarth.</t>
  </si>
  <si>
    <t>Explore the ruins of Dor Amarth.</t>
  </si>
  <si>
    <t>Complete quests in Dor Amarth.</t>
  </si>
  <si>
    <t>There are many foes lurking in the ruins of Dor Amarth.</t>
  </si>
  <si>
    <t>Explore Dor Amarth's dark corners and enemy controlled encampments.</t>
  </si>
  <si>
    <t>Explore Dor Amarth's water reserves.</t>
  </si>
  <si>
    <t>Find rare treasure chests in Dor Amarth.</t>
  </si>
  <si>
    <t>Find ancient treasure in Dor Amarth.</t>
  </si>
  <si>
    <t>Defeat many Black Númenóreans in Dor Amarth.</t>
  </si>
  <si>
    <t>Defeat many evil dwarves in Dor Amarth.</t>
  </si>
  <si>
    <t>Defeat many Orcs and Uruks in Dor Amarth.</t>
  </si>
  <si>
    <t>The spider-haunts of Lhingris present the adventurers of Middle-earth with both great challenges and great rewards.</t>
  </si>
  <si>
    <t>Many foes lurk in the strongholds and spider-haunts of the Mountains of Shadow.</t>
  </si>
  <si>
    <t>Explore the strongholds, spider-haunts, web-rifts, and hidden places of Lhingris.</t>
  </si>
  <si>
    <t>Explore the strongholds of Lhingris upon the jagged slopes of the Mountains of Shadow.</t>
  </si>
  <si>
    <t>Explore the dark caverns and web-shrouded passes of Lhingris.</t>
  </si>
  <si>
    <t>Find rare treasure chests in Lhingris.</t>
  </si>
  <si>
    <t>Find ancient treasure in Lhingris.</t>
  </si>
  <si>
    <t>Complete quests in Lhingris.</t>
  </si>
  <si>
    <t>Defeat many gredbyg in Lhingris.</t>
  </si>
  <si>
    <t>Defeat the numberless hordes of Shelob's offspring in Lhingris.</t>
  </si>
  <si>
    <t>There is much to do while adventuring in Talath Úrui.</t>
  </si>
  <si>
    <t>Defeat many Ghâsh-hai in Talath Úrui.</t>
  </si>
  <si>
    <t>Defeat many grims and spirits in Talath Úrui.</t>
  </si>
  <si>
    <t>Defeat many Orcs and Uruks in Talath Úrui.</t>
  </si>
  <si>
    <t>Explore the burning plains of Talath Úrui.</t>
  </si>
  <si>
    <t>Explore Talath Úrui's road-side buildings.</t>
  </si>
  <si>
    <t>Explore the Caverns of Fire.</t>
  </si>
  <si>
    <t>Explore Talath Úrui's water reserves.</t>
  </si>
  <si>
    <t>Find rare treasure chests in Talath Úrui.</t>
  </si>
  <si>
    <t>Find ancient treasure in Talath Úrui.</t>
  </si>
  <si>
    <t>Complete quests in Talath Úrui.</t>
  </si>
  <si>
    <t>Explore the wilds of Agarnaith.</t>
  </si>
  <si>
    <t>Climb all of Kala-gijak's towers.</t>
  </si>
  <si>
    <t>Discover the notable landmarks of Agarnaith.</t>
  </si>
  <si>
    <t>Explore Seregost's exterior courtyards and terraces.</t>
  </si>
  <si>
    <t>Find rare treasure chests in Agarnaith.</t>
  </si>
  <si>
    <t>Find ancient treasure in Agarnaith.</t>
  </si>
  <si>
    <t>Complete quests in Agarnaith.</t>
  </si>
  <si>
    <t>There are many foes lurking in the wilds of Agarnaith.</t>
  </si>
  <si>
    <t>Defeat many infected animals in Agarnaith.</t>
  </si>
  <si>
    <t>Defeat many infected Orcs in Agarnaith.</t>
  </si>
  <si>
    <t>Defeat many Uruk-hai in Agarnaith.</t>
  </si>
  <si>
    <t>Aid those who seek to carry out the reclamation of Minas Ithil.</t>
  </si>
  <si>
    <t>Explore the many dreadful and worrisome locations to be found within Cirith Ungol.</t>
  </si>
  <si>
    <t>Explore the many places of fear and dread that can be found within Minas Morgul, the Dead City.</t>
  </si>
  <si>
    <t>Find rare treasure chests in Minas Morgul.</t>
  </si>
  <si>
    <t>Explore the many locations where danger might lurk, and where good-hearted folk might oppose it, within Rath Dúath.</t>
  </si>
  <si>
    <t>Find rare treasure chests in Rath Dúath.</t>
  </si>
  <si>
    <t>Explore the dark and dreadful sites that lie within Thuringwath.</t>
  </si>
  <si>
    <t>Find rare treasure chests in Thuringwath.</t>
  </si>
  <si>
    <t>Find rare treasure chests in Mordor Besieged.</t>
  </si>
  <si>
    <t>Isildur has much to say about the deeds of heroism accomplished on behalf of the Great Alliance during the Siege of Barad-dûr.</t>
  </si>
  <si>
    <t>Complete quests in Minas Morgul.</t>
  </si>
  <si>
    <t>Complete quests in Cirith Ungol.</t>
  </si>
  <si>
    <t>Complete quests in Rath Dúath.</t>
  </si>
  <si>
    <t>Complete quests in Thuringwath.</t>
  </si>
  <si>
    <t>Complete all of the Lost Lore of the Morgul Vale and Mordor Besieged.</t>
  </si>
  <si>
    <t>Slay many foes in Imlad Morgul and Mordor Besieged.</t>
  </si>
  <si>
    <t>The Great Alliance of Elves and Men stood in defiance of Sauron for long years of siege, but even their greatest heroes came to fear his deadliest servants. These were the Nazgûl, and their number was Nine.</t>
  </si>
  <si>
    <t>Vanquisher of the Five Trials</t>
  </si>
  <si>
    <t>Seeker of the Secret Shadow</t>
  </si>
  <si>
    <t>Explorer of the Dead City</t>
  </si>
  <si>
    <t>Explorer of the Morgul Vale</t>
  </si>
  <si>
    <t>Chronicler of the Great Alliance</t>
  </si>
  <si>
    <t>the Reclaimer</t>
  </si>
  <si>
    <t>Vanquisher of Minas Morgul</t>
  </si>
  <si>
    <t>Bane of the Nine</t>
  </si>
  <si>
    <t>Complete all of the Lost Lore of Mordor.</t>
  </si>
  <si>
    <t>Complete 8 lost lore quests.</t>
  </si>
  <si>
    <t>The Lost Lore of Mordor</t>
  </si>
  <si>
    <t>Grodbog-slayer of Lhingris (Advanced)</t>
  </si>
  <si>
    <t>Grodbog-slayer of Lhingris</t>
  </si>
  <si>
    <t>Defeat many leaders in the resource instances of Gorgoroth.</t>
  </si>
  <si>
    <t>There are many foes lurking on the plateau of Gorgoroth.</t>
  </si>
  <si>
    <t>Discover the forging furnaces in Udûn.</t>
  </si>
  <si>
    <t>Discover the great forge machinery still churning in Udûn.</t>
  </si>
  <si>
    <t>Complete quests in Udûn.</t>
  </si>
  <si>
    <t>There are many foes lurking in the valley of Udûn.</t>
  </si>
  <si>
    <t>Defeat many of Sauron's soldiers in Udûn.</t>
  </si>
  <si>
    <t>Defeat many beasts in Dor Amarth.</t>
  </si>
  <si>
    <t>Explore the heights and depths of Cirith Ungol in Lhingris.</t>
  </si>
  <si>
    <t>Defeat many spiders in Lhingris.</t>
  </si>
  <si>
    <t>Defeat many Orcs and Uruk-hai in Lhingris.</t>
  </si>
  <si>
    <t>There are many foes lurking on the burning plains of Talath Úrui.</t>
  </si>
  <si>
    <t>Defeat many worms and drakes in Talath Úrui.</t>
  </si>
  <si>
    <t>There is much to do while adventuring in Agarnaith.</t>
  </si>
  <si>
    <t>Defeat dangerous foes in Agarnaith.</t>
  </si>
  <si>
    <t>Complete deeds in Imlad Morgul and Mordor Besieged.</t>
  </si>
  <si>
    <t>Complete many quests in the reclamation of Minas Ithil.</t>
  </si>
  <si>
    <t>Explore Imlad Morgul and Mordor Besieged.</t>
  </si>
  <si>
    <t>Find rare treasure chests in Cirith Ungol.</t>
  </si>
  <si>
    <t>As Gultháva's enchantment fades, Isildur comes to remember the events at the close of the Second Age, when Mordor was besieged.</t>
  </si>
  <si>
    <t>Complete quests in Imlad Morgul and Mordor Besieged.</t>
  </si>
  <si>
    <t>Learn of the many battles fought by the Great Alliance in Mordor Besieged.</t>
  </si>
  <si>
    <t>Defeat many merrevail and mervyl in Imlad Morgul.</t>
  </si>
  <si>
    <t>Defeat many Orc-kind in Imlad Morgul.</t>
  </si>
  <si>
    <t>Defeat many spiders and insects in Imlad Morgul.</t>
  </si>
  <si>
    <t>Defeat many wights in Imlad Morgul.</t>
  </si>
  <si>
    <t>Defeat many wraiths in Imlad Morgul.</t>
  </si>
  <si>
    <t>Complete many Continued Threats.</t>
  </si>
  <si>
    <t>Claiming The Dead City</t>
  </si>
  <si>
    <t>Those of Mordor seek to remain in control of the dead city of Minas Morgul.</t>
  </si>
  <si>
    <t>Complete quests The Court of Song, The Silver Court, The Joyous Court, and The Guarded Court.</t>
  </si>
  <si>
    <t>ID</t>
  </si>
  <si>
    <t>Scourge of Mordor</t>
  </si>
  <si>
    <t>Conqueror of Gorgoroth</t>
  </si>
  <si>
    <t>The Zhavár-hai are Orcs that have become 'hollowed' and host to terrible creatures dwelling in their flesh. They now stalk Lhingris as nearly-mindless servants of Shelob and her children.</t>
  </si>
  <si>
    <t>Footman / Footwoman of Mordor</t>
  </si>
  <si>
    <t>Hero / Heroine of The Plateau</t>
  </si>
  <si>
    <t>Hero / Heroine of The Conquest</t>
  </si>
  <si>
    <t>the Silent Watcher</t>
  </si>
  <si>
    <t>Hero / Heroine of the Great Alliance</t>
  </si>
  <si>
    <t>Hero / Heroine of Thuringwath</t>
  </si>
  <si>
    <t>Hero / Heroine of Imlad Morgul</t>
  </si>
  <si>
    <t>Hero / Heroine of Cirith Ungol</t>
  </si>
  <si>
    <t>Hero / Heroine of the White Company</t>
  </si>
  <si>
    <t>of the Hidden Stairs</t>
  </si>
  <si>
    <t>Category ID</t>
  </si>
  <si>
    <t>ID (short)</t>
  </si>
  <si>
    <t>Minimal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</si>
</sst>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B21"/>
  <sheetViews>
    <sheetView workbookViewId="0">
      <selection activeCell="D5" sqref="D5"/>
    </sheetView>
  </sheetViews>
  <sheetFormatPr defaultRowHeight="15" x14ac:dyDescent="0.25"/>
  <sheetData>
    <row r="1" spans="1:2" x14ac:dyDescent="0.25">
      <c r="A1" t="s">
        <v>14</v>
      </c>
      <c r="B1" t="s">
        <v>20</v>
      </c>
    </row>
    <row r="2" spans="1:2" x14ac:dyDescent="0.25">
      <c r="A2" t="s">
        <v>160</v>
      </c>
      <c r="B2">
        <v>20</v>
      </c>
    </row>
    <row r="3" spans="1:2" x14ac:dyDescent="0.25">
      <c r="A3" t="s">
        <v>133</v>
      </c>
      <c r="B3">
        <v>14</v>
      </c>
    </row>
    <row r="4" spans="1:2" x14ac:dyDescent="0.25">
      <c r="A4" t="s">
        <v>194</v>
      </c>
      <c r="B4">
        <v>19</v>
      </c>
    </row>
    <row r="5" spans="1:2" x14ac:dyDescent="0.25">
      <c r="A5" t="s">
        <v>21</v>
      </c>
      <c r="B5">
        <v>8</v>
      </c>
    </row>
    <row r="6" spans="1:2" x14ac:dyDescent="0.25">
      <c r="A6" t="s">
        <v>135</v>
      </c>
      <c r="B6">
        <v>15</v>
      </c>
    </row>
    <row r="7" spans="1:2" x14ac:dyDescent="0.25">
      <c r="A7" t="s">
        <v>22</v>
      </c>
      <c r="B7">
        <v>10</v>
      </c>
    </row>
    <row r="8" spans="1:2" x14ac:dyDescent="0.25">
      <c r="A8" t="s">
        <v>23</v>
      </c>
      <c r="B8">
        <v>12</v>
      </c>
    </row>
    <row r="9" spans="1:2" x14ac:dyDescent="0.25">
      <c r="A9" t="s">
        <v>24</v>
      </c>
      <c r="B9">
        <v>3</v>
      </c>
    </row>
    <row r="10" spans="1:2" x14ac:dyDescent="0.25">
      <c r="A10" t="s">
        <v>191</v>
      </c>
      <c r="B10">
        <v>16</v>
      </c>
    </row>
    <row r="11" spans="1:2" x14ac:dyDescent="0.25">
      <c r="A11" t="s">
        <v>193</v>
      </c>
      <c r="B11">
        <v>18</v>
      </c>
    </row>
    <row r="12" spans="1:2" x14ac:dyDescent="0.25">
      <c r="A12" t="s">
        <v>25</v>
      </c>
      <c r="B12">
        <v>6</v>
      </c>
    </row>
    <row r="13" spans="1:2" x14ac:dyDescent="0.25">
      <c r="A13" t="s">
        <v>26</v>
      </c>
      <c r="B13">
        <v>2</v>
      </c>
    </row>
    <row r="14" spans="1:2" x14ac:dyDescent="0.25">
      <c r="A14" t="s">
        <v>27</v>
      </c>
      <c r="B14">
        <v>5</v>
      </c>
    </row>
    <row r="15" spans="1:2" x14ac:dyDescent="0.25">
      <c r="A15" t="s">
        <v>28</v>
      </c>
      <c r="B15">
        <v>9</v>
      </c>
    </row>
    <row r="16" spans="1:2" x14ac:dyDescent="0.25">
      <c r="A16" t="s">
        <v>29</v>
      </c>
      <c r="B16">
        <v>7</v>
      </c>
    </row>
    <row r="17" spans="1:2" x14ac:dyDescent="0.25">
      <c r="A17" t="s">
        <v>192</v>
      </c>
      <c r="B17">
        <v>17</v>
      </c>
    </row>
    <row r="18" spans="1:2" x14ac:dyDescent="0.25">
      <c r="A18" t="s">
        <v>30</v>
      </c>
      <c r="B18">
        <v>4</v>
      </c>
    </row>
    <row r="19" spans="1:2" x14ac:dyDescent="0.25">
      <c r="A19" t="s">
        <v>31</v>
      </c>
      <c r="B19">
        <v>11</v>
      </c>
    </row>
    <row r="20" spans="1:2" x14ac:dyDescent="0.25">
      <c r="A20" t="s">
        <v>32</v>
      </c>
      <c r="B20">
        <v>1</v>
      </c>
    </row>
    <row r="21" spans="1:2" x14ac:dyDescent="0.25">
      <c r="A21" t="s">
        <v>124</v>
      </c>
      <c r="B21">
        <v>13</v>
      </c>
    </row>
  </sheetData>
  <sortState xmlns:xlrd2="http://schemas.microsoft.com/office/spreadsheetml/2017/richdata2" ref="A2:B21">
    <sortCondition ref="A2:A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77"/>
  <sheetViews>
    <sheetView workbookViewId="0">
      <selection activeCell="A7" sqref="A7"/>
    </sheetView>
  </sheetViews>
  <sheetFormatPr defaultRowHeight="15" x14ac:dyDescent="0.25"/>
  <cols>
    <col min="1" max="1" width="31.7109375" bestFit="1" customWidth="1"/>
  </cols>
  <sheetData>
    <row r="1" spans="1:2" x14ac:dyDescent="0.25">
      <c r="A1" t="s">
        <v>33</v>
      </c>
      <c r="B1" t="s">
        <v>34</v>
      </c>
    </row>
    <row r="2" spans="1:2" x14ac:dyDescent="0.25">
      <c r="A2" t="s">
        <v>35</v>
      </c>
      <c r="B2">
        <v>18</v>
      </c>
    </row>
    <row r="3" spans="1:2" x14ac:dyDescent="0.25">
      <c r="A3" t="s">
        <v>36</v>
      </c>
      <c r="B3">
        <v>39</v>
      </c>
    </row>
    <row r="4" spans="1:2" x14ac:dyDescent="0.25">
      <c r="A4" t="s">
        <v>37</v>
      </c>
      <c r="B4">
        <v>40</v>
      </c>
    </row>
    <row r="5" spans="1:2" x14ac:dyDescent="0.25">
      <c r="A5" t="s">
        <v>38</v>
      </c>
      <c r="B5">
        <v>54</v>
      </c>
    </row>
    <row r="6" spans="1:2" x14ac:dyDescent="0.25">
      <c r="A6" t="s">
        <v>39</v>
      </c>
      <c r="B6">
        <v>52</v>
      </c>
    </row>
    <row r="7" spans="1:2" x14ac:dyDescent="0.25">
      <c r="A7" t="s">
        <v>40</v>
      </c>
      <c r="B7">
        <v>7</v>
      </c>
    </row>
    <row r="8" spans="1:2" x14ac:dyDescent="0.25">
      <c r="A8" t="s">
        <v>41</v>
      </c>
      <c r="B8">
        <v>60</v>
      </c>
    </row>
    <row r="9" spans="1:2" x14ac:dyDescent="0.25">
      <c r="A9" t="s">
        <v>42</v>
      </c>
      <c r="B9">
        <v>12</v>
      </c>
    </row>
    <row r="10" spans="1:2" x14ac:dyDescent="0.25">
      <c r="A10" t="s">
        <v>43</v>
      </c>
      <c r="B10">
        <v>51</v>
      </c>
    </row>
    <row r="11" spans="1:2" x14ac:dyDescent="0.25">
      <c r="A11" t="s">
        <v>44</v>
      </c>
      <c r="B11">
        <v>41</v>
      </c>
    </row>
    <row r="12" spans="1:2" x14ac:dyDescent="0.25">
      <c r="A12" t="s">
        <v>45</v>
      </c>
      <c r="B12">
        <v>36</v>
      </c>
    </row>
    <row r="13" spans="1:2" x14ac:dyDescent="0.25">
      <c r="A13" t="s">
        <v>46</v>
      </c>
      <c r="B13">
        <v>37</v>
      </c>
    </row>
    <row r="14" spans="1:2" x14ac:dyDescent="0.25">
      <c r="A14" t="s">
        <v>47</v>
      </c>
      <c r="B14">
        <v>64</v>
      </c>
    </row>
    <row r="15" spans="1:2" x14ac:dyDescent="0.25">
      <c r="A15" t="s">
        <v>48</v>
      </c>
      <c r="B15">
        <v>68</v>
      </c>
    </row>
    <row r="16" spans="1:2" x14ac:dyDescent="0.25">
      <c r="A16" t="s">
        <v>49</v>
      </c>
      <c r="B16">
        <v>69</v>
      </c>
    </row>
    <row r="17" spans="1:2" x14ac:dyDescent="0.25">
      <c r="A17" t="s">
        <v>50</v>
      </c>
      <c r="B17">
        <v>11</v>
      </c>
    </row>
    <row r="18" spans="1:2" x14ac:dyDescent="0.25">
      <c r="A18" t="s">
        <v>51</v>
      </c>
      <c r="B18">
        <v>61</v>
      </c>
    </row>
    <row r="19" spans="1:2" x14ac:dyDescent="0.25">
      <c r="A19" t="s">
        <v>52</v>
      </c>
      <c r="B19">
        <v>62</v>
      </c>
    </row>
    <row r="20" spans="1:2" x14ac:dyDescent="0.25">
      <c r="A20" t="s">
        <v>53</v>
      </c>
      <c r="B20">
        <v>15</v>
      </c>
    </row>
    <row r="21" spans="1:2" x14ac:dyDescent="0.25">
      <c r="A21" t="s">
        <v>54</v>
      </c>
      <c r="B21">
        <v>42</v>
      </c>
    </row>
    <row r="22" spans="1:2" x14ac:dyDescent="0.25">
      <c r="A22" t="s">
        <v>55</v>
      </c>
      <c r="B22">
        <v>71</v>
      </c>
    </row>
    <row r="23" spans="1:2" x14ac:dyDescent="0.25">
      <c r="A23" t="s">
        <v>56</v>
      </c>
      <c r="B23">
        <v>24</v>
      </c>
    </row>
    <row r="24" spans="1:2" x14ac:dyDescent="0.25">
      <c r="A24" t="s">
        <v>57</v>
      </c>
      <c r="B24">
        <v>67</v>
      </c>
    </row>
    <row r="25" spans="1:2" x14ac:dyDescent="0.25">
      <c r="A25" t="s">
        <v>58</v>
      </c>
      <c r="B25">
        <v>55</v>
      </c>
    </row>
    <row r="26" spans="1:2" x14ac:dyDescent="0.25">
      <c r="A26" t="s">
        <v>59</v>
      </c>
      <c r="B26">
        <v>16</v>
      </c>
    </row>
    <row r="27" spans="1:2" x14ac:dyDescent="0.25">
      <c r="A27" t="s">
        <v>60</v>
      </c>
      <c r="B27">
        <v>17</v>
      </c>
    </row>
    <row r="28" spans="1:2" x14ac:dyDescent="0.25">
      <c r="A28" t="s">
        <v>61</v>
      </c>
      <c r="B28">
        <v>38</v>
      </c>
    </row>
    <row r="29" spans="1:2" x14ac:dyDescent="0.25">
      <c r="A29" t="s">
        <v>62</v>
      </c>
      <c r="B29">
        <v>13</v>
      </c>
    </row>
    <row r="30" spans="1:2" x14ac:dyDescent="0.25">
      <c r="A30" t="s">
        <v>63</v>
      </c>
      <c r="B30">
        <v>20</v>
      </c>
    </row>
    <row r="31" spans="1:2" x14ac:dyDescent="0.25">
      <c r="A31" t="s">
        <v>64</v>
      </c>
      <c r="B31">
        <v>43</v>
      </c>
    </row>
    <row r="32" spans="1:2" x14ac:dyDescent="0.25">
      <c r="A32" t="s">
        <v>65</v>
      </c>
      <c r="B32">
        <v>57</v>
      </c>
    </row>
    <row r="33" spans="1:2" x14ac:dyDescent="0.25">
      <c r="A33" t="s">
        <v>66</v>
      </c>
      <c r="B33">
        <v>58</v>
      </c>
    </row>
    <row r="34" spans="1:2" x14ac:dyDescent="0.25">
      <c r="A34" t="s">
        <v>67</v>
      </c>
      <c r="B34">
        <v>56</v>
      </c>
    </row>
    <row r="35" spans="1:2" x14ac:dyDescent="0.25">
      <c r="A35" t="s">
        <v>68</v>
      </c>
      <c r="B35">
        <v>4</v>
      </c>
    </row>
    <row r="36" spans="1:2" x14ac:dyDescent="0.25">
      <c r="A36" t="s">
        <v>69</v>
      </c>
      <c r="B36">
        <v>70</v>
      </c>
    </row>
    <row r="37" spans="1:2" x14ac:dyDescent="0.25">
      <c r="A37" t="s">
        <v>70</v>
      </c>
      <c r="B37">
        <v>47</v>
      </c>
    </row>
    <row r="38" spans="1:2" x14ac:dyDescent="0.25">
      <c r="A38" t="s">
        <v>71</v>
      </c>
      <c r="B38">
        <v>21</v>
      </c>
    </row>
    <row r="39" spans="1:2" x14ac:dyDescent="0.25">
      <c r="A39" t="s">
        <v>72</v>
      </c>
      <c r="B39">
        <v>48</v>
      </c>
    </row>
    <row r="40" spans="1:2" x14ac:dyDescent="0.25">
      <c r="A40" t="s">
        <v>73</v>
      </c>
      <c r="B40">
        <v>46</v>
      </c>
    </row>
    <row r="41" spans="1:2" x14ac:dyDescent="0.25">
      <c r="A41" t="s">
        <v>74</v>
      </c>
      <c r="B41">
        <v>28</v>
      </c>
    </row>
    <row r="42" spans="1:2" x14ac:dyDescent="0.25">
      <c r="A42" t="s">
        <v>75</v>
      </c>
      <c r="B42">
        <v>26</v>
      </c>
    </row>
    <row r="43" spans="1:2" x14ac:dyDescent="0.25">
      <c r="A43" t="s">
        <v>76</v>
      </c>
      <c r="B43">
        <v>27</v>
      </c>
    </row>
    <row r="44" spans="1:2" x14ac:dyDescent="0.25">
      <c r="A44" t="s">
        <v>77</v>
      </c>
      <c r="B44">
        <v>25</v>
      </c>
    </row>
    <row r="45" spans="1:2" x14ac:dyDescent="0.25">
      <c r="A45" t="s">
        <v>78</v>
      </c>
      <c r="B45">
        <v>1</v>
      </c>
    </row>
    <row r="46" spans="1:2" x14ac:dyDescent="0.25">
      <c r="A46" t="s">
        <v>79</v>
      </c>
      <c r="B46">
        <v>49</v>
      </c>
    </row>
    <row r="47" spans="1:2" x14ac:dyDescent="0.25">
      <c r="A47" t="s">
        <v>80</v>
      </c>
      <c r="B47">
        <v>31</v>
      </c>
    </row>
    <row r="48" spans="1:2" x14ac:dyDescent="0.25">
      <c r="A48" t="s">
        <v>81</v>
      </c>
      <c r="B48">
        <v>76</v>
      </c>
    </row>
    <row r="49" spans="1:2" x14ac:dyDescent="0.25">
      <c r="A49" t="s">
        <v>82</v>
      </c>
      <c r="B49">
        <v>9</v>
      </c>
    </row>
    <row r="50" spans="1:2" x14ac:dyDescent="0.25">
      <c r="A50" t="s">
        <v>83</v>
      </c>
      <c r="B50">
        <v>50</v>
      </c>
    </row>
    <row r="51" spans="1:2" x14ac:dyDescent="0.25">
      <c r="A51" t="s">
        <v>84</v>
      </c>
      <c r="B51">
        <v>75</v>
      </c>
    </row>
    <row r="52" spans="1:2" x14ac:dyDescent="0.25">
      <c r="A52" t="s">
        <v>85</v>
      </c>
      <c r="B52">
        <v>63</v>
      </c>
    </row>
    <row r="53" spans="1:2" x14ac:dyDescent="0.25">
      <c r="A53" t="s">
        <v>86</v>
      </c>
      <c r="B53">
        <v>59</v>
      </c>
    </row>
    <row r="54" spans="1:2" x14ac:dyDescent="0.25">
      <c r="A54" t="s">
        <v>87</v>
      </c>
      <c r="B54">
        <v>53</v>
      </c>
    </row>
    <row r="55" spans="1:2" x14ac:dyDescent="0.25">
      <c r="A55" t="s">
        <v>88</v>
      </c>
      <c r="B55">
        <v>32</v>
      </c>
    </row>
    <row r="56" spans="1:2" x14ac:dyDescent="0.25">
      <c r="A56" t="s">
        <v>89</v>
      </c>
      <c r="B56">
        <v>44</v>
      </c>
    </row>
    <row r="57" spans="1:2" x14ac:dyDescent="0.25">
      <c r="A57" t="s">
        <v>90</v>
      </c>
      <c r="B57">
        <v>6</v>
      </c>
    </row>
    <row r="58" spans="1:2" x14ac:dyDescent="0.25">
      <c r="A58" t="s">
        <v>91</v>
      </c>
      <c r="B58">
        <v>66</v>
      </c>
    </row>
    <row r="59" spans="1:2" x14ac:dyDescent="0.25">
      <c r="A59" t="s">
        <v>92</v>
      </c>
      <c r="B59">
        <v>8</v>
      </c>
    </row>
    <row r="60" spans="1:2" x14ac:dyDescent="0.25">
      <c r="A60" t="s">
        <v>93</v>
      </c>
      <c r="B60">
        <v>14</v>
      </c>
    </row>
    <row r="61" spans="1:2" x14ac:dyDescent="0.25">
      <c r="A61" t="s">
        <v>94</v>
      </c>
      <c r="B61">
        <v>33</v>
      </c>
    </row>
    <row r="62" spans="1:2" x14ac:dyDescent="0.25">
      <c r="A62" t="s">
        <v>95</v>
      </c>
      <c r="B62">
        <v>34</v>
      </c>
    </row>
    <row r="63" spans="1:2" x14ac:dyDescent="0.25">
      <c r="A63" t="s">
        <v>96</v>
      </c>
      <c r="B63">
        <v>73</v>
      </c>
    </row>
    <row r="64" spans="1:2" x14ac:dyDescent="0.25">
      <c r="A64" t="s">
        <v>97</v>
      </c>
      <c r="B64">
        <v>19</v>
      </c>
    </row>
    <row r="65" spans="1:2" x14ac:dyDescent="0.25">
      <c r="A65" t="s">
        <v>98</v>
      </c>
      <c r="B65">
        <v>35</v>
      </c>
    </row>
    <row r="66" spans="1:2" x14ac:dyDescent="0.25">
      <c r="A66" t="s">
        <v>99</v>
      </c>
      <c r="B66">
        <v>5</v>
      </c>
    </row>
    <row r="67" spans="1:2" x14ac:dyDescent="0.25">
      <c r="A67" t="s">
        <v>100</v>
      </c>
      <c r="B67">
        <v>65</v>
      </c>
    </row>
    <row r="68" spans="1:2" x14ac:dyDescent="0.25">
      <c r="A68" t="s">
        <v>101</v>
      </c>
      <c r="B68">
        <v>3</v>
      </c>
    </row>
    <row r="69" spans="1:2" x14ac:dyDescent="0.25">
      <c r="A69" t="s">
        <v>102</v>
      </c>
      <c r="B69">
        <v>22</v>
      </c>
    </row>
    <row r="70" spans="1:2" x14ac:dyDescent="0.25">
      <c r="A70" t="s">
        <v>103</v>
      </c>
      <c r="B70">
        <v>10</v>
      </c>
    </row>
    <row r="71" spans="1:2" x14ac:dyDescent="0.25">
      <c r="A71" t="s">
        <v>104</v>
      </c>
      <c r="B71">
        <v>74</v>
      </c>
    </row>
    <row r="72" spans="1:2" x14ac:dyDescent="0.25">
      <c r="A72" t="s">
        <v>105</v>
      </c>
      <c r="B72">
        <v>23</v>
      </c>
    </row>
    <row r="73" spans="1:2" x14ac:dyDescent="0.25">
      <c r="A73" t="s">
        <v>106</v>
      </c>
      <c r="B73">
        <v>2</v>
      </c>
    </row>
    <row r="74" spans="1:2" x14ac:dyDescent="0.25">
      <c r="A74" t="s">
        <v>107</v>
      </c>
      <c r="B74">
        <v>29</v>
      </c>
    </row>
    <row r="75" spans="1:2" x14ac:dyDescent="0.25">
      <c r="A75" t="s">
        <v>108</v>
      </c>
      <c r="B75">
        <v>30</v>
      </c>
    </row>
    <row r="76" spans="1:2" x14ac:dyDescent="0.25">
      <c r="A76" t="s">
        <v>109</v>
      </c>
      <c r="B76">
        <v>45</v>
      </c>
    </row>
    <row r="77" spans="1:2" x14ac:dyDescent="0.25">
      <c r="A77" t="s">
        <v>110</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B12"/>
  <sheetViews>
    <sheetView workbookViewId="0">
      <selection activeCell="B1" sqref="B1"/>
    </sheetView>
  </sheetViews>
  <sheetFormatPr defaultRowHeight="15" x14ac:dyDescent="0.25"/>
  <sheetData>
    <row r="1" spans="1:2" x14ac:dyDescent="0.25">
      <c r="A1" t="s">
        <v>111</v>
      </c>
      <c r="B1">
        <v>214</v>
      </c>
    </row>
    <row r="2" spans="1:2" x14ac:dyDescent="0.25">
      <c r="A2" t="s">
        <v>112</v>
      </c>
      <c r="B2">
        <v>40</v>
      </c>
    </row>
    <row r="3" spans="1:2" x14ac:dyDescent="0.25">
      <c r="A3" t="s">
        <v>114</v>
      </c>
      <c r="B3">
        <v>172</v>
      </c>
    </row>
    <row r="4" spans="1:2" x14ac:dyDescent="0.25">
      <c r="A4" t="s">
        <v>115</v>
      </c>
      <c r="B4">
        <v>23</v>
      </c>
    </row>
    <row r="5" spans="1:2" x14ac:dyDescent="0.25">
      <c r="A5" t="s">
        <v>116</v>
      </c>
      <c r="B5">
        <v>162</v>
      </c>
    </row>
    <row r="6" spans="1:2" x14ac:dyDescent="0.25">
      <c r="A6" t="s">
        <v>125</v>
      </c>
      <c r="B6">
        <v>185</v>
      </c>
    </row>
    <row r="7" spans="1:2" x14ac:dyDescent="0.25">
      <c r="A7" t="s">
        <v>113</v>
      </c>
      <c r="B7">
        <v>31</v>
      </c>
    </row>
    <row r="8" spans="1:2" x14ac:dyDescent="0.25">
      <c r="A8" t="s">
        <v>117</v>
      </c>
      <c r="B8">
        <v>193</v>
      </c>
    </row>
    <row r="9" spans="1:2" x14ac:dyDescent="0.25">
      <c r="A9" t="s">
        <v>118</v>
      </c>
      <c r="B9">
        <v>194</v>
      </c>
    </row>
    <row r="12" spans="1:2" x14ac:dyDescent="0.25">
      <c r="A12" t="s">
        <v>127</v>
      </c>
      <c r="B12">
        <v>3</v>
      </c>
    </row>
  </sheetData>
  <sortState xmlns:xlrd2="http://schemas.microsoft.com/office/spreadsheetml/2017/richdata2" ref="A1:B9">
    <sortCondition ref="A1:A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7"/>
  <sheetViews>
    <sheetView workbookViewId="0"/>
  </sheetViews>
  <sheetFormatPr defaultRowHeight="15" x14ac:dyDescent="0.25"/>
  <sheetData>
    <row r="1" spans="1:2" x14ac:dyDescent="0.25">
      <c r="A1" t="s">
        <v>111</v>
      </c>
      <c r="B1">
        <v>114</v>
      </c>
    </row>
    <row r="2" spans="1:2" x14ac:dyDescent="0.25">
      <c r="A2" t="s">
        <v>128</v>
      </c>
      <c r="B2">
        <v>73</v>
      </c>
    </row>
    <row r="3" spans="1:2" x14ac:dyDescent="0.25">
      <c r="A3" t="s">
        <v>129</v>
      </c>
      <c r="B3">
        <v>65</v>
      </c>
    </row>
    <row r="4" spans="1:2" x14ac:dyDescent="0.25">
      <c r="A4" t="s">
        <v>130</v>
      </c>
      <c r="B4">
        <v>117</v>
      </c>
    </row>
    <row r="5" spans="1:2" x14ac:dyDescent="0.25">
      <c r="A5" t="s">
        <v>131</v>
      </c>
      <c r="B5">
        <v>81</v>
      </c>
    </row>
    <row r="6" spans="1:2" x14ac:dyDescent="0.25">
      <c r="A6" t="s">
        <v>132</v>
      </c>
      <c r="B6">
        <v>23</v>
      </c>
    </row>
    <row r="7" spans="1:2" x14ac:dyDescent="0.25">
      <c r="A7" t="s">
        <v>134</v>
      </c>
      <c r="B7">
        <v>0</v>
      </c>
    </row>
  </sheetData>
  <sortState xmlns:xlrd2="http://schemas.microsoft.com/office/spreadsheetml/2017/richdata2" ref="A1:B7">
    <sortCondition ref="A1:A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B4" sqref="B4"/>
    </sheetView>
  </sheetViews>
  <sheetFormatPr defaultRowHeight="15" x14ac:dyDescent="0.25"/>
  <cols>
    <col min="1" max="1" width="11" bestFit="1" customWidth="1"/>
  </cols>
  <sheetData>
    <row r="1" spans="1:2" x14ac:dyDescent="0.25">
      <c r="A1" t="s">
        <v>126</v>
      </c>
      <c r="B1">
        <v>7</v>
      </c>
    </row>
    <row r="2" spans="1:2" x14ac:dyDescent="0.25">
      <c r="A2" t="s">
        <v>119</v>
      </c>
      <c r="B2">
        <v>5</v>
      </c>
    </row>
    <row r="3" spans="1:2" x14ac:dyDescent="0.25">
      <c r="A3" t="s">
        <v>24</v>
      </c>
      <c r="B3">
        <v>1</v>
      </c>
    </row>
    <row r="4" spans="1:2" x14ac:dyDescent="0.25">
      <c r="A4" t="s">
        <v>120</v>
      </c>
      <c r="B4">
        <v>4</v>
      </c>
    </row>
    <row r="5" spans="1:2" x14ac:dyDescent="0.25">
      <c r="A5" t="s">
        <v>78</v>
      </c>
      <c r="B5">
        <v>0</v>
      </c>
    </row>
    <row r="6" spans="1:2" x14ac:dyDescent="0.25">
      <c r="A6" t="s">
        <v>121</v>
      </c>
      <c r="B6">
        <v>2</v>
      </c>
    </row>
    <row r="7" spans="1:2" x14ac:dyDescent="0.25">
      <c r="A7" t="s">
        <v>122</v>
      </c>
      <c r="B7">
        <v>6</v>
      </c>
    </row>
    <row r="8" spans="1:2" x14ac:dyDescent="0.25">
      <c r="A8" t="s">
        <v>123</v>
      </c>
      <c r="B8">
        <v>3</v>
      </c>
    </row>
    <row r="12" spans="1:2" x14ac:dyDescent="0.25">
      <c r="A12" t="s">
        <v>127</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93F65-DF49-4B57-9276-462B306621A0}">
  <dimension ref="A1:AQ147"/>
  <sheetViews>
    <sheetView workbookViewId="0">
      <pane xSplit="4" ySplit="1" topLeftCell="E125" activePane="bottomRight" state="frozen"/>
      <selection pane="topRight" activeCell="B1" sqref="B1"/>
      <selection pane="bottomLeft" activeCell="A2" sqref="A2"/>
      <selection pane="bottomRight" activeCell="R2" sqref="R2:R145"/>
    </sheetView>
  </sheetViews>
  <sheetFormatPr defaultRowHeight="15" x14ac:dyDescent="0.25"/>
  <cols>
    <col min="1" max="1" width="11" bestFit="1" customWidth="1"/>
    <col min="4" max="4" width="39" customWidth="1"/>
    <col min="11" max="11" width="27.42578125" customWidth="1"/>
    <col min="17" max="17" width="12.140625" bestFit="1" customWidth="1"/>
    <col min="18" max="18" width="12.140625" customWidth="1"/>
    <col min="19" max="19" width="43.5703125" customWidth="1"/>
    <col min="25" max="25" width="14" customWidth="1"/>
  </cols>
  <sheetData>
    <row r="1" spans="1:43" x14ac:dyDescent="0.25">
      <c r="A1" t="s">
        <v>657</v>
      </c>
      <c r="B1" t="s">
        <v>137</v>
      </c>
      <c r="C1" t="s">
        <v>136</v>
      </c>
      <c r="D1" t="s">
        <v>138</v>
      </c>
      <c r="E1" t="s">
        <v>1</v>
      </c>
      <c r="F1" t="s">
        <v>2</v>
      </c>
      <c r="G1" t="s">
        <v>3</v>
      </c>
      <c r="H1" t="s">
        <v>4</v>
      </c>
      <c r="I1" t="s">
        <v>5</v>
      </c>
      <c r="J1" t="s">
        <v>6</v>
      </c>
      <c r="K1" t="s">
        <v>7</v>
      </c>
      <c r="L1" t="s">
        <v>140</v>
      </c>
      <c r="M1" t="s">
        <v>8</v>
      </c>
      <c r="N1" t="s">
        <v>141</v>
      </c>
      <c r="O1" t="s">
        <v>142</v>
      </c>
      <c r="P1" t="s">
        <v>671</v>
      </c>
      <c r="Q1" t="s">
        <v>9</v>
      </c>
      <c r="R1" t="s">
        <v>673</v>
      </c>
      <c r="S1" t="s">
        <v>10</v>
      </c>
      <c r="T1" t="s">
        <v>11</v>
      </c>
      <c r="U1" t="s">
        <v>12</v>
      </c>
      <c r="V1" t="s">
        <v>657</v>
      </c>
      <c r="W1" t="s">
        <v>672</v>
      </c>
      <c r="X1" t="s">
        <v>671</v>
      </c>
      <c r="Y1" t="s">
        <v>136</v>
      </c>
      <c r="Z1" t="s">
        <v>13</v>
      </c>
      <c r="AA1" t="s">
        <v>14</v>
      </c>
      <c r="AB1" t="s">
        <v>15</v>
      </c>
      <c r="AC1" t="s">
        <v>2</v>
      </c>
      <c r="AD1" t="s">
        <v>16</v>
      </c>
      <c r="AE1" t="s">
        <v>4</v>
      </c>
      <c r="AF1" t="s">
        <v>17</v>
      </c>
      <c r="AG1" t="s">
        <v>5</v>
      </c>
      <c r="AH1" t="s">
        <v>18</v>
      </c>
      <c r="AI1" t="s">
        <v>6</v>
      </c>
      <c r="AJ1" t="s">
        <v>8</v>
      </c>
      <c r="AK1" t="s">
        <v>143</v>
      </c>
      <c r="AL1" t="s">
        <v>144</v>
      </c>
      <c r="AM1" t="s">
        <v>139</v>
      </c>
      <c r="AN1" t="s">
        <v>140</v>
      </c>
      <c r="AO1" t="s">
        <v>7</v>
      </c>
      <c r="AP1" t="s">
        <v>0</v>
      </c>
      <c r="AQ1" t="s">
        <v>19</v>
      </c>
    </row>
    <row r="2" spans="1:43" x14ac:dyDescent="0.25">
      <c r="D2" s="3" t="s">
        <v>195</v>
      </c>
      <c r="E2" s="2" t="s">
        <v>133</v>
      </c>
      <c r="P2">
        <v>270</v>
      </c>
      <c r="R2" t="str">
        <f>CONCATENATE(U2,W2,X2,AQ2," -- ",D2)</f>
        <v xml:space="preserve">  [1] = {["CAT_ID"] = 270; }; -- Plateau of Gorgoroth</v>
      </c>
      <c r="S2" s="1" t="str">
        <f>CONCATENATE(U2,V2,Y2,AA2,AC2,AE2,AG2,AI2,AJ2,AK2,AL2,AM2,AN2,AO2,AP2,AQ2)</f>
        <v xml:space="preserve">  [1] = {                                           ["TYPE"] = 14; ["VXP"] =    0; ["LP"] =  0; ["REP"] =    0; ["FACTION"] =  1; ["TIER"] = 0;                      ["NAME"] = { ["EN"] = "Plateau of Gorgoroth"; }; };</v>
      </c>
      <c r="T2">
        <f>ROW()-1</f>
        <v>1</v>
      </c>
      <c r="U2" t="str">
        <f>CONCATENATE(REPT(" ",3-LEN(T2)),"[",T2,"] = {")</f>
        <v xml:space="preserve">  [1] = {</v>
      </c>
      <c r="V2" t="str">
        <f>IF(LEN(A2)&gt;0,CONCATENATE("[""ID""] = ",A2,"; "),"                     ")</f>
        <v xml:space="preserve">                     </v>
      </c>
      <c r="W2" t="str">
        <f>IF(LEN(A2)&gt;0,CONCATENATE("[""ID""] = ",A2,"; "),"")</f>
        <v/>
      </c>
      <c r="X2" t="str">
        <f>IF(LEN(P2)&gt;0,CONCATENATE("[""CAT_ID""] = ",P2,"; "),"")</f>
        <v xml:space="preserve">["CAT_ID"] = 270; </v>
      </c>
      <c r="Y2" s="1" t="str">
        <f>IF(LEN(C2)&gt;0,CONCATENATE("[""SAVE_INDEX""] = ",REPT(" ",3-LEN(C2)),C2,"; "),REPT(" ",22))</f>
        <v xml:space="preserve">                      </v>
      </c>
      <c r="Z2">
        <f>VLOOKUP(E2,Type!A$2:B$21,2,FALSE)</f>
        <v>14</v>
      </c>
      <c r="AA2" t="str">
        <f>CONCATENATE("[""TYPE""] = ",REPT(" ",2-LEN(Z2)),Z2,"; ")</f>
        <v xml:space="preserve">["TYPE"] = 14; </v>
      </c>
      <c r="AB2" t="str">
        <f t="shared" ref="AB2" si="0">TEXT(F2,0)</f>
        <v>0</v>
      </c>
      <c r="AC2" t="str">
        <f>CONCATENATE("[""VXP""] = ",REPT(" ",4-LEN(AB2)),TEXT(AB2,"0"),"; ")</f>
        <v xml:space="preserve">["VXP"] =    0; </v>
      </c>
      <c r="AD2" t="str">
        <f t="shared" ref="AD2" si="1">TEXT(H2,0)</f>
        <v>0</v>
      </c>
      <c r="AE2" t="str">
        <f>CONCATENATE("[""LP""] = ",REPT(" ",2-LEN(AD2)),TEXT(AD2,"0"),"; ")</f>
        <v xml:space="preserve">["LP"] =  0; </v>
      </c>
      <c r="AF2" t="str">
        <f t="shared" ref="AF2" si="2">TEXT(I2,0)</f>
        <v>0</v>
      </c>
      <c r="AG2" t="str">
        <f>CONCATENATE("[""REP""] = ",REPT(" ",4-LEN(AF2)),TEXT(AF2,"0"),"; ")</f>
        <v xml:space="preserve">["REP"] =    0; </v>
      </c>
      <c r="AH2">
        <f>IF(LEN(J2)&gt;0,VLOOKUP(J2,Faction!A$2:B$77,2,FALSE),1)</f>
        <v>1</v>
      </c>
      <c r="AI2" t="str">
        <f>CONCATENATE("[""FACTION""] = ",REPT(" ",2-LEN(AH2)),TEXT(AH2,"0"),"; ")</f>
        <v xml:space="preserve">["FACTION"] =  1; </v>
      </c>
      <c r="AJ2" t="str">
        <f t="shared" ref="AJ2" si="3">CONCATENATE("[""TIER""] = ",TEXT(M2,"0"),"; ")</f>
        <v xml:space="preserve">["TIER"] = 0; </v>
      </c>
      <c r="AK2" t="str">
        <f>IF(LEN(N2)&gt;0,CONCATENATE("[""MIN_LVL""] = ",REPT(" ",3-LEN(N2)),"""",N2,"""; "),"                     ")</f>
        <v xml:space="preserve">                     </v>
      </c>
      <c r="AL2" t="str">
        <f>IF(LEN(O2)&gt;0,CONCATENATE("[""MIN_LVL""] = ",REPT(" ",3-LEN(O2)),O2,"; "),"")</f>
        <v/>
      </c>
      <c r="AM2" t="str">
        <f>CONCATENATE("[""NAME""] = { [""EN""] = """,D2,"""; }; ")</f>
        <v xml:space="preserve">["NAME"] = { ["EN"] = "Plateau of Gorgoroth"; }; </v>
      </c>
      <c r="AN2" t="str">
        <f>IF(LEN(L2)&gt;0,CONCATENATE("[""LORE""] = { [""EN""] = """,L2,"""; }; "),"")</f>
        <v/>
      </c>
      <c r="AO2" t="str">
        <f>IF(LEN(K2)&gt;0,CONCATENATE("[""SUMMARY""] = { [""EN""] = """,K2,"""; }; "),"")</f>
        <v/>
      </c>
      <c r="AP2" t="str">
        <f>IF(LEN(G2)&gt;0,CONCATENATE("[""TITLE""] = { [""EN""] = """,G2,"""; }; "),"")</f>
        <v/>
      </c>
      <c r="AQ2" t="str">
        <f>CONCATENATE("};")</f>
        <v>};</v>
      </c>
    </row>
    <row r="3" spans="1:43" x14ac:dyDescent="0.25">
      <c r="A3">
        <v>1879354764</v>
      </c>
      <c r="B3">
        <v>1</v>
      </c>
      <c r="C3">
        <v>1</v>
      </c>
      <c r="D3" t="s">
        <v>145</v>
      </c>
      <c r="E3" t="s">
        <v>25</v>
      </c>
      <c r="F3">
        <v>2000</v>
      </c>
      <c r="G3" t="s">
        <v>146</v>
      </c>
      <c r="H3">
        <v>15</v>
      </c>
      <c r="I3">
        <v>1200</v>
      </c>
      <c r="J3" t="s">
        <v>41</v>
      </c>
      <c r="K3" t="s">
        <v>147</v>
      </c>
      <c r="L3" t="s">
        <v>454</v>
      </c>
      <c r="M3">
        <v>0</v>
      </c>
      <c r="N3">
        <v>105</v>
      </c>
      <c r="R3" t="str">
        <f t="shared" ref="R3:R66" si="4">CONCATENATE(U3,W3,X3,AQ3," -- ",D3)</f>
        <v xml:space="preserve">  [2] = {["ID"] = 1879354764; }; -- Gorgoroth: Continued Conquest</v>
      </c>
      <c r="S3" s="1" t="str">
        <f t="shared" ref="S3:S66" si="5">CONCATENATE(U3,V3,Y3,AA3,AC3,AE3,AG3,AI3,AJ3,AK3,AL3,AM3,AN3,AO3,AP3,AQ3)</f>
        <v xml:space="preserve">  [2] = {["ID"] = 1879354764; ["SAVE_INDEX"] =   1; ["TYPE"] =  6; ["VXP"] = 2000; ["LP"] = 15; ["REP"] = 1200; ["FACTION"] = 60; ["TIER"] = 0; ["MIN_LVL"] = "105"; ["NAME"] = { ["EN"] = "Gorgoroth: Continued Conquest"; }; ["LORE"] = { ["EN"] = "There is still much to do in Gorgoroth."; }; ["SUMMARY"] = { ["EN"] = "Complete Gorgoroth: Continued Conquest, Efforts, and Foothold Meta Deeds"; }; ["TITLE"] = { ["EN"] = "Conqueror of Mount Doom"; }; };</v>
      </c>
      <c r="T3">
        <f t="shared" ref="T3:T145" si="6">ROW()-1</f>
        <v>2</v>
      </c>
      <c r="U3" t="str">
        <f t="shared" ref="U3:U66" si="7">CONCATENATE(REPT(" ",3-LEN(T3)),"[",T3,"] = {")</f>
        <v xml:space="preserve">  [2] = {</v>
      </c>
      <c r="V3" t="str">
        <f t="shared" ref="V3:V66" si="8">IF(LEN(A3)&gt;0,CONCATENATE("[""ID""] = ",A3,"; "),"                     ")</f>
        <v xml:space="preserve">["ID"] = 1879354764; </v>
      </c>
      <c r="W3" t="str">
        <f t="shared" ref="W3:W66" si="9">IF(LEN(A3)&gt;0,CONCATENATE("[""ID""] = ",A3,"; "),"")</f>
        <v xml:space="preserve">["ID"] = 1879354764; </v>
      </c>
      <c r="X3" t="str">
        <f t="shared" ref="X3:X66" si="10">IF(LEN(P3)&gt;0,CONCATENATE("[""CAT_ID""] = ",P3,"; "),"")</f>
        <v/>
      </c>
      <c r="Y3" s="1" t="str">
        <f t="shared" ref="Y3:Y66" si="11">IF(LEN(C3)&gt;0,CONCATENATE("[""SAVE_INDEX""] = ",REPT(" ",3-LEN(C3)),C3,"; "),REPT(" ",22))</f>
        <v xml:space="preserve">["SAVE_INDEX"] =   1; </v>
      </c>
      <c r="Z3">
        <f>VLOOKUP(E3,Type!A$2:B$21,2,FALSE)</f>
        <v>6</v>
      </c>
      <c r="AA3" t="str">
        <f t="shared" ref="AA3:AA66" si="12">CONCATENATE("[""TYPE""] = ",REPT(" ",2-LEN(Z3)),Z3,"; ")</f>
        <v xml:space="preserve">["TYPE"] =  6; </v>
      </c>
      <c r="AB3" t="str">
        <f t="shared" ref="AB3:AB66" si="13">TEXT(F3,0)</f>
        <v>2000</v>
      </c>
      <c r="AC3" t="str">
        <f t="shared" ref="AC3:AC66" si="14">CONCATENATE("[""VXP""] = ",REPT(" ",4-LEN(AB3)),TEXT(AB3,"0"),"; ")</f>
        <v xml:space="preserve">["VXP"] = 2000; </v>
      </c>
      <c r="AD3" t="str">
        <f t="shared" ref="AD3:AD66" si="15">TEXT(H3,0)</f>
        <v>15</v>
      </c>
      <c r="AE3" t="str">
        <f t="shared" ref="AE3:AE66" si="16">CONCATENATE("[""LP""] = ",REPT(" ",2-LEN(AD3)),TEXT(AD3,"0"),"; ")</f>
        <v xml:space="preserve">["LP"] = 15; </v>
      </c>
      <c r="AF3" t="str">
        <f t="shared" ref="AF3:AF66" si="17">TEXT(I3,0)</f>
        <v>1200</v>
      </c>
      <c r="AG3" t="str">
        <f t="shared" ref="AG3:AG66" si="18">CONCATENATE("[""REP""] = ",REPT(" ",4-LEN(AF3)),TEXT(AF3,"0"),"; ")</f>
        <v xml:space="preserve">["REP"] = 1200; </v>
      </c>
      <c r="AH3">
        <f>IF(LEN(J3)&gt;0,VLOOKUP(J3,Faction!A$2:B$77,2,FALSE),1)</f>
        <v>60</v>
      </c>
      <c r="AI3" t="str">
        <f t="shared" ref="AI3:AI66" si="19">CONCATENATE("[""FACTION""] = ",REPT(" ",2-LEN(AH3)),TEXT(AH3,"0"),"; ")</f>
        <v xml:space="preserve">["FACTION"] = 60; </v>
      </c>
      <c r="AJ3" t="str">
        <f t="shared" ref="AJ3:AJ66" si="20">CONCATENATE("[""TIER""] = ",TEXT(M3,"0"),"; ")</f>
        <v xml:space="preserve">["TIER"] = 0; </v>
      </c>
      <c r="AK3" t="str">
        <f t="shared" ref="AK3:AK66" si="21">IF(LEN(N3)&gt;0,CONCATENATE("[""MIN_LVL""] = ",REPT(" ",3-LEN(N3)),"""",N3,"""; "),"                     ")</f>
        <v xml:space="preserve">["MIN_LVL"] = "105"; </v>
      </c>
      <c r="AL3" t="str">
        <f t="shared" ref="AL3:AL66" si="22">IF(LEN(O3)&gt;0,CONCATENATE("[""MIN_LVL""] = ",REPT(" ",3-LEN(O3)),O3,"; "),"")</f>
        <v/>
      </c>
      <c r="AM3" t="str">
        <f t="shared" ref="AM3:AM66" si="23">CONCATENATE("[""NAME""] = { [""EN""] = """,D3,"""; }; ")</f>
        <v xml:space="preserve">["NAME"] = { ["EN"] = "Gorgoroth: Continued Conquest"; }; </v>
      </c>
      <c r="AN3" t="str">
        <f t="shared" ref="AN3:AN66" si="24">IF(LEN(L3)&gt;0,CONCATENATE("[""LORE""] = { [""EN""] = """,L3,"""; }; "),"")</f>
        <v xml:space="preserve">["LORE"] = { ["EN"] = "There is still much to do in Gorgoroth."; }; </v>
      </c>
      <c r="AO3" t="str">
        <f t="shared" ref="AO3:AO66" si="25">IF(LEN(K3)&gt;0,CONCATENATE("[""SUMMARY""] = { [""EN""] = """,K3,"""; }; "),"")</f>
        <v xml:space="preserve">["SUMMARY"] = { ["EN"] = "Complete Gorgoroth: Continued Conquest, Efforts, and Foothold Meta Deeds"; }; </v>
      </c>
      <c r="AP3" t="str">
        <f t="shared" ref="AP3:AP66" si="26">IF(LEN(G3)&gt;0,CONCATENATE("[""TITLE""] = { [""EN""] = """,G3,"""; }; "),"")</f>
        <v xml:space="preserve">["TITLE"] = { ["EN"] = "Conqueror of Mount Doom"; }; </v>
      </c>
      <c r="AQ3" t="str">
        <f t="shared" ref="AQ3:AQ145" si="27">CONCATENATE("};")</f>
        <v>};</v>
      </c>
    </row>
    <row r="4" spans="1:43" x14ac:dyDescent="0.25">
      <c r="A4">
        <v>1879354727</v>
      </c>
      <c r="B4">
        <v>2</v>
      </c>
      <c r="C4">
        <v>2</v>
      </c>
      <c r="D4" t="s">
        <v>148</v>
      </c>
      <c r="E4" t="s">
        <v>25</v>
      </c>
      <c r="F4">
        <v>2000</v>
      </c>
      <c r="G4" t="s">
        <v>662</v>
      </c>
      <c r="H4">
        <v>10</v>
      </c>
      <c r="I4">
        <v>900</v>
      </c>
      <c r="J4" t="s">
        <v>41</v>
      </c>
      <c r="K4" t="s">
        <v>149</v>
      </c>
      <c r="L4" t="s">
        <v>454</v>
      </c>
      <c r="M4">
        <v>1</v>
      </c>
      <c r="N4">
        <v>105</v>
      </c>
      <c r="R4" t="str">
        <f t="shared" si="4"/>
        <v xml:space="preserve">  [3] = {["ID"] = 1879354727; }; -- Gorgoroth: Continued Efforts</v>
      </c>
      <c r="S4" s="1" t="str">
        <f t="shared" si="5"/>
        <v xml:space="preserve">  [3] = {["ID"] = 1879354727; ["SAVE_INDEX"] =   2; ["TYPE"] =  6; ["VXP"] = 2000; ["LP"] = 10; ["REP"] =  900; ["FACTION"] = 60; ["TIER"] = 1; ["MIN_LVL"] = "105"; ["NAME"] = { ["EN"] = "Gorgoroth: Continued Efforts"; }; ["LORE"] = { ["EN"] = "There is still much to do in Gorgoroth."; }; ["SUMMARY"] = { ["EN"] = "Complete Resources of Gorgoroth deed and Continued Efforts deeds in Agarnaith, Dor Amarth, Lhingris, Talath úrui, and Udûn."; }; ["TITLE"] = { ["EN"] = "Hero / Heroine of The Plateau"; }; };</v>
      </c>
      <c r="T4">
        <f t="shared" si="6"/>
        <v>3</v>
      </c>
      <c r="U4" t="str">
        <f t="shared" si="7"/>
        <v xml:space="preserve">  [3] = {</v>
      </c>
      <c r="V4" t="str">
        <f t="shared" si="8"/>
        <v xml:space="preserve">["ID"] = 1879354727; </v>
      </c>
      <c r="W4" t="str">
        <f t="shared" si="9"/>
        <v xml:space="preserve">["ID"] = 1879354727; </v>
      </c>
      <c r="X4" t="str">
        <f t="shared" si="10"/>
        <v/>
      </c>
      <c r="Y4" s="1" t="str">
        <f t="shared" si="11"/>
        <v xml:space="preserve">["SAVE_INDEX"] =   2; </v>
      </c>
      <c r="Z4">
        <f>VLOOKUP(E4,Type!A$2:B$21,2,FALSE)</f>
        <v>6</v>
      </c>
      <c r="AA4" t="str">
        <f t="shared" si="12"/>
        <v xml:space="preserve">["TYPE"] =  6; </v>
      </c>
      <c r="AB4" t="str">
        <f t="shared" si="13"/>
        <v>2000</v>
      </c>
      <c r="AC4" t="str">
        <f t="shared" si="14"/>
        <v xml:space="preserve">["VXP"] = 2000; </v>
      </c>
      <c r="AD4" t="str">
        <f t="shared" si="15"/>
        <v>10</v>
      </c>
      <c r="AE4" t="str">
        <f t="shared" si="16"/>
        <v xml:space="preserve">["LP"] = 10; </v>
      </c>
      <c r="AF4" t="str">
        <f t="shared" si="17"/>
        <v>900</v>
      </c>
      <c r="AG4" t="str">
        <f t="shared" si="18"/>
        <v xml:space="preserve">["REP"] =  900; </v>
      </c>
      <c r="AH4">
        <f>IF(LEN(J4)&gt;0,VLOOKUP(J4,Faction!A$2:B$77,2,FALSE),1)</f>
        <v>60</v>
      </c>
      <c r="AI4" t="str">
        <f t="shared" si="19"/>
        <v xml:space="preserve">["FACTION"] = 60; </v>
      </c>
      <c r="AJ4" t="str">
        <f t="shared" si="20"/>
        <v xml:space="preserve">["TIER"] = 1; </v>
      </c>
      <c r="AK4" t="str">
        <f t="shared" si="21"/>
        <v xml:space="preserve">["MIN_LVL"] = "105"; </v>
      </c>
      <c r="AL4" t="str">
        <f t="shared" si="22"/>
        <v/>
      </c>
      <c r="AM4" t="str">
        <f t="shared" si="23"/>
        <v xml:space="preserve">["NAME"] = { ["EN"] = "Gorgoroth: Continued Efforts"; }; </v>
      </c>
      <c r="AN4" t="str">
        <f t="shared" si="24"/>
        <v xml:space="preserve">["LORE"] = { ["EN"] = "There is still much to do in Gorgoroth."; }; </v>
      </c>
      <c r="AO4" t="str">
        <f t="shared" si="25"/>
        <v xml:space="preserve">["SUMMARY"] = { ["EN"] = "Complete Resources of Gorgoroth deed and Continued Efforts deeds in Agarnaith, Dor Amarth, Lhingris, Talath úrui, and Udûn."; }; </v>
      </c>
      <c r="AP4" t="str">
        <f t="shared" si="26"/>
        <v xml:space="preserve">["TITLE"] = { ["EN"] = "Hero / Heroine of The Plateau"; }; </v>
      </c>
      <c r="AQ4" t="str">
        <f t="shared" si="27"/>
        <v>};</v>
      </c>
    </row>
    <row r="5" spans="1:43" x14ac:dyDescent="0.25">
      <c r="A5">
        <v>1879354750</v>
      </c>
      <c r="B5">
        <v>117</v>
      </c>
      <c r="C5">
        <v>3</v>
      </c>
      <c r="D5" t="s">
        <v>415</v>
      </c>
      <c r="E5" t="s">
        <v>25</v>
      </c>
      <c r="I5">
        <v>700</v>
      </c>
      <c r="J5" t="s">
        <v>41</v>
      </c>
      <c r="K5" t="s">
        <v>416</v>
      </c>
      <c r="L5" t="s">
        <v>536</v>
      </c>
      <c r="M5">
        <v>2</v>
      </c>
      <c r="N5">
        <v>105</v>
      </c>
      <c r="R5" t="str">
        <f t="shared" si="4"/>
        <v xml:space="preserve">  [4] = {["ID"] = 1879354750; }; -- Agarnaith: Continued Efforts</v>
      </c>
      <c r="S5" s="1" t="str">
        <f t="shared" si="5"/>
        <v xml:space="preserve">  [4] = {["ID"] = 1879354750; ["SAVE_INDEX"] =   3; ["TYPE"] =  6; ["VXP"] =    0; ["LP"] =  0; ["REP"] =  700; ["FACTION"] = 60; ["TIER"] = 2; ["MIN_LVL"] = "105"; ["NAME"] = { ["EN"] = "Agarnaith: Continued Efforts"; }; ["LORE"] = { ["EN"] = "There is still much to do in Agarnaith."; }; ["SUMMARY"] = { ["EN"] = "Complete 10 Quest arcs in Agarnaith"; }; };</v>
      </c>
      <c r="T5">
        <f t="shared" si="6"/>
        <v>4</v>
      </c>
      <c r="U5" t="str">
        <f t="shared" si="7"/>
        <v xml:space="preserve">  [4] = {</v>
      </c>
      <c r="V5" t="str">
        <f t="shared" si="8"/>
        <v xml:space="preserve">["ID"] = 1879354750; </v>
      </c>
      <c r="W5" t="str">
        <f t="shared" si="9"/>
        <v xml:space="preserve">["ID"] = 1879354750; </v>
      </c>
      <c r="X5" t="str">
        <f t="shared" si="10"/>
        <v/>
      </c>
      <c r="Y5" s="1" t="str">
        <f t="shared" si="11"/>
        <v xml:space="preserve">["SAVE_INDEX"] =   3; </v>
      </c>
      <c r="Z5">
        <f>VLOOKUP(E5,Type!A$2:B$21,2,FALSE)</f>
        <v>6</v>
      </c>
      <c r="AA5" t="str">
        <f t="shared" si="12"/>
        <v xml:space="preserve">["TYPE"] =  6; </v>
      </c>
      <c r="AB5" t="str">
        <f t="shared" si="13"/>
        <v>0</v>
      </c>
      <c r="AC5" t="str">
        <f t="shared" si="14"/>
        <v xml:space="preserve">["VXP"] =    0; </v>
      </c>
      <c r="AD5" t="str">
        <f t="shared" si="15"/>
        <v>0</v>
      </c>
      <c r="AE5" t="str">
        <f t="shared" si="16"/>
        <v xml:space="preserve">["LP"] =  0; </v>
      </c>
      <c r="AF5" t="str">
        <f t="shared" si="17"/>
        <v>700</v>
      </c>
      <c r="AG5" t="str">
        <f t="shared" si="18"/>
        <v xml:space="preserve">["REP"] =  700; </v>
      </c>
      <c r="AH5">
        <f>IF(LEN(J5)&gt;0,VLOOKUP(J5,Faction!A$2:B$77,2,FALSE),1)</f>
        <v>60</v>
      </c>
      <c r="AI5" t="str">
        <f t="shared" si="19"/>
        <v xml:space="preserve">["FACTION"] = 60; </v>
      </c>
      <c r="AJ5" t="str">
        <f t="shared" si="20"/>
        <v xml:space="preserve">["TIER"] = 2; </v>
      </c>
      <c r="AK5" t="str">
        <f t="shared" si="21"/>
        <v xml:space="preserve">["MIN_LVL"] = "105"; </v>
      </c>
      <c r="AL5" t="str">
        <f t="shared" si="22"/>
        <v/>
      </c>
      <c r="AM5" t="str">
        <f t="shared" si="23"/>
        <v xml:space="preserve">["NAME"] = { ["EN"] = "Agarnaith: Continued Efforts"; }; </v>
      </c>
      <c r="AN5" t="str">
        <f t="shared" si="24"/>
        <v xml:space="preserve">["LORE"] = { ["EN"] = "There is still much to do in Agarnaith."; }; </v>
      </c>
      <c r="AO5" t="str">
        <f t="shared" si="25"/>
        <v xml:space="preserve">["SUMMARY"] = { ["EN"] = "Complete 10 Quest arcs in Agarnaith"; }; </v>
      </c>
      <c r="AP5" t="str">
        <f t="shared" si="26"/>
        <v/>
      </c>
      <c r="AQ5" t="str">
        <f t="shared" si="27"/>
        <v>};</v>
      </c>
    </row>
    <row r="6" spans="1:43" x14ac:dyDescent="0.25">
      <c r="A6">
        <v>1879354760</v>
      </c>
      <c r="B6">
        <v>54</v>
      </c>
      <c r="C6">
        <v>4</v>
      </c>
      <c r="D6" t="s">
        <v>275</v>
      </c>
      <c r="E6" t="s">
        <v>25</v>
      </c>
      <c r="I6">
        <v>700</v>
      </c>
      <c r="J6" t="s">
        <v>41</v>
      </c>
      <c r="K6" t="s">
        <v>276</v>
      </c>
      <c r="L6" t="s">
        <v>538</v>
      </c>
      <c r="M6">
        <v>2</v>
      </c>
      <c r="N6">
        <v>105</v>
      </c>
      <c r="R6" t="str">
        <f t="shared" si="4"/>
        <v xml:space="preserve">  [5] = {["ID"] = 1879354760; }; -- Dor Amarth: Continued Efforts</v>
      </c>
      <c r="S6" s="1" t="str">
        <f t="shared" si="5"/>
        <v xml:space="preserve">  [5] = {["ID"] = 1879354760; ["SAVE_INDEX"] =   4; ["TYPE"] =  6; ["VXP"] =    0; ["LP"] =  0; ["REP"] =  700; ["FACTION"] = 60; ["TIER"] = 2; ["MIN_LVL"] = "105"; ["NAME"] = { ["EN"] = "Dor Amarth: Continued Efforts"; }; ["LORE"] = { ["EN"] = "There is still much to do in Dor Amarth."; }; ["SUMMARY"] = { ["EN"] = "Complete 10 quest arcs in Dor Amarth"; }; };</v>
      </c>
      <c r="T6">
        <f t="shared" si="6"/>
        <v>5</v>
      </c>
      <c r="U6" t="str">
        <f t="shared" si="7"/>
        <v xml:space="preserve">  [5] = {</v>
      </c>
      <c r="V6" t="str">
        <f t="shared" si="8"/>
        <v xml:space="preserve">["ID"] = 1879354760; </v>
      </c>
      <c r="W6" t="str">
        <f t="shared" si="9"/>
        <v xml:space="preserve">["ID"] = 1879354760; </v>
      </c>
      <c r="X6" t="str">
        <f t="shared" si="10"/>
        <v/>
      </c>
      <c r="Y6" s="1" t="str">
        <f t="shared" si="11"/>
        <v xml:space="preserve">["SAVE_INDEX"] =   4; </v>
      </c>
      <c r="Z6">
        <f>VLOOKUP(E6,Type!A$2:B$21,2,FALSE)</f>
        <v>6</v>
      </c>
      <c r="AA6" t="str">
        <f t="shared" si="12"/>
        <v xml:space="preserve">["TYPE"] =  6; </v>
      </c>
      <c r="AB6" t="str">
        <f t="shared" si="13"/>
        <v>0</v>
      </c>
      <c r="AC6" t="str">
        <f t="shared" si="14"/>
        <v xml:space="preserve">["VXP"] =    0; </v>
      </c>
      <c r="AD6" t="str">
        <f t="shared" si="15"/>
        <v>0</v>
      </c>
      <c r="AE6" t="str">
        <f t="shared" si="16"/>
        <v xml:space="preserve">["LP"] =  0; </v>
      </c>
      <c r="AF6" t="str">
        <f t="shared" si="17"/>
        <v>700</v>
      </c>
      <c r="AG6" t="str">
        <f t="shared" si="18"/>
        <v xml:space="preserve">["REP"] =  700; </v>
      </c>
      <c r="AH6">
        <f>IF(LEN(J6)&gt;0,VLOOKUP(J6,Faction!A$2:B$77,2,FALSE),1)</f>
        <v>60</v>
      </c>
      <c r="AI6" t="str">
        <f t="shared" si="19"/>
        <v xml:space="preserve">["FACTION"] = 60; </v>
      </c>
      <c r="AJ6" t="str">
        <f t="shared" si="20"/>
        <v xml:space="preserve">["TIER"] = 2; </v>
      </c>
      <c r="AK6" t="str">
        <f t="shared" si="21"/>
        <v xml:space="preserve">["MIN_LVL"] = "105"; </v>
      </c>
      <c r="AL6" t="str">
        <f t="shared" si="22"/>
        <v/>
      </c>
      <c r="AM6" t="str">
        <f t="shared" si="23"/>
        <v xml:space="preserve">["NAME"] = { ["EN"] = "Dor Amarth: Continued Efforts"; }; </v>
      </c>
      <c r="AN6" t="str">
        <f t="shared" si="24"/>
        <v xml:space="preserve">["LORE"] = { ["EN"] = "There is still much to do in Dor Amarth."; }; </v>
      </c>
      <c r="AO6" t="str">
        <f t="shared" si="25"/>
        <v xml:space="preserve">["SUMMARY"] = { ["EN"] = "Complete 10 quest arcs in Dor Amarth"; }; </v>
      </c>
      <c r="AP6" t="str">
        <f t="shared" si="26"/>
        <v/>
      </c>
      <c r="AQ6" t="str">
        <f t="shared" si="27"/>
        <v>};</v>
      </c>
    </row>
    <row r="7" spans="1:43" x14ac:dyDescent="0.25">
      <c r="A7">
        <v>1879354741</v>
      </c>
      <c r="B7">
        <v>76</v>
      </c>
      <c r="C7">
        <v>5</v>
      </c>
      <c r="D7" t="s">
        <v>322</v>
      </c>
      <c r="E7" t="s">
        <v>25</v>
      </c>
      <c r="I7">
        <v>700</v>
      </c>
      <c r="J7" t="s">
        <v>41</v>
      </c>
      <c r="K7" t="s">
        <v>323</v>
      </c>
      <c r="L7" t="s">
        <v>539</v>
      </c>
      <c r="M7">
        <v>2</v>
      </c>
      <c r="N7">
        <v>105</v>
      </c>
      <c r="R7" t="str">
        <f t="shared" si="4"/>
        <v xml:space="preserve">  [6] = {["ID"] = 1879354741; }; -- Lhingris: Continued Efforts</v>
      </c>
      <c r="S7" s="1" t="str">
        <f t="shared" si="5"/>
        <v xml:space="preserve">  [6] = {["ID"] = 1879354741; ["SAVE_INDEX"] =   5; ["TYPE"] =  6; ["VXP"] =    0; ["LP"] =  0; ["REP"] =  700; ["FACTION"] = 60; ["TIER"] = 2; ["MIN_LVL"] = "105"; ["NAME"] = { ["EN"] = "Lhingris: Continued Efforts"; }; ["LORE"] = { ["EN"] = "There is still much to do in Lhingris."; }; ["SUMMARY"] = { ["EN"] = "Complete 10 Quest arcs in Lhingris"; }; };</v>
      </c>
      <c r="T7">
        <f t="shared" si="6"/>
        <v>6</v>
      </c>
      <c r="U7" t="str">
        <f t="shared" si="7"/>
        <v xml:space="preserve">  [6] = {</v>
      </c>
      <c r="V7" t="str">
        <f t="shared" si="8"/>
        <v xml:space="preserve">["ID"] = 1879354741; </v>
      </c>
      <c r="W7" t="str">
        <f t="shared" si="9"/>
        <v xml:space="preserve">["ID"] = 1879354741; </v>
      </c>
      <c r="X7" t="str">
        <f t="shared" si="10"/>
        <v/>
      </c>
      <c r="Y7" s="1" t="str">
        <f t="shared" si="11"/>
        <v xml:space="preserve">["SAVE_INDEX"] =   5; </v>
      </c>
      <c r="Z7">
        <f>VLOOKUP(E7,Type!A$2:B$21,2,FALSE)</f>
        <v>6</v>
      </c>
      <c r="AA7" t="str">
        <f t="shared" si="12"/>
        <v xml:space="preserve">["TYPE"] =  6; </v>
      </c>
      <c r="AB7" t="str">
        <f t="shared" si="13"/>
        <v>0</v>
      </c>
      <c r="AC7" t="str">
        <f t="shared" si="14"/>
        <v xml:space="preserve">["VXP"] =    0; </v>
      </c>
      <c r="AD7" t="str">
        <f t="shared" si="15"/>
        <v>0</v>
      </c>
      <c r="AE7" t="str">
        <f t="shared" si="16"/>
        <v xml:space="preserve">["LP"] =  0; </v>
      </c>
      <c r="AF7" t="str">
        <f t="shared" si="17"/>
        <v>700</v>
      </c>
      <c r="AG7" t="str">
        <f t="shared" si="18"/>
        <v xml:space="preserve">["REP"] =  700; </v>
      </c>
      <c r="AH7">
        <f>IF(LEN(J7)&gt;0,VLOOKUP(J7,Faction!A$2:B$77,2,FALSE),1)</f>
        <v>60</v>
      </c>
      <c r="AI7" t="str">
        <f t="shared" si="19"/>
        <v xml:space="preserve">["FACTION"] = 60; </v>
      </c>
      <c r="AJ7" t="str">
        <f t="shared" si="20"/>
        <v xml:space="preserve">["TIER"] = 2; </v>
      </c>
      <c r="AK7" t="str">
        <f t="shared" si="21"/>
        <v xml:space="preserve">["MIN_LVL"] = "105"; </v>
      </c>
      <c r="AL7" t="str">
        <f t="shared" si="22"/>
        <v/>
      </c>
      <c r="AM7" t="str">
        <f t="shared" si="23"/>
        <v xml:space="preserve">["NAME"] = { ["EN"] = "Lhingris: Continued Efforts"; }; </v>
      </c>
      <c r="AN7" t="str">
        <f t="shared" si="24"/>
        <v xml:space="preserve">["LORE"] = { ["EN"] = "There is still much to do in Lhingris."; }; </v>
      </c>
      <c r="AO7" t="str">
        <f t="shared" si="25"/>
        <v xml:space="preserve">["SUMMARY"] = { ["EN"] = "Complete 10 Quest arcs in Lhingris"; }; </v>
      </c>
      <c r="AP7" t="str">
        <f t="shared" si="26"/>
        <v/>
      </c>
      <c r="AQ7" t="str">
        <f t="shared" si="27"/>
        <v>};</v>
      </c>
    </row>
    <row r="8" spans="1:43" x14ac:dyDescent="0.25">
      <c r="A8">
        <v>1879354742</v>
      </c>
      <c r="B8">
        <v>97</v>
      </c>
      <c r="C8">
        <v>6</v>
      </c>
      <c r="D8" t="s">
        <v>369</v>
      </c>
      <c r="E8" t="s">
        <v>25</v>
      </c>
      <c r="I8">
        <v>700</v>
      </c>
      <c r="J8" t="s">
        <v>41</v>
      </c>
      <c r="K8" t="s">
        <v>370</v>
      </c>
      <c r="L8" t="s">
        <v>540</v>
      </c>
      <c r="M8">
        <v>2</v>
      </c>
      <c r="N8">
        <v>105</v>
      </c>
      <c r="R8" t="str">
        <f t="shared" si="4"/>
        <v xml:space="preserve">  [7] = {["ID"] = 1879354742; }; -- Talath Úrui: Continued Efforts</v>
      </c>
      <c r="S8" s="1" t="str">
        <f t="shared" si="5"/>
        <v xml:space="preserve">  [7] = {["ID"] = 1879354742; ["SAVE_INDEX"] =   6; ["TYPE"] =  6; ["VXP"] =    0; ["LP"] =  0; ["REP"] =  700; ["FACTION"] = 60; ["TIER"] = 2; ["MIN_LVL"] = "105"; ["NAME"] = { ["EN"] = "Talath Úrui: Continued Efforts"; }; ["LORE"] = { ["EN"] = "There is still much to do in Talath Úrui."; }; ["SUMMARY"] = { ["EN"] = "Complete 10 quest arcs in Talath Úrui."; }; };</v>
      </c>
      <c r="T8">
        <f t="shared" si="6"/>
        <v>7</v>
      </c>
      <c r="U8" t="str">
        <f t="shared" si="7"/>
        <v xml:space="preserve">  [7] = {</v>
      </c>
      <c r="V8" t="str">
        <f t="shared" si="8"/>
        <v xml:space="preserve">["ID"] = 1879354742; </v>
      </c>
      <c r="W8" t="str">
        <f t="shared" si="9"/>
        <v xml:space="preserve">["ID"] = 1879354742; </v>
      </c>
      <c r="X8" t="str">
        <f t="shared" si="10"/>
        <v/>
      </c>
      <c r="Y8" s="1" t="str">
        <f t="shared" si="11"/>
        <v xml:space="preserve">["SAVE_INDEX"] =   6; </v>
      </c>
      <c r="Z8">
        <f>VLOOKUP(E8,Type!A$2:B$21,2,FALSE)</f>
        <v>6</v>
      </c>
      <c r="AA8" t="str">
        <f t="shared" si="12"/>
        <v xml:space="preserve">["TYPE"] =  6; </v>
      </c>
      <c r="AB8" t="str">
        <f t="shared" si="13"/>
        <v>0</v>
      </c>
      <c r="AC8" t="str">
        <f t="shared" si="14"/>
        <v xml:space="preserve">["VXP"] =    0; </v>
      </c>
      <c r="AD8" t="str">
        <f t="shared" si="15"/>
        <v>0</v>
      </c>
      <c r="AE8" t="str">
        <f t="shared" si="16"/>
        <v xml:space="preserve">["LP"] =  0; </v>
      </c>
      <c r="AF8" t="str">
        <f t="shared" si="17"/>
        <v>700</v>
      </c>
      <c r="AG8" t="str">
        <f t="shared" si="18"/>
        <v xml:space="preserve">["REP"] =  700; </v>
      </c>
      <c r="AH8">
        <f>IF(LEN(J8)&gt;0,VLOOKUP(J8,Faction!A$2:B$77,2,FALSE),1)</f>
        <v>60</v>
      </c>
      <c r="AI8" t="str">
        <f t="shared" si="19"/>
        <v xml:space="preserve">["FACTION"] = 60; </v>
      </c>
      <c r="AJ8" t="str">
        <f t="shared" si="20"/>
        <v xml:space="preserve">["TIER"] = 2; </v>
      </c>
      <c r="AK8" t="str">
        <f t="shared" si="21"/>
        <v xml:space="preserve">["MIN_LVL"] = "105"; </v>
      </c>
      <c r="AL8" t="str">
        <f t="shared" si="22"/>
        <v/>
      </c>
      <c r="AM8" t="str">
        <f t="shared" si="23"/>
        <v xml:space="preserve">["NAME"] = { ["EN"] = "Talath Úrui: Continued Efforts"; }; </v>
      </c>
      <c r="AN8" t="str">
        <f t="shared" si="24"/>
        <v xml:space="preserve">["LORE"] = { ["EN"] = "There is still much to do in Talath Úrui."; }; </v>
      </c>
      <c r="AO8" t="str">
        <f t="shared" si="25"/>
        <v xml:space="preserve">["SUMMARY"] = { ["EN"] = "Complete 10 quest arcs in Talath Úrui."; }; </v>
      </c>
      <c r="AP8" t="str">
        <f t="shared" si="26"/>
        <v/>
      </c>
      <c r="AQ8" t="str">
        <f t="shared" si="27"/>
        <v>};</v>
      </c>
    </row>
    <row r="9" spans="1:43" x14ac:dyDescent="0.25">
      <c r="A9">
        <v>1879354726</v>
      </c>
      <c r="B9">
        <v>34</v>
      </c>
      <c r="C9">
        <v>7</v>
      </c>
      <c r="D9" t="s">
        <v>231</v>
      </c>
      <c r="E9" t="s">
        <v>25</v>
      </c>
      <c r="I9">
        <v>700</v>
      </c>
      <c r="J9" t="s">
        <v>41</v>
      </c>
      <c r="K9" t="s">
        <v>232</v>
      </c>
      <c r="L9" t="s">
        <v>537</v>
      </c>
      <c r="M9">
        <v>2</v>
      </c>
      <c r="N9">
        <v>105</v>
      </c>
      <c r="R9" t="str">
        <f t="shared" si="4"/>
        <v xml:space="preserve">  [8] = {["ID"] = 1879354726; }; -- Udûn: Continued Efforts</v>
      </c>
      <c r="S9" s="1" t="str">
        <f t="shared" si="5"/>
        <v xml:space="preserve">  [8] = {["ID"] = 1879354726; ["SAVE_INDEX"] =   7; ["TYPE"] =  6; ["VXP"] =    0; ["LP"] =  0; ["REP"] =  700; ["FACTION"] = 60; ["TIER"] = 2; ["MIN_LVL"] = "105"; ["NAME"] = { ["EN"] = "Udûn: Continued Efforts"; }; ["LORE"] = { ["EN"] = "There is still much to do in Udûn."; }; ["SUMMARY"] = { ["EN"] = "Complete 10 Quest arcs in Udûn."; }; };</v>
      </c>
      <c r="T9">
        <f t="shared" si="6"/>
        <v>8</v>
      </c>
      <c r="U9" t="str">
        <f t="shared" si="7"/>
        <v xml:space="preserve">  [8] = {</v>
      </c>
      <c r="V9" t="str">
        <f t="shared" si="8"/>
        <v xml:space="preserve">["ID"] = 1879354726; </v>
      </c>
      <c r="W9" t="str">
        <f t="shared" si="9"/>
        <v xml:space="preserve">["ID"] = 1879354726; </v>
      </c>
      <c r="X9" t="str">
        <f t="shared" si="10"/>
        <v/>
      </c>
      <c r="Y9" s="1" t="str">
        <f t="shared" si="11"/>
        <v xml:space="preserve">["SAVE_INDEX"] =   7; </v>
      </c>
      <c r="Z9">
        <f>VLOOKUP(E9,Type!A$2:B$21,2,FALSE)</f>
        <v>6</v>
      </c>
      <c r="AA9" t="str">
        <f t="shared" si="12"/>
        <v xml:space="preserve">["TYPE"] =  6; </v>
      </c>
      <c r="AB9" t="str">
        <f t="shared" si="13"/>
        <v>0</v>
      </c>
      <c r="AC9" t="str">
        <f t="shared" si="14"/>
        <v xml:space="preserve">["VXP"] =    0; </v>
      </c>
      <c r="AD9" t="str">
        <f t="shared" si="15"/>
        <v>0</v>
      </c>
      <c r="AE9" t="str">
        <f t="shared" si="16"/>
        <v xml:space="preserve">["LP"] =  0; </v>
      </c>
      <c r="AF9" t="str">
        <f t="shared" si="17"/>
        <v>700</v>
      </c>
      <c r="AG9" t="str">
        <f t="shared" si="18"/>
        <v xml:space="preserve">["REP"] =  700; </v>
      </c>
      <c r="AH9">
        <f>IF(LEN(J9)&gt;0,VLOOKUP(J9,Faction!A$2:B$77,2,FALSE),1)</f>
        <v>60</v>
      </c>
      <c r="AI9" t="str">
        <f t="shared" si="19"/>
        <v xml:space="preserve">["FACTION"] = 60; </v>
      </c>
      <c r="AJ9" t="str">
        <f t="shared" si="20"/>
        <v xml:space="preserve">["TIER"] = 2; </v>
      </c>
      <c r="AK9" t="str">
        <f t="shared" si="21"/>
        <v xml:space="preserve">["MIN_LVL"] = "105"; </v>
      </c>
      <c r="AL9" t="str">
        <f t="shared" si="22"/>
        <v/>
      </c>
      <c r="AM9" t="str">
        <f t="shared" si="23"/>
        <v xml:space="preserve">["NAME"] = { ["EN"] = "Udûn: Continued Efforts"; }; </v>
      </c>
      <c r="AN9" t="str">
        <f t="shared" si="24"/>
        <v xml:space="preserve">["LORE"] = { ["EN"] = "There is still much to do in Udûn."; }; </v>
      </c>
      <c r="AO9" t="str">
        <f t="shared" si="25"/>
        <v xml:space="preserve">["SUMMARY"] = { ["EN"] = "Complete 10 Quest arcs in Udûn."; }; </v>
      </c>
      <c r="AP9" t="str">
        <f t="shared" si="26"/>
        <v/>
      </c>
      <c r="AQ9" t="str">
        <f t="shared" si="27"/>
        <v>};</v>
      </c>
    </row>
    <row r="10" spans="1:43" x14ac:dyDescent="0.25">
      <c r="A10">
        <v>1879354722</v>
      </c>
      <c r="B10">
        <v>124</v>
      </c>
      <c r="C10">
        <v>8</v>
      </c>
      <c r="D10" t="s">
        <v>428</v>
      </c>
      <c r="E10" t="s">
        <v>25</v>
      </c>
      <c r="I10">
        <v>700</v>
      </c>
      <c r="J10" t="s">
        <v>41</v>
      </c>
      <c r="K10" t="s">
        <v>429</v>
      </c>
      <c r="L10" t="s">
        <v>454</v>
      </c>
      <c r="M10">
        <v>2</v>
      </c>
      <c r="N10">
        <v>105</v>
      </c>
      <c r="R10" t="str">
        <f t="shared" si="4"/>
        <v xml:space="preserve">  [9] = {["ID"] = 1879354722; }; -- Resources of Gorgoroth</v>
      </c>
      <c r="S10" s="1" t="str">
        <f t="shared" si="5"/>
        <v xml:space="preserve">  [9] = {["ID"] = 1879354722; ["SAVE_INDEX"] =   8; ["TYPE"] =  6; ["VXP"] =    0; ["LP"] =  0; ["REP"] =  700; ["FACTION"] = 60; ["TIER"] = 2; ["MIN_LVL"] = "105"; ["NAME"] = { ["EN"] = "Resources of Gorgoroth"; }; ["LORE"] = { ["EN"] = "There is still much to do in Gorgoroth."; }; ["SUMMARY"] = { ["EN"] = "Complete all 15 resource instance quests once"; }; };</v>
      </c>
      <c r="T10">
        <f t="shared" si="6"/>
        <v>9</v>
      </c>
      <c r="U10" t="str">
        <f t="shared" si="7"/>
        <v xml:space="preserve">  [9] = {</v>
      </c>
      <c r="V10" t="str">
        <f t="shared" si="8"/>
        <v xml:space="preserve">["ID"] = 1879354722; </v>
      </c>
      <c r="W10" t="str">
        <f t="shared" si="9"/>
        <v xml:space="preserve">["ID"] = 1879354722; </v>
      </c>
      <c r="X10" t="str">
        <f t="shared" si="10"/>
        <v/>
      </c>
      <c r="Y10" s="1" t="str">
        <f t="shared" si="11"/>
        <v xml:space="preserve">["SAVE_INDEX"] =   8; </v>
      </c>
      <c r="Z10">
        <f>VLOOKUP(E10,Type!A$2:B$21,2,FALSE)</f>
        <v>6</v>
      </c>
      <c r="AA10" t="str">
        <f t="shared" si="12"/>
        <v xml:space="preserve">["TYPE"] =  6; </v>
      </c>
      <c r="AB10" t="str">
        <f t="shared" si="13"/>
        <v>0</v>
      </c>
      <c r="AC10" t="str">
        <f t="shared" si="14"/>
        <v xml:space="preserve">["VXP"] =    0; </v>
      </c>
      <c r="AD10" t="str">
        <f t="shared" si="15"/>
        <v>0</v>
      </c>
      <c r="AE10" t="str">
        <f t="shared" si="16"/>
        <v xml:space="preserve">["LP"] =  0; </v>
      </c>
      <c r="AF10" t="str">
        <f t="shared" si="17"/>
        <v>700</v>
      </c>
      <c r="AG10" t="str">
        <f t="shared" si="18"/>
        <v xml:space="preserve">["REP"] =  700; </v>
      </c>
      <c r="AH10">
        <f>IF(LEN(J10)&gt;0,VLOOKUP(J10,Faction!A$2:B$77,2,FALSE),1)</f>
        <v>60</v>
      </c>
      <c r="AI10" t="str">
        <f t="shared" si="19"/>
        <v xml:space="preserve">["FACTION"] = 60; </v>
      </c>
      <c r="AJ10" t="str">
        <f t="shared" si="20"/>
        <v xml:space="preserve">["TIER"] = 2; </v>
      </c>
      <c r="AK10" t="str">
        <f t="shared" si="21"/>
        <v xml:space="preserve">["MIN_LVL"] = "105"; </v>
      </c>
      <c r="AL10" t="str">
        <f t="shared" si="22"/>
        <v/>
      </c>
      <c r="AM10" t="str">
        <f t="shared" si="23"/>
        <v xml:space="preserve">["NAME"] = { ["EN"] = "Resources of Gorgoroth"; }; </v>
      </c>
      <c r="AN10" t="str">
        <f t="shared" si="24"/>
        <v xml:space="preserve">["LORE"] = { ["EN"] = "There is still much to do in Gorgoroth."; }; </v>
      </c>
      <c r="AO10" t="str">
        <f t="shared" si="25"/>
        <v xml:space="preserve">["SUMMARY"] = { ["EN"] = "Complete all 15 resource instance quests once"; }; </v>
      </c>
      <c r="AP10" t="str">
        <f t="shared" si="26"/>
        <v/>
      </c>
      <c r="AQ10" t="str">
        <f t="shared" si="27"/>
        <v>};</v>
      </c>
    </row>
    <row r="11" spans="1:43" x14ac:dyDescent="0.25">
      <c r="A11">
        <v>1879354738</v>
      </c>
      <c r="B11">
        <v>3</v>
      </c>
      <c r="C11">
        <v>9</v>
      </c>
      <c r="D11" t="s">
        <v>150</v>
      </c>
      <c r="E11" t="s">
        <v>25</v>
      </c>
      <c r="F11">
        <v>2000</v>
      </c>
      <c r="G11" t="s">
        <v>663</v>
      </c>
      <c r="H11">
        <v>10</v>
      </c>
      <c r="I11">
        <v>900</v>
      </c>
      <c r="J11" t="s">
        <v>41</v>
      </c>
      <c r="K11" t="s">
        <v>151</v>
      </c>
      <c r="L11" t="s">
        <v>454</v>
      </c>
      <c r="M11">
        <v>1</v>
      </c>
      <c r="N11">
        <v>105</v>
      </c>
      <c r="R11" t="str">
        <f t="shared" si="4"/>
        <v xml:space="preserve"> [10] = {["ID"] = 1879354738; }; -- Gorgoroth: Continued Foothold</v>
      </c>
      <c r="S11" s="1" t="str">
        <f t="shared" si="5"/>
        <v xml:space="preserve"> [10] = {["ID"] = 1879354738; ["SAVE_INDEX"] =   9; ["TYPE"] =  6; ["VXP"] = 2000; ["LP"] = 10; ["REP"] =  900; ["FACTION"] = 60; ["TIER"] = 1; ["MIN_LVL"] = "105"; ["NAME"] = { ["EN"] = "Gorgoroth: Continued Foothold"; }; ["LORE"] = { ["EN"] = "There is still much to do in Gorgoroth."; }; ["SUMMARY"] = { ["EN"] = "Complete Gathering of Resources deed and Footholds deeds in Agarnaith, Dor Amarth, Lhingris, Talath úrui, and Udûn."; }; ["TITLE"] = { ["EN"] = "Hero / Heroine of The Conquest"; }; };</v>
      </c>
      <c r="T11">
        <f t="shared" si="6"/>
        <v>10</v>
      </c>
      <c r="U11" t="str">
        <f t="shared" si="7"/>
        <v xml:space="preserve"> [10] = {</v>
      </c>
      <c r="V11" t="str">
        <f t="shared" si="8"/>
        <v xml:space="preserve">["ID"] = 1879354738; </v>
      </c>
      <c r="W11" t="str">
        <f t="shared" si="9"/>
        <v xml:space="preserve">["ID"] = 1879354738; </v>
      </c>
      <c r="X11" t="str">
        <f t="shared" si="10"/>
        <v/>
      </c>
      <c r="Y11" s="1" t="str">
        <f t="shared" si="11"/>
        <v xml:space="preserve">["SAVE_INDEX"] =   9; </v>
      </c>
      <c r="Z11">
        <f>VLOOKUP(E11,Type!A$2:B$21,2,FALSE)</f>
        <v>6</v>
      </c>
      <c r="AA11" t="str">
        <f t="shared" si="12"/>
        <v xml:space="preserve">["TYPE"] =  6; </v>
      </c>
      <c r="AB11" t="str">
        <f t="shared" si="13"/>
        <v>2000</v>
      </c>
      <c r="AC11" t="str">
        <f t="shared" si="14"/>
        <v xml:space="preserve">["VXP"] = 2000; </v>
      </c>
      <c r="AD11" t="str">
        <f t="shared" si="15"/>
        <v>10</v>
      </c>
      <c r="AE11" t="str">
        <f t="shared" si="16"/>
        <v xml:space="preserve">["LP"] = 10; </v>
      </c>
      <c r="AF11" t="str">
        <f t="shared" si="17"/>
        <v>900</v>
      </c>
      <c r="AG11" t="str">
        <f t="shared" si="18"/>
        <v xml:space="preserve">["REP"] =  900; </v>
      </c>
      <c r="AH11">
        <f>IF(LEN(J11)&gt;0,VLOOKUP(J11,Faction!A$2:B$77,2,FALSE),1)</f>
        <v>60</v>
      </c>
      <c r="AI11" t="str">
        <f t="shared" si="19"/>
        <v xml:space="preserve">["FACTION"] = 60; </v>
      </c>
      <c r="AJ11" t="str">
        <f t="shared" si="20"/>
        <v xml:space="preserve">["TIER"] = 1; </v>
      </c>
      <c r="AK11" t="str">
        <f t="shared" si="21"/>
        <v xml:space="preserve">["MIN_LVL"] = "105"; </v>
      </c>
      <c r="AL11" t="str">
        <f t="shared" si="22"/>
        <v/>
      </c>
      <c r="AM11" t="str">
        <f t="shared" si="23"/>
        <v xml:space="preserve">["NAME"] = { ["EN"] = "Gorgoroth: Continued Foothold"; }; </v>
      </c>
      <c r="AN11" t="str">
        <f t="shared" si="24"/>
        <v xml:space="preserve">["LORE"] = { ["EN"] = "There is still much to do in Gorgoroth."; }; </v>
      </c>
      <c r="AO11" t="str">
        <f t="shared" si="25"/>
        <v xml:space="preserve">["SUMMARY"] = { ["EN"] = "Complete Gathering of Resources deed and Footholds deeds in Agarnaith, Dor Amarth, Lhingris, Talath úrui, and Udûn."; }; </v>
      </c>
      <c r="AP11" t="str">
        <f t="shared" si="26"/>
        <v xml:space="preserve">["TITLE"] = { ["EN"] = "Hero / Heroine of The Conquest"; }; </v>
      </c>
      <c r="AQ11" t="str">
        <f t="shared" si="27"/>
        <v>};</v>
      </c>
    </row>
    <row r="12" spans="1:43" x14ac:dyDescent="0.25">
      <c r="A12">
        <v>1879354754</v>
      </c>
      <c r="B12">
        <v>120</v>
      </c>
      <c r="C12">
        <v>10</v>
      </c>
      <c r="D12" t="s">
        <v>420</v>
      </c>
      <c r="E12" t="s">
        <v>25</v>
      </c>
      <c r="H12">
        <v>5</v>
      </c>
      <c r="I12">
        <v>700</v>
      </c>
      <c r="J12" t="s">
        <v>41</v>
      </c>
      <c r="K12" t="s">
        <v>421</v>
      </c>
      <c r="L12" t="s">
        <v>536</v>
      </c>
      <c r="M12">
        <v>2</v>
      </c>
      <c r="N12">
        <v>105</v>
      </c>
      <c r="R12" t="str">
        <f t="shared" si="4"/>
        <v xml:space="preserve"> [11] = {["ID"] = 1879354754; }; -- Foothold in Agarnaith (Advanced)</v>
      </c>
      <c r="S12" s="1" t="str">
        <f t="shared" si="5"/>
        <v xml:space="preserve"> [11] = {["ID"] = 1879354754; ["SAVE_INDEX"] =  10; ["TYPE"] =  6; ["VXP"] =    0; ["LP"] =  5; ["REP"] =  700; ["FACTION"] = 60; ["TIER"] = 2; ["MIN_LVL"] = "105"; ["NAME"] = { ["EN"] = "Foothold in Agarnaith (Advanced)"; }; ["LORE"] = { ["EN"] = "There is still much to do in Agarnaith."; }; ["SUMMARY"] = { ["EN"] = "Complete 90 quests in Agarnaith"; }; };</v>
      </c>
      <c r="T12">
        <f t="shared" si="6"/>
        <v>11</v>
      </c>
      <c r="U12" t="str">
        <f t="shared" si="7"/>
        <v xml:space="preserve"> [11] = {</v>
      </c>
      <c r="V12" t="str">
        <f t="shared" si="8"/>
        <v xml:space="preserve">["ID"] = 1879354754; </v>
      </c>
      <c r="W12" t="str">
        <f t="shared" si="9"/>
        <v xml:space="preserve">["ID"] = 1879354754; </v>
      </c>
      <c r="X12" t="str">
        <f t="shared" si="10"/>
        <v/>
      </c>
      <c r="Y12" s="1" t="str">
        <f t="shared" si="11"/>
        <v xml:space="preserve">["SAVE_INDEX"] =  10; </v>
      </c>
      <c r="Z12">
        <f>VLOOKUP(E12,Type!A$2:B$21,2,FALSE)</f>
        <v>6</v>
      </c>
      <c r="AA12" t="str">
        <f t="shared" si="12"/>
        <v xml:space="preserve">["TYPE"] =  6; </v>
      </c>
      <c r="AB12" t="str">
        <f t="shared" si="13"/>
        <v>0</v>
      </c>
      <c r="AC12" t="str">
        <f t="shared" si="14"/>
        <v xml:space="preserve">["VXP"] =    0; </v>
      </c>
      <c r="AD12" t="str">
        <f t="shared" si="15"/>
        <v>5</v>
      </c>
      <c r="AE12" t="str">
        <f t="shared" si="16"/>
        <v xml:space="preserve">["LP"] =  5; </v>
      </c>
      <c r="AF12" t="str">
        <f t="shared" si="17"/>
        <v>700</v>
      </c>
      <c r="AG12" t="str">
        <f t="shared" si="18"/>
        <v xml:space="preserve">["REP"] =  700; </v>
      </c>
      <c r="AH12">
        <f>IF(LEN(J12)&gt;0,VLOOKUP(J12,Faction!A$2:B$77,2,FALSE),1)</f>
        <v>60</v>
      </c>
      <c r="AI12" t="str">
        <f t="shared" si="19"/>
        <v xml:space="preserve">["FACTION"] = 60; </v>
      </c>
      <c r="AJ12" t="str">
        <f t="shared" si="20"/>
        <v xml:space="preserve">["TIER"] = 2; </v>
      </c>
      <c r="AK12" t="str">
        <f t="shared" si="21"/>
        <v xml:space="preserve">["MIN_LVL"] = "105"; </v>
      </c>
      <c r="AL12" t="str">
        <f t="shared" si="22"/>
        <v/>
      </c>
      <c r="AM12" t="str">
        <f t="shared" si="23"/>
        <v xml:space="preserve">["NAME"] = { ["EN"] = "Foothold in Agarnaith (Advanced)"; }; </v>
      </c>
      <c r="AN12" t="str">
        <f t="shared" si="24"/>
        <v xml:space="preserve">["LORE"] = { ["EN"] = "There is still much to do in Agarnaith."; }; </v>
      </c>
      <c r="AO12" t="str">
        <f t="shared" si="25"/>
        <v xml:space="preserve">["SUMMARY"] = { ["EN"] = "Complete 90 quests in Agarnaith"; }; </v>
      </c>
      <c r="AP12" t="str">
        <f t="shared" si="26"/>
        <v/>
      </c>
      <c r="AQ12" t="str">
        <f t="shared" si="27"/>
        <v>};</v>
      </c>
    </row>
    <row r="13" spans="1:43" x14ac:dyDescent="0.25">
      <c r="A13">
        <v>1879354753</v>
      </c>
      <c r="B13">
        <v>119</v>
      </c>
      <c r="C13">
        <v>11</v>
      </c>
      <c r="D13" t="s">
        <v>419</v>
      </c>
      <c r="E13" t="s">
        <v>25</v>
      </c>
      <c r="H13">
        <v>5</v>
      </c>
      <c r="I13">
        <v>700</v>
      </c>
      <c r="J13" t="s">
        <v>41</v>
      </c>
      <c r="K13" t="s">
        <v>398</v>
      </c>
      <c r="L13" t="s">
        <v>536</v>
      </c>
      <c r="M13">
        <v>3</v>
      </c>
      <c r="N13">
        <v>105</v>
      </c>
      <c r="R13" t="str">
        <f t="shared" si="4"/>
        <v xml:space="preserve"> [12] = {["ID"] = 1879354753; }; -- Foothold in Agarnaith (Intermediate)</v>
      </c>
      <c r="S13" s="1" t="str">
        <f t="shared" si="5"/>
        <v xml:space="preserve"> [12] = {["ID"] = 1879354753; ["SAVE_INDEX"] =  11; ["TYPE"] =  6; ["VXP"] =    0; ["LP"] =  5; ["REP"] =  700; ["FACTION"] = 60; ["TIER"] = 3; ["MIN_LVL"] = "105"; ["NAME"] = { ["EN"] = "Foothold in Agarnaith (Intermediate)"; }; ["LORE"] = { ["EN"] = "There is still much to do in Agarnaith."; }; ["SUMMARY"] = { ["EN"] = "Complete 40 quests in Agarnaith"; }; };</v>
      </c>
      <c r="T13">
        <f t="shared" si="6"/>
        <v>12</v>
      </c>
      <c r="U13" t="str">
        <f t="shared" si="7"/>
        <v xml:space="preserve"> [12] = {</v>
      </c>
      <c r="V13" t="str">
        <f t="shared" si="8"/>
        <v xml:space="preserve">["ID"] = 1879354753; </v>
      </c>
      <c r="W13" t="str">
        <f t="shared" si="9"/>
        <v xml:space="preserve">["ID"] = 1879354753; </v>
      </c>
      <c r="X13" t="str">
        <f t="shared" si="10"/>
        <v/>
      </c>
      <c r="Y13" s="1" t="str">
        <f t="shared" si="11"/>
        <v xml:space="preserve">["SAVE_INDEX"] =  11; </v>
      </c>
      <c r="Z13">
        <f>VLOOKUP(E13,Type!A$2:B$21,2,FALSE)</f>
        <v>6</v>
      </c>
      <c r="AA13" t="str">
        <f t="shared" si="12"/>
        <v xml:space="preserve">["TYPE"] =  6; </v>
      </c>
      <c r="AB13" t="str">
        <f t="shared" si="13"/>
        <v>0</v>
      </c>
      <c r="AC13" t="str">
        <f t="shared" si="14"/>
        <v xml:space="preserve">["VXP"] =    0; </v>
      </c>
      <c r="AD13" t="str">
        <f t="shared" si="15"/>
        <v>5</v>
      </c>
      <c r="AE13" t="str">
        <f t="shared" si="16"/>
        <v xml:space="preserve">["LP"] =  5; </v>
      </c>
      <c r="AF13" t="str">
        <f t="shared" si="17"/>
        <v>700</v>
      </c>
      <c r="AG13" t="str">
        <f t="shared" si="18"/>
        <v xml:space="preserve">["REP"] =  700; </v>
      </c>
      <c r="AH13">
        <f>IF(LEN(J13)&gt;0,VLOOKUP(J13,Faction!A$2:B$77,2,FALSE),1)</f>
        <v>60</v>
      </c>
      <c r="AI13" t="str">
        <f t="shared" si="19"/>
        <v xml:space="preserve">["FACTION"] = 60; </v>
      </c>
      <c r="AJ13" t="str">
        <f t="shared" si="20"/>
        <v xml:space="preserve">["TIER"] = 3; </v>
      </c>
      <c r="AK13" t="str">
        <f t="shared" si="21"/>
        <v xml:space="preserve">["MIN_LVL"] = "105"; </v>
      </c>
      <c r="AL13" t="str">
        <f t="shared" si="22"/>
        <v/>
      </c>
      <c r="AM13" t="str">
        <f t="shared" si="23"/>
        <v xml:space="preserve">["NAME"] = { ["EN"] = "Foothold in Agarnaith (Intermediate)"; }; </v>
      </c>
      <c r="AN13" t="str">
        <f t="shared" si="24"/>
        <v xml:space="preserve">["LORE"] = { ["EN"] = "There is still much to do in Agarnaith."; }; </v>
      </c>
      <c r="AO13" t="str">
        <f t="shared" si="25"/>
        <v xml:space="preserve">["SUMMARY"] = { ["EN"] = "Complete 40 quests in Agarnaith"; }; </v>
      </c>
      <c r="AP13" t="str">
        <f t="shared" si="26"/>
        <v/>
      </c>
      <c r="AQ13" t="str">
        <f t="shared" si="27"/>
        <v>};</v>
      </c>
    </row>
    <row r="14" spans="1:43" x14ac:dyDescent="0.25">
      <c r="A14">
        <v>1879354763</v>
      </c>
      <c r="B14">
        <v>118</v>
      </c>
      <c r="C14">
        <v>12</v>
      </c>
      <c r="D14" t="s">
        <v>417</v>
      </c>
      <c r="E14" t="s">
        <v>25</v>
      </c>
      <c r="I14">
        <v>700</v>
      </c>
      <c r="J14" t="s">
        <v>41</v>
      </c>
      <c r="K14" t="s">
        <v>418</v>
      </c>
      <c r="L14" t="s">
        <v>536</v>
      </c>
      <c r="M14">
        <v>4</v>
      </c>
      <c r="N14">
        <v>105</v>
      </c>
      <c r="R14" t="str">
        <f t="shared" si="4"/>
        <v xml:space="preserve"> [13] = {["ID"] = 1879354763; }; -- Foothold in Agarnaith</v>
      </c>
      <c r="S14" s="1" t="str">
        <f t="shared" si="5"/>
        <v xml:space="preserve"> [13] = {["ID"] = 1879354763; ["SAVE_INDEX"] =  12; ["TYPE"] =  6; ["VXP"] =    0; ["LP"] =  0; ["REP"] =  700; ["FACTION"] = 60; ["TIER"] = 4; ["MIN_LVL"] = "105"; ["NAME"] = { ["EN"] = "Foothold in Agarnaith"; }; ["LORE"] = { ["EN"] = "There is still much to do in Agarnaith."; }; ["SUMMARY"] = { ["EN"] = "Complete 20 quests in Agarnaith"; }; };</v>
      </c>
      <c r="T14">
        <f t="shared" si="6"/>
        <v>13</v>
      </c>
      <c r="U14" t="str">
        <f t="shared" si="7"/>
        <v xml:space="preserve"> [13] = {</v>
      </c>
      <c r="V14" t="str">
        <f t="shared" si="8"/>
        <v xml:space="preserve">["ID"] = 1879354763; </v>
      </c>
      <c r="W14" t="str">
        <f t="shared" si="9"/>
        <v xml:space="preserve">["ID"] = 1879354763; </v>
      </c>
      <c r="X14" t="str">
        <f t="shared" si="10"/>
        <v/>
      </c>
      <c r="Y14" s="1" t="str">
        <f t="shared" si="11"/>
        <v xml:space="preserve">["SAVE_INDEX"] =  12; </v>
      </c>
      <c r="Z14">
        <f>VLOOKUP(E14,Type!A$2:B$21,2,FALSE)</f>
        <v>6</v>
      </c>
      <c r="AA14" t="str">
        <f t="shared" si="12"/>
        <v xml:space="preserve">["TYPE"] =  6; </v>
      </c>
      <c r="AB14" t="str">
        <f t="shared" si="13"/>
        <v>0</v>
      </c>
      <c r="AC14" t="str">
        <f t="shared" si="14"/>
        <v xml:space="preserve">["VXP"] =    0; </v>
      </c>
      <c r="AD14" t="str">
        <f t="shared" si="15"/>
        <v>0</v>
      </c>
      <c r="AE14" t="str">
        <f t="shared" si="16"/>
        <v xml:space="preserve">["LP"] =  0; </v>
      </c>
      <c r="AF14" t="str">
        <f t="shared" si="17"/>
        <v>700</v>
      </c>
      <c r="AG14" t="str">
        <f t="shared" si="18"/>
        <v xml:space="preserve">["REP"] =  700; </v>
      </c>
      <c r="AH14">
        <f>IF(LEN(J14)&gt;0,VLOOKUP(J14,Faction!A$2:B$77,2,FALSE),1)</f>
        <v>60</v>
      </c>
      <c r="AI14" t="str">
        <f t="shared" si="19"/>
        <v xml:space="preserve">["FACTION"] = 60; </v>
      </c>
      <c r="AJ14" t="str">
        <f t="shared" si="20"/>
        <v xml:space="preserve">["TIER"] = 4; </v>
      </c>
      <c r="AK14" t="str">
        <f t="shared" si="21"/>
        <v xml:space="preserve">["MIN_LVL"] = "105"; </v>
      </c>
      <c r="AL14" t="str">
        <f t="shared" si="22"/>
        <v/>
      </c>
      <c r="AM14" t="str">
        <f t="shared" si="23"/>
        <v xml:space="preserve">["NAME"] = { ["EN"] = "Foothold in Agarnaith"; }; </v>
      </c>
      <c r="AN14" t="str">
        <f t="shared" si="24"/>
        <v xml:space="preserve">["LORE"] = { ["EN"] = "There is still much to do in Agarnaith."; }; </v>
      </c>
      <c r="AO14" t="str">
        <f t="shared" si="25"/>
        <v xml:space="preserve">["SUMMARY"] = { ["EN"] = "Complete 20 quests in Agarnaith"; }; </v>
      </c>
      <c r="AP14" t="str">
        <f t="shared" si="26"/>
        <v/>
      </c>
      <c r="AQ14" t="str">
        <f t="shared" si="27"/>
        <v>};</v>
      </c>
    </row>
    <row r="15" spans="1:43" x14ac:dyDescent="0.25">
      <c r="A15">
        <v>1879354737</v>
      </c>
      <c r="B15">
        <v>57</v>
      </c>
      <c r="C15">
        <v>13</v>
      </c>
      <c r="D15" t="s">
        <v>281</v>
      </c>
      <c r="E15" t="s">
        <v>25</v>
      </c>
      <c r="H15">
        <v>5</v>
      </c>
      <c r="I15">
        <v>700</v>
      </c>
      <c r="J15" t="s">
        <v>41</v>
      </c>
      <c r="K15" t="s">
        <v>282</v>
      </c>
      <c r="L15" t="s">
        <v>538</v>
      </c>
      <c r="M15">
        <v>2</v>
      </c>
      <c r="N15">
        <v>105</v>
      </c>
      <c r="R15" t="str">
        <f t="shared" si="4"/>
        <v xml:space="preserve"> [14] = {["ID"] = 1879354737; }; -- Foothold in Dor Amarth (Advanced)</v>
      </c>
      <c r="S15" s="1" t="str">
        <f t="shared" si="5"/>
        <v xml:space="preserve"> [14] = {["ID"] = 1879354737; ["SAVE_INDEX"] =  13; ["TYPE"] =  6; ["VXP"] =    0; ["LP"] =  5; ["REP"] =  700; ["FACTION"] = 60; ["TIER"] = 2; ["MIN_LVL"] = "105"; ["NAME"] = { ["EN"] = "Foothold in Dor Amarth (Advanced)"; }; ["LORE"] = { ["EN"] = "There is still much to do in Dor Amarth."; }; ["SUMMARY"] = { ["EN"] = "Complete 90 quests in Dor Amarth"; }; };</v>
      </c>
      <c r="T15">
        <f t="shared" si="6"/>
        <v>14</v>
      </c>
      <c r="U15" t="str">
        <f t="shared" si="7"/>
        <v xml:space="preserve"> [14] = {</v>
      </c>
      <c r="V15" t="str">
        <f t="shared" si="8"/>
        <v xml:space="preserve">["ID"] = 1879354737; </v>
      </c>
      <c r="W15" t="str">
        <f t="shared" si="9"/>
        <v xml:space="preserve">["ID"] = 1879354737; </v>
      </c>
      <c r="X15" t="str">
        <f t="shared" si="10"/>
        <v/>
      </c>
      <c r="Y15" s="1" t="str">
        <f t="shared" si="11"/>
        <v xml:space="preserve">["SAVE_INDEX"] =  13; </v>
      </c>
      <c r="Z15">
        <f>VLOOKUP(E15,Type!A$2:B$21,2,FALSE)</f>
        <v>6</v>
      </c>
      <c r="AA15" t="str">
        <f t="shared" si="12"/>
        <v xml:space="preserve">["TYPE"] =  6; </v>
      </c>
      <c r="AB15" t="str">
        <f t="shared" si="13"/>
        <v>0</v>
      </c>
      <c r="AC15" t="str">
        <f t="shared" si="14"/>
        <v xml:space="preserve">["VXP"] =    0; </v>
      </c>
      <c r="AD15" t="str">
        <f t="shared" si="15"/>
        <v>5</v>
      </c>
      <c r="AE15" t="str">
        <f t="shared" si="16"/>
        <v xml:space="preserve">["LP"] =  5; </v>
      </c>
      <c r="AF15" t="str">
        <f t="shared" si="17"/>
        <v>700</v>
      </c>
      <c r="AG15" t="str">
        <f t="shared" si="18"/>
        <v xml:space="preserve">["REP"] =  700; </v>
      </c>
      <c r="AH15">
        <f>IF(LEN(J15)&gt;0,VLOOKUP(J15,Faction!A$2:B$77,2,FALSE),1)</f>
        <v>60</v>
      </c>
      <c r="AI15" t="str">
        <f t="shared" si="19"/>
        <v xml:space="preserve">["FACTION"] = 60; </v>
      </c>
      <c r="AJ15" t="str">
        <f t="shared" si="20"/>
        <v xml:space="preserve">["TIER"] = 2; </v>
      </c>
      <c r="AK15" t="str">
        <f t="shared" si="21"/>
        <v xml:space="preserve">["MIN_LVL"] = "105"; </v>
      </c>
      <c r="AL15" t="str">
        <f t="shared" si="22"/>
        <v/>
      </c>
      <c r="AM15" t="str">
        <f t="shared" si="23"/>
        <v xml:space="preserve">["NAME"] = { ["EN"] = "Foothold in Dor Amarth (Advanced)"; }; </v>
      </c>
      <c r="AN15" t="str">
        <f t="shared" si="24"/>
        <v xml:space="preserve">["LORE"] = { ["EN"] = "There is still much to do in Dor Amarth."; }; </v>
      </c>
      <c r="AO15" t="str">
        <f t="shared" si="25"/>
        <v xml:space="preserve">["SUMMARY"] = { ["EN"] = "Complete 90 quests in Dor Amarth"; }; </v>
      </c>
      <c r="AP15" t="str">
        <f t="shared" si="26"/>
        <v/>
      </c>
      <c r="AQ15" t="str">
        <f t="shared" si="27"/>
        <v>};</v>
      </c>
    </row>
    <row r="16" spans="1:43" x14ac:dyDescent="0.25">
      <c r="A16">
        <v>1879354736</v>
      </c>
      <c r="B16">
        <v>56</v>
      </c>
      <c r="C16">
        <v>14</v>
      </c>
      <c r="D16" t="s">
        <v>279</v>
      </c>
      <c r="E16" t="s">
        <v>25</v>
      </c>
      <c r="H16">
        <v>5</v>
      </c>
      <c r="I16">
        <v>700</v>
      </c>
      <c r="J16" t="s">
        <v>41</v>
      </c>
      <c r="K16" t="s">
        <v>280</v>
      </c>
      <c r="L16" t="s">
        <v>538</v>
      </c>
      <c r="M16">
        <v>3</v>
      </c>
      <c r="N16">
        <v>105</v>
      </c>
      <c r="R16" t="str">
        <f t="shared" si="4"/>
        <v xml:space="preserve"> [15] = {["ID"] = 1879354736; }; -- Foothold in Dor Amarth (Intermediate)</v>
      </c>
      <c r="S16" s="1" t="str">
        <f t="shared" si="5"/>
        <v xml:space="preserve"> [15] = {["ID"] = 1879354736; ["SAVE_INDEX"] =  14; ["TYPE"] =  6; ["VXP"] =    0; ["LP"] =  5; ["REP"] =  700; ["FACTION"] = 60; ["TIER"] = 3; ["MIN_LVL"] = "105"; ["NAME"] = { ["EN"] = "Foothold in Dor Amarth (Intermediate)"; }; ["LORE"] = { ["EN"] = "There is still much to do in Dor Amarth."; }; ["SUMMARY"] = { ["EN"] = "Complete 40 quests in Dor Amarth"; }; };</v>
      </c>
      <c r="T16">
        <f t="shared" si="6"/>
        <v>15</v>
      </c>
      <c r="U16" t="str">
        <f t="shared" si="7"/>
        <v xml:space="preserve"> [15] = {</v>
      </c>
      <c r="V16" t="str">
        <f t="shared" si="8"/>
        <v xml:space="preserve">["ID"] = 1879354736; </v>
      </c>
      <c r="W16" t="str">
        <f t="shared" si="9"/>
        <v xml:space="preserve">["ID"] = 1879354736; </v>
      </c>
      <c r="X16" t="str">
        <f t="shared" si="10"/>
        <v/>
      </c>
      <c r="Y16" s="1" t="str">
        <f t="shared" si="11"/>
        <v xml:space="preserve">["SAVE_INDEX"] =  14; </v>
      </c>
      <c r="Z16">
        <f>VLOOKUP(E16,Type!A$2:B$21,2,FALSE)</f>
        <v>6</v>
      </c>
      <c r="AA16" t="str">
        <f t="shared" si="12"/>
        <v xml:space="preserve">["TYPE"] =  6; </v>
      </c>
      <c r="AB16" t="str">
        <f t="shared" si="13"/>
        <v>0</v>
      </c>
      <c r="AC16" t="str">
        <f t="shared" si="14"/>
        <v xml:space="preserve">["VXP"] =    0; </v>
      </c>
      <c r="AD16" t="str">
        <f t="shared" si="15"/>
        <v>5</v>
      </c>
      <c r="AE16" t="str">
        <f t="shared" si="16"/>
        <v xml:space="preserve">["LP"] =  5; </v>
      </c>
      <c r="AF16" t="str">
        <f t="shared" si="17"/>
        <v>700</v>
      </c>
      <c r="AG16" t="str">
        <f t="shared" si="18"/>
        <v xml:space="preserve">["REP"] =  700; </v>
      </c>
      <c r="AH16">
        <f>IF(LEN(J16)&gt;0,VLOOKUP(J16,Faction!A$2:B$77,2,FALSE),1)</f>
        <v>60</v>
      </c>
      <c r="AI16" t="str">
        <f t="shared" si="19"/>
        <v xml:space="preserve">["FACTION"] = 60; </v>
      </c>
      <c r="AJ16" t="str">
        <f t="shared" si="20"/>
        <v xml:space="preserve">["TIER"] = 3; </v>
      </c>
      <c r="AK16" t="str">
        <f t="shared" si="21"/>
        <v xml:space="preserve">["MIN_LVL"] = "105"; </v>
      </c>
      <c r="AL16" t="str">
        <f t="shared" si="22"/>
        <v/>
      </c>
      <c r="AM16" t="str">
        <f t="shared" si="23"/>
        <v xml:space="preserve">["NAME"] = { ["EN"] = "Foothold in Dor Amarth (Intermediate)"; }; </v>
      </c>
      <c r="AN16" t="str">
        <f t="shared" si="24"/>
        <v xml:space="preserve">["LORE"] = { ["EN"] = "There is still much to do in Dor Amarth."; }; </v>
      </c>
      <c r="AO16" t="str">
        <f t="shared" si="25"/>
        <v xml:space="preserve">["SUMMARY"] = { ["EN"] = "Complete 40 quests in Dor Amarth"; }; </v>
      </c>
      <c r="AP16" t="str">
        <f t="shared" si="26"/>
        <v/>
      </c>
      <c r="AQ16" t="str">
        <f t="shared" si="27"/>
        <v>};</v>
      </c>
    </row>
    <row r="17" spans="1:43" x14ac:dyDescent="0.25">
      <c r="A17">
        <v>1879354734</v>
      </c>
      <c r="B17">
        <v>55</v>
      </c>
      <c r="C17">
        <v>15</v>
      </c>
      <c r="D17" t="s">
        <v>277</v>
      </c>
      <c r="E17" t="s">
        <v>25</v>
      </c>
      <c r="I17">
        <v>700</v>
      </c>
      <c r="J17" t="s">
        <v>41</v>
      </c>
      <c r="K17" t="s">
        <v>278</v>
      </c>
      <c r="L17" t="s">
        <v>538</v>
      </c>
      <c r="M17">
        <v>4</v>
      </c>
      <c r="N17">
        <v>105</v>
      </c>
      <c r="R17" t="str">
        <f t="shared" si="4"/>
        <v xml:space="preserve"> [16] = {["ID"] = 1879354734; }; -- Foothold in Dor Amarth</v>
      </c>
      <c r="S17" s="1" t="str">
        <f t="shared" si="5"/>
        <v xml:space="preserve"> [16] = {["ID"] = 1879354734; ["SAVE_INDEX"] =  15; ["TYPE"] =  6; ["VXP"] =    0; ["LP"] =  0; ["REP"] =  700; ["FACTION"] = 60; ["TIER"] = 4; ["MIN_LVL"] = "105"; ["NAME"] = { ["EN"] = "Foothold in Dor Amarth"; }; ["LORE"] = { ["EN"] = "There is still much to do in Dor Amarth."; }; ["SUMMARY"] = { ["EN"] = "Complete 20 quests in Dor Amarth"; }; };</v>
      </c>
      <c r="T17">
        <f t="shared" si="6"/>
        <v>16</v>
      </c>
      <c r="U17" t="str">
        <f t="shared" si="7"/>
        <v xml:space="preserve"> [16] = {</v>
      </c>
      <c r="V17" t="str">
        <f t="shared" si="8"/>
        <v xml:space="preserve">["ID"] = 1879354734; </v>
      </c>
      <c r="W17" t="str">
        <f t="shared" si="9"/>
        <v xml:space="preserve">["ID"] = 1879354734; </v>
      </c>
      <c r="X17" t="str">
        <f t="shared" si="10"/>
        <v/>
      </c>
      <c r="Y17" s="1" t="str">
        <f t="shared" si="11"/>
        <v xml:space="preserve">["SAVE_INDEX"] =  15; </v>
      </c>
      <c r="Z17">
        <f>VLOOKUP(E17,Type!A$2:B$21,2,FALSE)</f>
        <v>6</v>
      </c>
      <c r="AA17" t="str">
        <f t="shared" si="12"/>
        <v xml:space="preserve">["TYPE"] =  6; </v>
      </c>
      <c r="AB17" t="str">
        <f t="shared" si="13"/>
        <v>0</v>
      </c>
      <c r="AC17" t="str">
        <f t="shared" si="14"/>
        <v xml:space="preserve">["VXP"] =    0; </v>
      </c>
      <c r="AD17" t="str">
        <f t="shared" si="15"/>
        <v>0</v>
      </c>
      <c r="AE17" t="str">
        <f t="shared" si="16"/>
        <v xml:space="preserve">["LP"] =  0; </v>
      </c>
      <c r="AF17" t="str">
        <f t="shared" si="17"/>
        <v>700</v>
      </c>
      <c r="AG17" t="str">
        <f t="shared" si="18"/>
        <v xml:space="preserve">["REP"] =  700; </v>
      </c>
      <c r="AH17">
        <f>IF(LEN(J17)&gt;0,VLOOKUP(J17,Faction!A$2:B$77,2,FALSE),1)</f>
        <v>60</v>
      </c>
      <c r="AI17" t="str">
        <f t="shared" si="19"/>
        <v xml:space="preserve">["FACTION"] = 60; </v>
      </c>
      <c r="AJ17" t="str">
        <f t="shared" si="20"/>
        <v xml:space="preserve">["TIER"] = 4; </v>
      </c>
      <c r="AK17" t="str">
        <f t="shared" si="21"/>
        <v xml:space="preserve">["MIN_LVL"] = "105"; </v>
      </c>
      <c r="AL17" t="str">
        <f t="shared" si="22"/>
        <v/>
      </c>
      <c r="AM17" t="str">
        <f t="shared" si="23"/>
        <v xml:space="preserve">["NAME"] = { ["EN"] = "Foothold in Dor Amarth"; }; </v>
      </c>
      <c r="AN17" t="str">
        <f t="shared" si="24"/>
        <v xml:space="preserve">["LORE"] = { ["EN"] = "There is still much to do in Dor Amarth."; }; </v>
      </c>
      <c r="AO17" t="str">
        <f t="shared" si="25"/>
        <v xml:space="preserve">["SUMMARY"] = { ["EN"] = "Complete 20 quests in Dor Amarth"; }; </v>
      </c>
      <c r="AP17" t="str">
        <f t="shared" si="26"/>
        <v/>
      </c>
      <c r="AQ17" t="str">
        <f t="shared" si="27"/>
        <v>};</v>
      </c>
    </row>
    <row r="18" spans="1:43" x14ac:dyDescent="0.25">
      <c r="A18">
        <v>1879354724</v>
      </c>
      <c r="B18">
        <v>79</v>
      </c>
      <c r="C18">
        <v>16</v>
      </c>
      <c r="D18" t="s">
        <v>328</v>
      </c>
      <c r="E18" t="s">
        <v>25</v>
      </c>
      <c r="H18">
        <v>5</v>
      </c>
      <c r="I18">
        <v>700</v>
      </c>
      <c r="J18" t="s">
        <v>41</v>
      </c>
      <c r="K18" t="s">
        <v>329</v>
      </c>
      <c r="L18" t="s">
        <v>539</v>
      </c>
      <c r="M18">
        <v>2</v>
      </c>
      <c r="N18">
        <v>105</v>
      </c>
      <c r="R18" t="str">
        <f t="shared" si="4"/>
        <v xml:space="preserve"> [17] = {["ID"] = 1879354724; }; -- Foothold in Lhingris (Advanced)</v>
      </c>
      <c r="S18" s="1" t="str">
        <f t="shared" si="5"/>
        <v xml:space="preserve"> [17] = {["ID"] = 1879354724; ["SAVE_INDEX"] =  16; ["TYPE"] =  6; ["VXP"] =    0; ["LP"] =  5; ["REP"] =  700; ["FACTION"] = 60; ["TIER"] = 2; ["MIN_LVL"] = "105"; ["NAME"] = { ["EN"] = "Foothold in Lhingris (Advanced)"; }; ["LORE"] = { ["EN"] = "There is still much to do in Lhingris."; }; ["SUMMARY"] = { ["EN"] = "Complete 90 quests in Lhingris"; }; };</v>
      </c>
      <c r="T18">
        <f t="shared" si="6"/>
        <v>17</v>
      </c>
      <c r="U18" t="str">
        <f t="shared" si="7"/>
        <v xml:space="preserve"> [17] = {</v>
      </c>
      <c r="V18" t="str">
        <f t="shared" si="8"/>
        <v xml:space="preserve">["ID"] = 1879354724; </v>
      </c>
      <c r="W18" t="str">
        <f t="shared" si="9"/>
        <v xml:space="preserve">["ID"] = 1879354724; </v>
      </c>
      <c r="X18" t="str">
        <f t="shared" si="10"/>
        <v/>
      </c>
      <c r="Y18" s="1" t="str">
        <f t="shared" si="11"/>
        <v xml:space="preserve">["SAVE_INDEX"] =  16; </v>
      </c>
      <c r="Z18">
        <f>VLOOKUP(E18,Type!A$2:B$21,2,FALSE)</f>
        <v>6</v>
      </c>
      <c r="AA18" t="str">
        <f t="shared" si="12"/>
        <v xml:space="preserve">["TYPE"] =  6; </v>
      </c>
      <c r="AB18" t="str">
        <f t="shared" si="13"/>
        <v>0</v>
      </c>
      <c r="AC18" t="str">
        <f t="shared" si="14"/>
        <v xml:space="preserve">["VXP"] =    0; </v>
      </c>
      <c r="AD18" t="str">
        <f t="shared" si="15"/>
        <v>5</v>
      </c>
      <c r="AE18" t="str">
        <f t="shared" si="16"/>
        <v xml:space="preserve">["LP"] =  5; </v>
      </c>
      <c r="AF18" t="str">
        <f t="shared" si="17"/>
        <v>700</v>
      </c>
      <c r="AG18" t="str">
        <f t="shared" si="18"/>
        <v xml:space="preserve">["REP"] =  700; </v>
      </c>
      <c r="AH18">
        <f>IF(LEN(J18)&gt;0,VLOOKUP(J18,Faction!A$2:B$77,2,FALSE),1)</f>
        <v>60</v>
      </c>
      <c r="AI18" t="str">
        <f t="shared" si="19"/>
        <v xml:space="preserve">["FACTION"] = 60; </v>
      </c>
      <c r="AJ18" t="str">
        <f t="shared" si="20"/>
        <v xml:space="preserve">["TIER"] = 2; </v>
      </c>
      <c r="AK18" t="str">
        <f t="shared" si="21"/>
        <v xml:space="preserve">["MIN_LVL"] = "105"; </v>
      </c>
      <c r="AL18" t="str">
        <f t="shared" si="22"/>
        <v/>
      </c>
      <c r="AM18" t="str">
        <f t="shared" si="23"/>
        <v xml:space="preserve">["NAME"] = { ["EN"] = "Foothold in Lhingris (Advanced)"; }; </v>
      </c>
      <c r="AN18" t="str">
        <f t="shared" si="24"/>
        <v xml:space="preserve">["LORE"] = { ["EN"] = "There is still much to do in Lhingris."; }; </v>
      </c>
      <c r="AO18" t="str">
        <f t="shared" si="25"/>
        <v xml:space="preserve">["SUMMARY"] = { ["EN"] = "Complete 90 quests in Lhingris"; }; </v>
      </c>
      <c r="AP18" t="str">
        <f t="shared" si="26"/>
        <v/>
      </c>
      <c r="AQ18" t="str">
        <f t="shared" si="27"/>
        <v>};</v>
      </c>
    </row>
    <row r="19" spans="1:43" x14ac:dyDescent="0.25">
      <c r="A19">
        <v>1879354723</v>
      </c>
      <c r="B19">
        <v>78</v>
      </c>
      <c r="C19">
        <v>17</v>
      </c>
      <c r="D19" t="s">
        <v>326</v>
      </c>
      <c r="E19" t="s">
        <v>25</v>
      </c>
      <c r="H19">
        <v>5</v>
      </c>
      <c r="I19">
        <v>700</v>
      </c>
      <c r="J19" t="s">
        <v>41</v>
      </c>
      <c r="K19" t="s">
        <v>327</v>
      </c>
      <c r="L19" t="s">
        <v>539</v>
      </c>
      <c r="M19">
        <v>3</v>
      </c>
      <c r="N19">
        <v>105</v>
      </c>
      <c r="R19" t="str">
        <f t="shared" si="4"/>
        <v xml:space="preserve"> [18] = {["ID"] = 1879354723; }; -- Foothold in Lhingris (Intermediate)</v>
      </c>
      <c r="S19" s="1" t="str">
        <f t="shared" si="5"/>
        <v xml:space="preserve"> [18] = {["ID"] = 1879354723; ["SAVE_INDEX"] =  17; ["TYPE"] =  6; ["VXP"] =    0; ["LP"] =  5; ["REP"] =  700; ["FACTION"] = 60; ["TIER"] = 3; ["MIN_LVL"] = "105"; ["NAME"] = { ["EN"] = "Foothold in Lhingris (Intermediate)"; }; ["LORE"] = { ["EN"] = "There is still much to do in Lhingris."; }; ["SUMMARY"] = { ["EN"] = "Complete 40 quests in Lhingris"; }; };</v>
      </c>
      <c r="T19">
        <f t="shared" si="6"/>
        <v>18</v>
      </c>
      <c r="U19" t="str">
        <f t="shared" si="7"/>
        <v xml:space="preserve"> [18] = {</v>
      </c>
      <c r="V19" t="str">
        <f t="shared" si="8"/>
        <v xml:space="preserve">["ID"] = 1879354723; </v>
      </c>
      <c r="W19" t="str">
        <f t="shared" si="9"/>
        <v xml:space="preserve">["ID"] = 1879354723; </v>
      </c>
      <c r="X19" t="str">
        <f t="shared" si="10"/>
        <v/>
      </c>
      <c r="Y19" s="1" t="str">
        <f t="shared" si="11"/>
        <v xml:space="preserve">["SAVE_INDEX"] =  17; </v>
      </c>
      <c r="Z19">
        <f>VLOOKUP(E19,Type!A$2:B$21,2,FALSE)</f>
        <v>6</v>
      </c>
      <c r="AA19" t="str">
        <f t="shared" si="12"/>
        <v xml:space="preserve">["TYPE"] =  6; </v>
      </c>
      <c r="AB19" t="str">
        <f t="shared" si="13"/>
        <v>0</v>
      </c>
      <c r="AC19" t="str">
        <f t="shared" si="14"/>
        <v xml:space="preserve">["VXP"] =    0; </v>
      </c>
      <c r="AD19" t="str">
        <f t="shared" si="15"/>
        <v>5</v>
      </c>
      <c r="AE19" t="str">
        <f t="shared" si="16"/>
        <v xml:space="preserve">["LP"] =  5; </v>
      </c>
      <c r="AF19" t="str">
        <f t="shared" si="17"/>
        <v>700</v>
      </c>
      <c r="AG19" t="str">
        <f t="shared" si="18"/>
        <v xml:space="preserve">["REP"] =  700; </v>
      </c>
      <c r="AH19">
        <f>IF(LEN(J19)&gt;0,VLOOKUP(J19,Faction!A$2:B$77,2,FALSE),1)</f>
        <v>60</v>
      </c>
      <c r="AI19" t="str">
        <f t="shared" si="19"/>
        <v xml:space="preserve">["FACTION"] = 60; </v>
      </c>
      <c r="AJ19" t="str">
        <f t="shared" si="20"/>
        <v xml:space="preserve">["TIER"] = 3; </v>
      </c>
      <c r="AK19" t="str">
        <f t="shared" si="21"/>
        <v xml:space="preserve">["MIN_LVL"] = "105"; </v>
      </c>
      <c r="AL19" t="str">
        <f t="shared" si="22"/>
        <v/>
      </c>
      <c r="AM19" t="str">
        <f t="shared" si="23"/>
        <v xml:space="preserve">["NAME"] = { ["EN"] = "Foothold in Lhingris (Intermediate)"; }; </v>
      </c>
      <c r="AN19" t="str">
        <f t="shared" si="24"/>
        <v xml:space="preserve">["LORE"] = { ["EN"] = "There is still much to do in Lhingris."; }; </v>
      </c>
      <c r="AO19" t="str">
        <f t="shared" si="25"/>
        <v xml:space="preserve">["SUMMARY"] = { ["EN"] = "Complete 40 quests in Lhingris"; }; </v>
      </c>
      <c r="AP19" t="str">
        <f t="shared" si="26"/>
        <v/>
      </c>
      <c r="AQ19" t="str">
        <f t="shared" si="27"/>
        <v>};</v>
      </c>
    </row>
    <row r="20" spans="1:43" x14ac:dyDescent="0.25">
      <c r="A20">
        <v>1879354720</v>
      </c>
      <c r="B20">
        <v>77</v>
      </c>
      <c r="C20">
        <v>18</v>
      </c>
      <c r="D20" t="s">
        <v>324</v>
      </c>
      <c r="E20" t="s">
        <v>25</v>
      </c>
      <c r="I20">
        <v>700</v>
      </c>
      <c r="J20" t="s">
        <v>41</v>
      </c>
      <c r="K20" t="s">
        <v>325</v>
      </c>
      <c r="L20" t="s">
        <v>539</v>
      </c>
      <c r="M20">
        <v>4</v>
      </c>
      <c r="N20">
        <v>105</v>
      </c>
      <c r="R20" t="str">
        <f t="shared" si="4"/>
        <v xml:space="preserve"> [19] = {["ID"] = 1879354720; }; -- Foothold in Lhingris</v>
      </c>
      <c r="S20" s="1" t="str">
        <f t="shared" si="5"/>
        <v xml:space="preserve"> [19] = {["ID"] = 1879354720; ["SAVE_INDEX"] =  18; ["TYPE"] =  6; ["VXP"] =    0; ["LP"] =  0; ["REP"] =  700; ["FACTION"] = 60; ["TIER"] = 4; ["MIN_LVL"] = "105"; ["NAME"] = { ["EN"] = "Foothold in Lhingris"; }; ["LORE"] = { ["EN"] = "There is still much to do in Lhingris."; }; ["SUMMARY"] = { ["EN"] = "Complete 20 quests in Lhingris"; }; };</v>
      </c>
      <c r="T20">
        <f t="shared" si="6"/>
        <v>19</v>
      </c>
      <c r="U20" t="str">
        <f t="shared" si="7"/>
        <v xml:space="preserve"> [19] = {</v>
      </c>
      <c r="V20" t="str">
        <f t="shared" si="8"/>
        <v xml:space="preserve">["ID"] = 1879354720; </v>
      </c>
      <c r="W20" t="str">
        <f t="shared" si="9"/>
        <v xml:space="preserve">["ID"] = 1879354720; </v>
      </c>
      <c r="X20" t="str">
        <f t="shared" si="10"/>
        <v/>
      </c>
      <c r="Y20" s="1" t="str">
        <f t="shared" si="11"/>
        <v xml:space="preserve">["SAVE_INDEX"] =  18; </v>
      </c>
      <c r="Z20">
        <f>VLOOKUP(E20,Type!A$2:B$21,2,FALSE)</f>
        <v>6</v>
      </c>
      <c r="AA20" t="str">
        <f t="shared" si="12"/>
        <v xml:space="preserve">["TYPE"] =  6; </v>
      </c>
      <c r="AB20" t="str">
        <f t="shared" si="13"/>
        <v>0</v>
      </c>
      <c r="AC20" t="str">
        <f t="shared" si="14"/>
        <v xml:space="preserve">["VXP"] =    0; </v>
      </c>
      <c r="AD20" t="str">
        <f t="shared" si="15"/>
        <v>0</v>
      </c>
      <c r="AE20" t="str">
        <f t="shared" si="16"/>
        <v xml:space="preserve">["LP"] =  0; </v>
      </c>
      <c r="AF20" t="str">
        <f t="shared" si="17"/>
        <v>700</v>
      </c>
      <c r="AG20" t="str">
        <f t="shared" si="18"/>
        <v xml:space="preserve">["REP"] =  700; </v>
      </c>
      <c r="AH20">
        <f>IF(LEN(J20)&gt;0,VLOOKUP(J20,Faction!A$2:B$77,2,FALSE),1)</f>
        <v>60</v>
      </c>
      <c r="AI20" t="str">
        <f t="shared" si="19"/>
        <v xml:space="preserve">["FACTION"] = 60; </v>
      </c>
      <c r="AJ20" t="str">
        <f t="shared" si="20"/>
        <v xml:space="preserve">["TIER"] = 4; </v>
      </c>
      <c r="AK20" t="str">
        <f t="shared" si="21"/>
        <v xml:space="preserve">["MIN_LVL"] = "105"; </v>
      </c>
      <c r="AL20" t="str">
        <f t="shared" si="22"/>
        <v/>
      </c>
      <c r="AM20" t="str">
        <f t="shared" si="23"/>
        <v xml:space="preserve">["NAME"] = { ["EN"] = "Foothold in Lhingris"; }; </v>
      </c>
      <c r="AN20" t="str">
        <f t="shared" si="24"/>
        <v xml:space="preserve">["LORE"] = { ["EN"] = "There is still much to do in Lhingris."; }; </v>
      </c>
      <c r="AO20" t="str">
        <f t="shared" si="25"/>
        <v xml:space="preserve">["SUMMARY"] = { ["EN"] = "Complete 20 quests in Lhingris"; }; </v>
      </c>
      <c r="AP20" t="str">
        <f t="shared" si="26"/>
        <v/>
      </c>
      <c r="AQ20" t="str">
        <f t="shared" si="27"/>
        <v>};</v>
      </c>
    </row>
    <row r="21" spans="1:43" x14ac:dyDescent="0.25">
      <c r="A21">
        <v>1879354757</v>
      </c>
      <c r="B21">
        <v>100</v>
      </c>
      <c r="C21">
        <v>19</v>
      </c>
      <c r="D21" t="s">
        <v>375</v>
      </c>
      <c r="E21" t="s">
        <v>25</v>
      </c>
      <c r="H21">
        <v>5</v>
      </c>
      <c r="I21">
        <v>700</v>
      </c>
      <c r="J21" t="s">
        <v>41</v>
      </c>
      <c r="K21" t="s">
        <v>376</v>
      </c>
      <c r="L21" t="s">
        <v>540</v>
      </c>
      <c r="M21">
        <v>2</v>
      </c>
      <c r="N21">
        <v>105</v>
      </c>
      <c r="R21" t="str">
        <f t="shared" si="4"/>
        <v xml:space="preserve"> [20] = {["ID"] = 1879354757; }; -- Foothold in Talath Úrui (Advanced)</v>
      </c>
      <c r="S21" s="1" t="str">
        <f t="shared" si="5"/>
        <v xml:space="preserve"> [20] = {["ID"] = 1879354757; ["SAVE_INDEX"] =  19; ["TYPE"] =  6; ["VXP"] =    0; ["LP"] =  5; ["REP"] =  700; ["FACTION"] = 60; ["TIER"] = 2; ["MIN_LVL"] = "105"; ["NAME"] = { ["EN"] = "Foothold in Talath Úrui (Advanced)"; }; ["LORE"] = { ["EN"] = "There is still much to do in Talath Úrui."; }; ["SUMMARY"] = { ["EN"] = "Complete 90 quests in Talath Úrui"; }; };</v>
      </c>
      <c r="T21">
        <f t="shared" si="6"/>
        <v>20</v>
      </c>
      <c r="U21" t="str">
        <f t="shared" si="7"/>
        <v xml:space="preserve"> [20] = {</v>
      </c>
      <c r="V21" t="str">
        <f t="shared" si="8"/>
        <v xml:space="preserve">["ID"] = 1879354757; </v>
      </c>
      <c r="W21" t="str">
        <f t="shared" si="9"/>
        <v xml:space="preserve">["ID"] = 1879354757; </v>
      </c>
      <c r="X21" t="str">
        <f t="shared" si="10"/>
        <v/>
      </c>
      <c r="Y21" s="1" t="str">
        <f t="shared" si="11"/>
        <v xml:space="preserve">["SAVE_INDEX"] =  19; </v>
      </c>
      <c r="Z21">
        <f>VLOOKUP(E21,Type!A$2:B$21,2,FALSE)</f>
        <v>6</v>
      </c>
      <c r="AA21" t="str">
        <f t="shared" si="12"/>
        <v xml:space="preserve">["TYPE"] =  6; </v>
      </c>
      <c r="AB21" t="str">
        <f t="shared" si="13"/>
        <v>0</v>
      </c>
      <c r="AC21" t="str">
        <f t="shared" si="14"/>
        <v xml:space="preserve">["VXP"] =    0; </v>
      </c>
      <c r="AD21" t="str">
        <f t="shared" si="15"/>
        <v>5</v>
      </c>
      <c r="AE21" t="str">
        <f t="shared" si="16"/>
        <v xml:space="preserve">["LP"] =  5; </v>
      </c>
      <c r="AF21" t="str">
        <f t="shared" si="17"/>
        <v>700</v>
      </c>
      <c r="AG21" t="str">
        <f t="shared" si="18"/>
        <v xml:space="preserve">["REP"] =  700; </v>
      </c>
      <c r="AH21">
        <f>IF(LEN(J21)&gt;0,VLOOKUP(J21,Faction!A$2:B$77,2,FALSE),1)</f>
        <v>60</v>
      </c>
      <c r="AI21" t="str">
        <f t="shared" si="19"/>
        <v xml:space="preserve">["FACTION"] = 60; </v>
      </c>
      <c r="AJ21" t="str">
        <f t="shared" si="20"/>
        <v xml:space="preserve">["TIER"] = 2; </v>
      </c>
      <c r="AK21" t="str">
        <f t="shared" si="21"/>
        <v xml:space="preserve">["MIN_LVL"] = "105"; </v>
      </c>
      <c r="AL21" t="str">
        <f t="shared" si="22"/>
        <v/>
      </c>
      <c r="AM21" t="str">
        <f t="shared" si="23"/>
        <v xml:space="preserve">["NAME"] = { ["EN"] = "Foothold in Talath Úrui (Advanced)"; }; </v>
      </c>
      <c r="AN21" t="str">
        <f t="shared" si="24"/>
        <v xml:space="preserve">["LORE"] = { ["EN"] = "There is still much to do in Talath Úrui."; }; </v>
      </c>
      <c r="AO21" t="str">
        <f t="shared" si="25"/>
        <v xml:space="preserve">["SUMMARY"] = { ["EN"] = "Complete 90 quests in Talath Úrui"; }; </v>
      </c>
      <c r="AP21" t="str">
        <f t="shared" si="26"/>
        <v/>
      </c>
      <c r="AQ21" t="str">
        <f t="shared" si="27"/>
        <v>};</v>
      </c>
    </row>
    <row r="22" spans="1:43" x14ac:dyDescent="0.25">
      <c r="A22">
        <v>1879354759</v>
      </c>
      <c r="B22">
        <v>99</v>
      </c>
      <c r="C22">
        <v>20</v>
      </c>
      <c r="D22" t="s">
        <v>373</v>
      </c>
      <c r="E22" t="s">
        <v>25</v>
      </c>
      <c r="H22">
        <v>5</v>
      </c>
      <c r="I22">
        <v>700</v>
      </c>
      <c r="J22" t="s">
        <v>41</v>
      </c>
      <c r="K22" t="s">
        <v>374</v>
      </c>
      <c r="L22" t="s">
        <v>540</v>
      </c>
      <c r="M22">
        <v>3</v>
      </c>
      <c r="N22">
        <v>105</v>
      </c>
      <c r="R22" t="str">
        <f t="shared" si="4"/>
        <v xml:space="preserve"> [21] = {["ID"] = 1879354759; }; -- Foothold in Talath Úrui (Intermediate)</v>
      </c>
      <c r="S22" s="1" t="str">
        <f t="shared" si="5"/>
        <v xml:space="preserve"> [21] = {["ID"] = 1879354759; ["SAVE_INDEX"] =  20; ["TYPE"] =  6; ["VXP"] =    0; ["LP"] =  5; ["REP"] =  700; ["FACTION"] = 60; ["TIER"] = 3; ["MIN_LVL"] = "105"; ["NAME"] = { ["EN"] = "Foothold in Talath Úrui (Intermediate)"; }; ["LORE"] = { ["EN"] = "There is still much to do in Talath Úrui."; }; ["SUMMARY"] = { ["EN"] = "Complete 40 quests in Talath Úrui"; }; };</v>
      </c>
      <c r="T22">
        <f t="shared" si="6"/>
        <v>21</v>
      </c>
      <c r="U22" t="str">
        <f t="shared" si="7"/>
        <v xml:space="preserve"> [21] = {</v>
      </c>
      <c r="V22" t="str">
        <f t="shared" si="8"/>
        <v xml:space="preserve">["ID"] = 1879354759; </v>
      </c>
      <c r="W22" t="str">
        <f t="shared" si="9"/>
        <v xml:space="preserve">["ID"] = 1879354759; </v>
      </c>
      <c r="X22" t="str">
        <f t="shared" si="10"/>
        <v/>
      </c>
      <c r="Y22" s="1" t="str">
        <f t="shared" si="11"/>
        <v xml:space="preserve">["SAVE_INDEX"] =  20; </v>
      </c>
      <c r="Z22">
        <f>VLOOKUP(E22,Type!A$2:B$21,2,FALSE)</f>
        <v>6</v>
      </c>
      <c r="AA22" t="str">
        <f t="shared" si="12"/>
        <v xml:space="preserve">["TYPE"] =  6; </v>
      </c>
      <c r="AB22" t="str">
        <f t="shared" si="13"/>
        <v>0</v>
      </c>
      <c r="AC22" t="str">
        <f t="shared" si="14"/>
        <v xml:space="preserve">["VXP"] =    0; </v>
      </c>
      <c r="AD22" t="str">
        <f t="shared" si="15"/>
        <v>5</v>
      </c>
      <c r="AE22" t="str">
        <f t="shared" si="16"/>
        <v xml:space="preserve">["LP"] =  5; </v>
      </c>
      <c r="AF22" t="str">
        <f t="shared" si="17"/>
        <v>700</v>
      </c>
      <c r="AG22" t="str">
        <f t="shared" si="18"/>
        <v xml:space="preserve">["REP"] =  700; </v>
      </c>
      <c r="AH22">
        <f>IF(LEN(J22)&gt;0,VLOOKUP(J22,Faction!A$2:B$77,2,FALSE),1)</f>
        <v>60</v>
      </c>
      <c r="AI22" t="str">
        <f t="shared" si="19"/>
        <v xml:space="preserve">["FACTION"] = 60; </v>
      </c>
      <c r="AJ22" t="str">
        <f t="shared" si="20"/>
        <v xml:space="preserve">["TIER"] = 3; </v>
      </c>
      <c r="AK22" t="str">
        <f t="shared" si="21"/>
        <v xml:space="preserve">["MIN_LVL"] = "105"; </v>
      </c>
      <c r="AL22" t="str">
        <f t="shared" si="22"/>
        <v/>
      </c>
      <c r="AM22" t="str">
        <f t="shared" si="23"/>
        <v xml:space="preserve">["NAME"] = { ["EN"] = "Foothold in Talath Úrui (Intermediate)"; }; </v>
      </c>
      <c r="AN22" t="str">
        <f t="shared" si="24"/>
        <v xml:space="preserve">["LORE"] = { ["EN"] = "There is still much to do in Talath Úrui."; }; </v>
      </c>
      <c r="AO22" t="str">
        <f t="shared" si="25"/>
        <v xml:space="preserve">["SUMMARY"] = { ["EN"] = "Complete 40 quests in Talath Úrui"; }; </v>
      </c>
      <c r="AP22" t="str">
        <f t="shared" si="26"/>
        <v/>
      </c>
      <c r="AQ22" t="str">
        <f t="shared" si="27"/>
        <v>};</v>
      </c>
    </row>
    <row r="23" spans="1:43" x14ac:dyDescent="0.25">
      <c r="A23">
        <v>1879354762</v>
      </c>
      <c r="B23">
        <v>98</v>
      </c>
      <c r="C23">
        <v>21</v>
      </c>
      <c r="D23" t="s">
        <v>371</v>
      </c>
      <c r="E23" t="s">
        <v>25</v>
      </c>
      <c r="I23">
        <v>700</v>
      </c>
      <c r="J23" t="s">
        <v>41</v>
      </c>
      <c r="K23" t="s">
        <v>372</v>
      </c>
      <c r="L23" t="s">
        <v>540</v>
      </c>
      <c r="M23">
        <v>4</v>
      </c>
      <c r="N23">
        <v>105</v>
      </c>
      <c r="R23" t="str">
        <f t="shared" si="4"/>
        <v xml:space="preserve"> [22] = {["ID"] = 1879354762; }; -- Foothold in Talath Úrui</v>
      </c>
      <c r="S23" s="1" t="str">
        <f t="shared" si="5"/>
        <v xml:space="preserve"> [22] = {["ID"] = 1879354762; ["SAVE_INDEX"] =  21; ["TYPE"] =  6; ["VXP"] =    0; ["LP"] =  0; ["REP"] =  700; ["FACTION"] = 60; ["TIER"] = 4; ["MIN_LVL"] = "105"; ["NAME"] = { ["EN"] = "Foothold in Talath Úrui"; }; ["LORE"] = { ["EN"] = "There is still much to do in Talath Úrui."; }; ["SUMMARY"] = { ["EN"] = "Complete 20 quests in Talath Úrui"; }; };</v>
      </c>
      <c r="T23">
        <f t="shared" si="6"/>
        <v>22</v>
      </c>
      <c r="U23" t="str">
        <f t="shared" si="7"/>
        <v xml:space="preserve"> [22] = {</v>
      </c>
      <c r="V23" t="str">
        <f t="shared" si="8"/>
        <v xml:space="preserve">["ID"] = 1879354762; </v>
      </c>
      <c r="W23" t="str">
        <f t="shared" si="9"/>
        <v xml:space="preserve">["ID"] = 1879354762; </v>
      </c>
      <c r="X23" t="str">
        <f t="shared" si="10"/>
        <v/>
      </c>
      <c r="Y23" s="1" t="str">
        <f t="shared" si="11"/>
        <v xml:space="preserve">["SAVE_INDEX"] =  21; </v>
      </c>
      <c r="Z23">
        <f>VLOOKUP(E23,Type!A$2:B$21,2,FALSE)</f>
        <v>6</v>
      </c>
      <c r="AA23" t="str">
        <f t="shared" si="12"/>
        <v xml:space="preserve">["TYPE"] =  6; </v>
      </c>
      <c r="AB23" t="str">
        <f t="shared" si="13"/>
        <v>0</v>
      </c>
      <c r="AC23" t="str">
        <f t="shared" si="14"/>
        <v xml:space="preserve">["VXP"] =    0; </v>
      </c>
      <c r="AD23" t="str">
        <f t="shared" si="15"/>
        <v>0</v>
      </c>
      <c r="AE23" t="str">
        <f t="shared" si="16"/>
        <v xml:space="preserve">["LP"] =  0; </v>
      </c>
      <c r="AF23" t="str">
        <f t="shared" si="17"/>
        <v>700</v>
      </c>
      <c r="AG23" t="str">
        <f t="shared" si="18"/>
        <v xml:space="preserve">["REP"] =  700; </v>
      </c>
      <c r="AH23">
        <f>IF(LEN(J23)&gt;0,VLOOKUP(J23,Faction!A$2:B$77,2,FALSE),1)</f>
        <v>60</v>
      </c>
      <c r="AI23" t="str">
        <f t="shared" si="19"/>
        <v xml:space="preserve">["FACTION"] = 60; </v>
      </c>
      <c r="AJ23" t="str">
        <f t="shared" si="20"/>
        <v xml:space="preserve">["TIER"] = 4; </v>
      </c>
      <c r="AK23" t="str">
        <f t="shared" si="21"/>
        <v xml:space="preserve">["MIN_LVL"] = "105"; </v>
      </c>
      <c r="AL23" t="str">
        <f t="shared" si="22"/>
        <v/>
      </c>
      <c r="AM23" t="str">
        <f t="shared" si="23"/>
        <v xml:space="preserve">["NAME"] = { ["EN"] = "Foothold in Talath Úrui"; }; </v>
      </c>
      <c r="AN23" t="str">
        <f t="shared" si="24"/>
        <v xml:space="preserve">["LORE"] = { ["EN"] = "There is still much to do in Talath Úrui."; }; </v>
      </c>
      <c r="AO23" t="str">
        <f t="shared" si="25"/>
        <v xml:space="preserve">["SUMMARY"] = { ["EN"] = "Complete 20 quests in Talath Úrui"; }; </v>
      </c>
      <c r="AP23" t="str">
        <f t="shared" si="26"/>
        <v/>
      </c>
      <c r="AQ23" t="str">
        <f t="shared" si="27"/>
        <v>};</v>
      </c>
    </row>
    <row r="24" spans="1:43" x14ac:dyDescent="0.25">
      <c r="A24">
        <v>1879354733</v>
      </c>
      <c r="B24">
        <v>37</v>
      </c>
      <c r="C24">
        <v>22</v>
      </c>
      <c r="D24" t="s">
        <v>237</v>
      </c>
      <c r="E24" t="s">
        <v>25</v>
      </c>
      <c r="H24">
        <v>5</v>
      </c>
      <c r="I24">
        <v>700</v>
      </c>
      <c r="J24" t="s">
        <v>41</v>
      </c>
      <c r="K24" t="s">
        <v>238</v>
      </c>
      <c r="L24" t="s">
        <v>537</v>
      </c>
      <c r="M24">
        <v>2</v>
      </c>
      <c r="N24">
        <v>105</v>
      </c>
      <c r="R24" t="str">
        <f t="shared" si="4"/>
        <v xml:space="preserve"> [23] = {["ID"] = 1879354733; }; -- Foothold in Udûn (Advanced)</v>
      </c>
      <c r="S24" s="1" t="str">
        <f t="shared" si="5"/>
        <v xml:space="preserve"> [23] = {["ID"] = 1879354733; ["SAVE_INDEX"] =  22; ["TYPE"] =  6; ["VXP"] =    0; ["LP"] =  5; ["REP"] =  700; ["FACTION"] = 60; ["TIER"] = 2; ["MIN_LVL"] = "105"; ["NAME"] = { ["EN"] = "Foothold in Udûn (Advanced)"; }; ["LORE"] = { ["EN"] = "There is still much to do in Udûn."; }; ["SUMMARY"] = { ["EN"] = "Complete 90 quests in Udûn"; }; };</v>
      </c>
      <c r="T24">
        <f t="shared" si="6"/>
        <v>23</v>
      </c>
      <c r="U24" t="str">
        <f t="shared" si="7"/>
        <v xml:space="preserve"> [23] = {</v>
      </c>
      <c r="V24" t="str">
        <f t="shared" si="8"/>
        <v xml:space="preserve">["ID"] = 1879354733; </v>
      </c>
      <c r="W24" t="str">
        <f t="shared" si="9"/>
        <v xml:space="preserve">["ID"] = 1879354733; </v>
      </c>
      <c r="X24" t="str">
        <f t="shared" si="10"/>
        <v/>
      </c>
      <c r="Y24" s="1" t="str">
        <f t="shared" si="11"/>
        <v xml:space="preserve">["SAVE_INDEX"] =  22; </v>
      </c>
      <c r="Z24">
        <f>VLOOKUP(E24,Type!A$2:B$21,2,FALSE)</f>
        <v>6</v>
      </c>
      <c r="AA24" t="str">
        <f t="shared" si="12"/>
        <v xml:space="preserve">["TYPE"] =  6; </v>
      </c>
      <c r="AB24" t="str">
        <f t="shared" si="13"/>
        <v>0</v>
      </c>
      <c r="AC24" t="str">
        <f t="shared" si="14"/>
        <v xml:space="preserve">["VXP"] =    0; </v>
      </c>
      <c r="AD24" t="str">
        <f t="shared" si="15"/>
        <v>5</v>
      </c>
      <c r="AE24" t="str">
        <f t="shared" si="16"/>
        <v xml:space="preserve">["LP"] =  5; </v>
      </c>
      <c r="AF24" t="str">
        <f t="shared" si="17"/>
        <v>700</v>
      </c>
      <c r="AG24" t="str">
        <f t="shared" si="18"/>
        <v xml:space="preserve">["REP"] =  700; </v>
      </c>
      <c r="AH24">
        <f>IF(LEN(J24)&gt;0,VLOOKUP(J24,Faction!A$2:B$77,2,FALSE),1)</f>
        <v>60</v>
      </c>
      <c r="AI24" t="str">
        <f t="shared" si="19"/>
        <v xml:space="preserve">["FACTION"] = 60; </v>
      </c>
      <c r="AJ24" t="str">
        <f t="shared" si="20"/>
        <v xml:space="preserve">["TIER"] = 2; </v>
      </c>
      <c r="AK24" t="str">
        <f t="shared" si="21"/>
        <v xml:space="preserve">["MIN_LVL"] = "105"; </v>
      </c>
      <c r="AL24" t="str">
        <f t="shared" si="22"/>
        <v/>
      </c>
      <c r="AM24" t="str">
        <f t="shared" si="23"/>
        <v xml:space="preserve">["NAME"] = { ["EN"] = "Foothold in Udûn (Advanced)"; }; </v>
      </c>
      <c r="AN24" t="str">
        <f t="shared" si="24"/>
        <v xml:space="preserve">["LORE"] = { ["EN"] = "There is still much to do in Udûn."; }; </v>
      </c>
      <c r="AO24" t="str">
        <f t="shared" si="25"/>
        <v xml:space="preserve">["SUMMARY"] = { ["EN"] = "Complete 90 quests in Udûn"; }; </v>
      </c>
      <c r="AP24" t="str">
        <f t="shared" si="26"/>
        <v/>
      </c>
      <c r="AQ24" t="str">
        <f t="shared" si="27"/>
        <v>};</v>
      </c>
    </row>
    <row r="25" spans="1:43" x14ac:dyDescent="0.25">
      <c r="A25">
        <v>1879354731</v>
      </c>
      <c r="B25">
        <v>36</v>
      </c>
      <c r="C25">
        <v>23</v>
      </c>
      <c r="D25" t="s">
        <v>235</v>
      </c>
      <c r="E25" t="s">
        <v>25</v>
      </c>
      <c r="H25">
        <v>5</v>
      </c>
      <c r="I25">
        <v>700</v>
      </c>
      <c r="J25" t="s">
        <v>41</v>
      </c>
      <c r="K25" t="s">
        <v>236</v>
      </c>
      <c r="L25" t="s">
        <v>537</v>
      </c>
      <c r="M25">
        <v>3</v>
      </c>
      <c r="N25">
        <v>105</v>
      </c>
      <c r="R25" t="str">
        <f t="shared" si="4"/>
        <v xml:space="preserve"> [24] = {["ID"] = 1879354731; }; -- Foothold in Udûn (Intermediate)</v>
      </c>
      <c r="S25" s="1" t="str">
        <f t="shared" si="5"/>
        <v xml:space="preserve"> [24] = {["ID"] = 1879354731; ["SAVE_INDEX"] =  23; ["TYPE"] =  6; ["VXP"] =    0; ["LP"] =  5; ["REP"] =  700; ["FACTION"] = 60; ["TIER"] = 3; ["MIN_LVL"] = "105"; ["NAME"] = { ["EN"] = "Foothold in Udûn (Intermediate)"; }; ["LORE"] = { ["EN"] = "There is still much to do in Udûn."; }; ["SUMMARY"] = { ["EN"] = "Complete 40 quests in Udûn"; }; };</v>
      </c>
      <c r="T25">
        <f t="shared" si="6"/>
        <v>24</v>
      </c>
      <c r="U25" t="str">
        <f t="shared" si="7"/>
        <v xml:space="preserve"> [24] = {</v>
      </c>
      <c r="V25" t="str">
        <f t="shared" si="8"/>
        <v xml:space="preserve">["ID"] = 1879354731; </v>
      </c>
      <c r="W25" t="str">
        <f t="shared" si="9"/>
        <v xml:space="preserve">["ID"] = 1879354731; </v>
      </c>
      <c r="X25" t="str">
        <f t="shared" si="10"/>
        <v/>
      </c>
      <c r="Y25" s="1" t="str">
        <f t="shared" si="11"/>
        <v xml:space="preserve">["SAVE_INDEX"] =  23; </v>
      </c>
      <c r="Z25">
        <f>VLOOKUP(E25,Type!A$2:B$21,2,FALSE)</f>
        <v>6</v>
      </c>
      <c r="AA25" t="str">
        <f t="shared" si="12"/>
        <v xml:space="preserve">["TYPE"] =  6; </v>
      </c>
      <c r="AB25" t="str">
        <f t="shared" si="13"/>
        <v>0</v>
      </c>
      <c r="AC25" t="str">
        <f t="shared" si="14"/>
        <v xml:space="preserve">["VXP"] =    0; </v>
      </c>
      <c r="AD25" t="str">
        <f t="shared" si="15"/>
        <v>5</v>
      </c>
      <c r="AE25" t="str">
        <f t="shared" si="16"/>
        <v xml:space="preserve">["LP"] =  5; </v>
      </c>
      <c r="AF25" t="str">
        <f t="shared" si="17"/>
        <v>700</v>
      </c>
      <c r="AG25" t="str">
        <f t="shared" si="18"/>
        <v xml:space="preserve">["REP"] =  700; </v>
      </c>
      <c r="AH25">
        <f>IF(LEN(J25)&gt;0,VLOOKUP(J25,Faction!A$2:B$77,2,FALSE),1)</f>
        <v>60</v>
      </c>
      <c r="AI25" t="str">
        <f t="shared" si="19"/>
        <v xml:space="preserve">["FACTION"] = 60; </v>
      </c>
      <c r="AJ25" t="str">
        <f t="shared" si="20"/>
        <v xml:space="preserve">["TIER"] = 3; </v>
      </c>
      <c r="AK25" t="str">
        <f t="shared" si="21"/>
        <v xml:space="preserve">["MIN_LVL"] = "105"; </v>
      </c>
      <c r="AL25" t="str">
        <f t="shared" si="22"/>
        <v/>
      </c>
      <c r="AM25" t="str">
        <f t="shared" si="23"/>
        <v xml:space="preserve">["NAME"] = { ["EN"] = "Foothold in Udûn (Intermediate)"; }; </v>
      </c>
      <c r="AN25" t="str">
        <f t="shared" si="24"/>
        <v xml:space="preserve">["LORE"] = { ["EN"] = "There is still much to do in Udûn."; }; </v>
      </c>
      <c r="AO25" t="str">
        <f t="shared" si="25"/>
        <v xml:space="preserve">["SUMMARY"] = { ["EN"] = "Complete 40 quests in Udûn"; }; </v>
      </c>
      <c r="AP25" t="str">
        <f t="shared" si="26"/>
        <v/>
      </c>
      <c r="AQ25" t="str">
        <f t="shared" si="27"/>
        <v>};</v>
      </c>
    </row>
    <row r="26" spans="1:43" x14ac:dyDescent="0.25">
      <c r="A26">
        <v>1879354739</v>
      </c>
      <c r="B26">
        <v>35</v>
      </c>
      <c r="C26">
        <v>24</v>
      </c>
      <c r="D26" t="s">
        <v>233</v>
      </c>
      <c r="E26" t="s">
        <v>25</v>
      </c>
      <c r="I26">
        <v>700</v>
      </c>
      <c r="J26" t="s">
        <v>41</v>
      </c>
      <c r="K26" t="s">
        <v>234</v>
      </c>
      <c r="L26" t="s">
        <v>537</v>
      </c>
      <c r="M26">
        <v>4</v>
      </c>
      <c r="N26">
        <v>105</v>
      </c>
      <c r="R26" t="str">
        <f t="shared" si="4"/>
        <v xml:space="preserve"> [25] = {["ID"] = 1879354739; }; -- Foothold in Udûn</v>
      </c>
      <c r="S26" s="1" t="str">
        <f t="shared" si="5"/>
        <v xml:space="preserve"> [25] = {["ID"] = 1879354739; ["SAVE_INDEX"] =  24; ["TYPE"] =  6; ["VXP"] =    0; ["LP"] =  0; ["REP"] =  700; ["FACTION"] = 60; ["TIER"] = 4; ["MIN_LVL"] = "105"; ["NAME"] = { ["EN"] = "Foothold in Udûn"; }; ["LORE"] = { ["EN"] = "There is still much to do in Udûn."; }; ["SUMMARY"] = { ["EN"] = "Complete 20 quests in Udûn"; }; };</v>
      </c>
      <c r="T26">
        <f t="shared" si="6"/>
        <v>25</v>
      </c>
      <c r="U26" t="str">
        <f t="shared" si="7"/>
        <v xml:space="preserve"> [25] = {</v>
      </c>
      <c r="V26" t="str">
        <f t="shared" si="8"/>
        <v xml:space="preserve">["ID"] = 1879354739; </v>
      </c>
      <c r="W26" t="str">
        <f t="shared" si="9"/>
        <v xml:space="preserve">["ID"] = 1879354739; </v>
      </c>
      <c r="X26" t="str">
        <f t="shared" si="10"/>
        <v/>
      </c>
      <c r="Y26" s="1" t="str">
        <f t="shared" si="11"/>
        <v xml:space="preserve">["SAVE_INDEX"] =  24; </v>
      </c>
      <c r="Z26">
        <f>VLOOKUP(E26,Type!A$2:B$21,2,FALSE)</f>
        <v>6</v>
      </c>
      <c r="AA26" t="str">
        <f t="shared" si="12"/>
        <v xml:space="preserve">["TYPE"] =  6; </v>
      </c>
      <c r="AB26" t="str">
        <f t="shared" si="13"/>
        <v>0</v>
      </c>
      <c r="AC26" t="str">
        <f t="shared" si="14"/>
        <v xml:space="preserve">["VXP"] =    0; </v>
      </c>
      <c r="AD26" t="str">
        <f t="shared" si="15"/>
        <v>0</v>
      </c>
      <c r="AE26" t="str">
        <f t="shared" si="16"/>
        <v xml:space="preserve">["LP"] =  0; </v>
      </c>
      <c r="AF26" t="str">
        <f t="shared" si="17"/>
        <v>700</v>
      </c>
      <c r="AG26" t="str">
        <f t="shared" si="18"/>
        <v xml:space="preserve">["REP"] =  700; </v>
      </c>
      <c r="AH26">
        <f>IF(LEN(J26)&gt;0,VLOOKUP(J26,Faction!A$2:B$77,2,FALSE),1)</f>
        <v>60</v>
      </c>
      <c r="AI26" t="str">
        <f t="shared" si="19"/>
        <v xml:space="preserve">["FACTION"] = 60; </v>
      </c>
      <c r="AJ26" t="str">
        <f t="shared" si="20"/>
        <v xml:space="preserve">["TIER"] = 4; </v>
      </c>
      <c r="AK26" t="str">
        <f t="shared" si="21"/>
        <v xml:space="preserve">["MIN_LVL"] = "105"; </v>
      </c>
      <c r="AL26" t="str">
        <f t="shared" si="22"/>
        <v/>
      </c>
      <c r="AM26" t="str">
        <f t="shared" si="23"/>
        <v xml:space="preserve">["NAME"] = { ["EN"] = "Foothold in Udûn"; }; </v>
      </c>
      <c r="AN26" t="str">
        <f t="shared" si="24"/>
        <v xml:space="preserve">["LORE"] = { ["EN"] = "There is still much to do in Udûn."; }; </v>
      </c>
      <c r="AO26" t="str">
        <f t="shared" si="25"/>
        <v xml:space="preserve">["SUMMARY"] = { ["EN"] = "Complete 20 quests in Udûn"; }; </v>
      </c>
      <c r="AP26" t="str">
        <f t="shared" si="26"/>
        <v/>
      </c>
      <c r="AQ26" t="str">
        <f t="shared" si="27"/>
        <v>};</v>
      </c>
    </row>
    <row r="27" spans="1:43" x14ac:dyDescent="0.25">
      <c r="A27">
        <v>1879354747</v>
      </c>
      <c r="B27">
        <v>123</v>
      </c>
      <c r="C27">
        <v>25</v>
      </c>
      <c r="D27" t="s">
        <v>426</v>
      </c>
      <c r="E27" t="s">
        <v>25</v>
      </c>
      <c r="H27">
        <v>5</v>
      </c>
      <c r="I27">
        <v>700</v>
      </c>
      <c r="J27" t="s">
        <v>41</v>
      </c>
      <c r="K27" t="s">
        <v>427</v>
      </c>
      <c r="L27" t="s">
        <v>454</v>
      </c>
      <c r="M27">
        <v>2</v>
      </c>
      <c r="N27">
        <v>105</v>
      </c>
      <c r="R27" t="str">
        <f t="shared" si="4"/>
        <v xml:space="preserve"> [26] = {["ID"] = 1879354747; }; -- Gathering of Resources (Advanced)</v>
      </c>
      <c r="S27" s="1" t="str">
        <f t="shared" si="5"/>
        <v xml:space="preserve"> [26] = {["ID"] = 1879354747; ["SAVE_INDEX"] =  25; ["TYPE"] =  6; ["VXP"] =    0; ["LP"] =  5; ["REP"] =  700; ["FACTION"] = 60; ["TIER"] = 2; ["MIN_LVL"] = "105"; ["NAME"] = { ["EN"] = "Gathering of Resources (Advanced)"; }; ["LORE"] = { ["EN"] = "There is still much to do in Gorgoroth."; }; ["SUMMARY"] = { ["EN"] = "Complete 90 Resource Quests in Gorgoroth"; }; };</v>
      </c>
      <c r="T27">
        <f t="shared" si="6"/>
        <v>26</v>
      </c>
      <c r="U27" t="str">
        <f t="shared" si="7"/>
        <v xml:space="preserve"> [26] = {</v>
      </c>
      <c r="V27" t="str">
        <f t="shared" si="8"/>
        <v xml:space="preserve">["ID"] = 1879354747; </v>
      </c>
      <c r="W27" t="str">
        <f t="shared" si="9"/>
        <v xml:space="preserve">["ID"] = 1879354747; </v>
      </c>
      <c r="X27" t="str">
        <f t="shared" si="10"/>
        <v/>
      </c>
      <c r="Y27" s="1" t="str">
        <f t="shared" si="11"/>
        <v xml:space="preserve">["SAVE_INDEX"] =  25; </v>
      </c>
      <c r="Z27">
        <f>VLOOKUP(E27,Type!A$2:B$21,2,FALSE)</f>
        <v>6</v>
      </c>
      <c r="AA27" t="str">
        <f t="shared" si="12"/>
        <v xml:space="preserve">["TYPE"] =  6; </v>
      </c>
      <c r="AB27" t="str">
        <f t="shared" si="13"/>
        <v>0</v>
      </c>
      <c r="AC27" t="str">
        <f t="shared" si="14"/>
        <v xml:space="preserve">["VXP"] =    0; </v>
      </c>
      <c r="AD27" t="str">
        <f t="shared" si="15"/>
        <v>5</v>
      </c>
      <c r="AE27" t="str">
        <f t="shared" si="16"/>
        <v xml:space="preserve">["LP"] =  5; </v>
      </c>
      <c r="AF27" t="str">
        <f t="shared" si="17"/>
        <v>700</v>
      </c>
      <c r="AG27" t="str">
        <f t="shared" si="18"/>
        <v xml:space="preserve">["REP"] =  700; </v>
      </c>
      <c r="AH27">
        <f>IF(LEN(J27)&gt;0,VLOOKUP(J27,Faction!A$2:B$77,2,FALSE),1)</f>
        <v>60</v>
      </c>
      <c r="AI27" t="str">
        <f t="shared" si="19"/>
        <v xml:space="preserve">["FACTION"] = 60; </v>
      </c>
      <c r="AJ27" t="str">
        <f t="shared" si="20"/>
        <v xml:space="preserve">["TIER"] = 2; </v>
      </c>
      <c r="AK27" t="str">
        <f t="shared" si="21"/>
        <v xml:space="preserve">["MIN_LVL"] = "105"; </v>
      </c>
      <c r="AL27" t="str">
        <f t="shared" si="22"/>
        <v/>
      </c>
      <c r="AM27" t="str">
        <f t="shared" si="23"/>
        <v xml:space="preserve">["NAME"] = { ["EN"] = "Gathering of Resources (Advanced)"; }; </v>
      </c>
      <c r="AN27" t="str">
        <f t="shared" si="24"/>
        <v xml:space="preserve">["LORE"] = { ["EN"] = "There is still much to do in Gorgoroth."; }; </v>
      </c>
      <c r="AO27" t="str">
        <f t="shared" si="25"/>
        <v xml:space="preserve">["SUMMARY"] = { ["EN"] = "Complete 90 Resource Quests in Gorgoroth"; }; </v>
      </c>
      <c r="AP27" t="str">
        <f t="shared" si="26"/>
        <v/>
      </c>
      <c r="AQ27" t="str">
        <f t="shared" si="27"/>
        <v>};</v>
      </c>
    </row>
    <row r="28" spans="1:43" x14ac:dyDescent="0.25">
      <c r="A28">
        <v>1879354746</v>
      </c>
      <c r="B28">
        <v>122</v>
      </c>
      <c r="C28">
        <v>26</v>
      </c>
      <c r="D28" t="s">
        <v>424</v>
      </c>
      <c r="E28" t="s">
        <v>25</v>
      </c>
      <c r="H28">
        <v>5</v>
      </c>
      <c r="I28">
        <v>700</v>
      </c>
      <c r="J28" t="s">
        <v>41</v>
      </c>
      <c r="K28" t="s">
        <v>425</v>
      </c>
      <c r="L28" t="s">
        <v>454</v>
      </c>
      <c r="M28">
        <v>3</v>
      </c>
      <c r="N28">
        <v>105</v>
      </c>
      <c r="R28" t="str">
        <f t="shared" si="4"/>
        <v xml:space="preserve"> [27] = {["ID"] = 1879354746; }; -- Gathering of Resources (Intermediate)</v>
      </c>
      <c r="S28" s="1" t="str">
        <f t="shared" si="5"/>
        <v xml:space="preserve"> [27] = {["ID"] = 1879354746; ["SAVE_INDEX"] =  26; ["TYPE"] =  6; ["VXP"] =    0; ["LP"] =  5; ["REP"] =  700; ["FACTION"] = 60; ["TIER"] = 3; ["MIN_LVL"] = "105"; ["NAME"] = { ["EN"] = "Gathering of Resources (Intermediate)"; }; ["LORE"] = { ["EN"] = "There is still much to do in Gorgoroth."; }; ["SUMMARY"] = { ["EN"] = "Complete 40 Resource Quests in Gorgoroth"; }; };</v>
      </c>
      <c r="T28">
        <f t="shared" si="6"/>
        <v>27</v>
      </c>
      <c r="U28" t="str">
        <f t="shared" si="7"/>
        <v xml:space="preserve"> [27] = {</v>
      </c>
      <c r="V28" t="str">
        <f t="shared" si="8"/>
        <v xml:space="preserve">["ID"] = 1879354746; </v>
      </c>
      <c r="W28" t="str">
        <f t="shared" si="9"/>
        <v xml:space="preserve">["ID"] = 1879354746; </v>
      </c>
      <c r="X28" t="str">
        <f t="shared" si="10"/>
        <v/>
      </c>
      <c r="Y28" s="1" t="str">
        <f t="shared" si="11"/>
        <v xml:space="preserve">["SAVE_INDEX"] =  26; </v>
      </c>
      <c r="Z28">
        <f>VLOOKUP(E28,Type!A$2:B$21,2,FALSE)</f>
        <v>6</v>
      </c>
      <c r="AA28" t="str">
        <f t="shared" si="12"/>
        <v xml:space="preserve">["TYPE"] =  6; </v>
      </c>
      <c r="AB28" t="str">
        <f t="shared" si="13"/>
        <v>0</v>
      </c>
      <c r="AC28" t="str">
        <f t="shared" si="14"/>
        <v xml:space="preserve">["VXP"] =    0; </v>
      </c>
      <c r="AD28" t="str">
        <f t="shared" si="15"/>
        <v>5</v>
      </c>
      <c r="AE28" t="str">
        <f t="shared" si="16"/>
        <v xml:space="preserve">["LP"] =  5; </v>
      </c>
      <c r="AF28" t="str">
        <f t="shared" si="17"/>
        <v>700</v>
      </c>
      <c r="AG28" t="str">
        <f t="shared" si="18"/>
        <v xml:space="preserve">["REP"] =  700; </v>
      </c>
      <c r="AH28">
        <f>IF(LEN(J28)&gt;0,VLOOKUP(J28,Faction!A$2:B$77,2,FALSE),1)</f>
        <v>60</v>
      </c>
      <c r="AI28" t="str">
        <f t="shared" si="19"/>
        <v xml:space="preserve">["FACTION"] = 60; </v>
      </c>
      <c r="AJ28" t="str">
        <f t="shared" si="20"/>
        <v xml:space="preserve">["TIER"] = 3; </v>
      </c>
      <c r="AK28" t="str">
        <f t="shared" si="21"/>
        <v xml:space="preserve">["MIN_LVL"] = "105"; </v>
      </c>
      <c r="AL28" t="str">
        <f t="shared" si="22"/>
        <v/>
      </c>
      <c r="AM28" t="str">
        <f t="shared" si="23"/>
        <v xml:space="preserve">["NAME"] = { ["EN"] = "Gathering of Resources (Intermediate)"; }; </v>
      </c>
      <c r="AN28" t="str">
        <f t="shared" si="24"/>
        <v xml:space="preserve">["LORE"] = { ["EN"] = "There is still much to do in Gorgoroth."; }; </v>
      </c>
      <c r="AO28" t="str">
        <f t="shared" si="25"/>
        <v xml:space="preserve">["SUMMARY"] = { ["EN"] = "Complete 40 Resource Quests in Gorgoroth"; }; </v>
      </c>
      <c r="AP28" t="str">
        <f t="shared" si="26"/>
        <v/>
      </c>
      <c r="AQ28" t="str">
        <f t="shared" si="27"/>
        <v>};</v>
      </c>
    </row>
    <row r="29" spans="1:43" x14ac:dyDescent="0.25">
      <c r="A29">
        <v>1879354744</v>
      </c>
      <c r="B29">
        <v>121</v>
      </c>
      <c r="C29">
        <v>27</v>
      </c>
      <c r="D29" t="s">
        <v>422</v>
      </c>
      <c r="E29" t="s">
        <v>25</v>
      </c>
      <c r="I29">
        <v>700</v>
      </c>
      <c r="J29" t="s">
        <v>41</v>
      </c>
      <c r="K29" t="s">
        <v>423</v>
      </c>
      <c r="L29" t="s">
        <v>454</v>
      </c>
      <c r="M29">
        <v>4</v>
      </c>
      <c r="N29">
        <v>105</v>
      </c>
      <c r="R29" t="str">
        <f t="shared" si="4"/>
        <v xml:space="preserve"> [28] = {["ID"] = 1879354744; }; -- Gathering of Resources</v>
      </c>
      <c r="S29" s="1" t="str">
        <f t="shared" si="5"/>
        <v xml:space="preserve"> [28] = {["ID"] = 1879354744; ["SAVE_INDEX"] =  27; ["TYPE"] =  6; ["VXP"] =    0; ["LP"] =  0; ["REP"] =  700; ["FACTION"] = 60; ["TIER"] = 4; ["MIN_LVL"] = "105"; ["NAME"] = { ["EN"] = "Gathering of Resources"; }; ["LORE"] = { ["EN"] = "There is still much to do in Gorgoroth."; }; ["SUMMARY"] = { ["EN"] = "Complete 20 Resource Quests in Gorgoroth"; }; };</v>
      </c>
      <c r="T29">
        <f t="shared" si="6"/>
        <v>28</v>
      </c>
      <c r="U29" t="str">
        <f t="shared" si="7"/>
        <v xml:space="preserve"> [28] = {</v>
      </c>
      <c r="V29" t="str">
        <f t="shared" si="8"/>
        <v xml:space="preserve">["ID"] = 1879354744; </v>
      </c>
      <c r="W29" t="str">
        <f t="shared" si="9"/>
        <v xml:space="preserve">["ID"] = 1879354744; </v>
      </c>
      <c r="X29" t="str">
        <f t="shared" si="10"/>
        <v/>
      </c>
      <c r="Y29" s="1" t="str">
        <f t="shared" si="11"/>
        <v xml:space="preserve">["SAVE_INDEX"] =  27; </v>
      </c>
      <c r="Z29">
        <f>VLOOKUP(E29,Type!A$2:B$21,2,FALSE)</f>
        <v>6</v>
      </c>
      <c r="AA29" t="str">
        <f t="shared" si="12"/>
        <v xml:space="preserve">["TYPE"] =  6; </v>
      </c>
      <c r="AB29" t="str">
        <f t="shared" si="13"/>
        <v>0</v>
      </c>
      <c r="AC29" t="str">
        <f t="shared" si="14"/>
        <v xml:space="preserve">["VXP"] =    0; </v>
      </c>
      <c r="AD29" t="str">
        <f t="shared" si="15"/>
        <v>0</v>
      </c>
      <c r="AE29" t="str">
        <f t="shared" si="16"/>
        <v xml:space="preserve">["LP"] =  0; </v>
      </c>
      <c r="AF29" t="str">
        <f t="shared" si="17"/>
        <v>700</v>
      </c>
      <c r="AG29" t="str">
        <f t="shared" si="18"/>
        <v xml:space="preserve">["REP"] =  700; </v>
      </c>
      <c r="AH29">
        <f>IF(LEN(J29)&gt;0,VLOOKUP(J29,Faction!A$2:B$77,2,FALSE),1)</f>
        <v>60</v>
      </c>
      <c r="AI29" t="str">
        <f t="shared" si="19"/>
        <v xml:space="preserve">["FACTION"] = 60; </v>
      </c>
      <c r="AJ29" t="str">
        <f t="shared" si="20"/>
        <v xml:space="preserve">["TIER"] = 4; </v>
      </c>
      <c r="AK29" t="str">
        <f t="shared" si="21"/>
        <v xml:space="preserve">["MIN_LVL"] = "105"; </v>
      </c>
      <c r="AL29" t="str">
        <f t="shared" si="22"/>
        <v/>
      </c>
      <c r="AM29" t="str">
        <f t="shared" si="23"/>
        <v xml:space="preserve">["NAME"] = { ["EN"] = "Gathering of Resources"; }; </v>
      </c>
      <c r="AN29" t="str">
        <f t="shared" si="24"/>
        <v xml:space="preserve">["LORE"] = { ["EN"] = "There is still much to do in Gorgoroth."; }; </v>
      </c>
      <c r="AO29" t="str">
        <f t="shared" si="25"/>
        <v xml:space="preserve">["SUMMARY"] = { ["EN"] = "Complete 20 Resource Quests in Gorgoroth"; }; </v>
      </c>
      <c r="AP29" t="str">
        <f t="shared" si="26"/>
        <v/>
      </c>
      <c r="AQ29" t="str">
        <f t="shared" si="27"/>
        <v>};</v>
      </c>
    </row>
    <row r="30" spans="1:43" x14ac:dyDescent="0.25">
      <c r="A30">
        <v>1879354749</v>
      </c>
      <c r="B30">
        <v>4</v>
      </c>
      <c r="C30">
        <v>28</v>
      </c>
      <c r="D30" t="s">
        <v>152</v>
      </c>
      <c r="E30" t="s">
        <v>25</v>
      </c>
      <c r="F30">
        <v>2000</v>
      </c>
      <c r="G30" t="s">
        <v>153</v>
      </c>
      <c r="H30">
        <v>10</v>
      </c>
      <c r="I30">
        <v>900</v>
      </c>
      <c r="J30" t="s">
        <v>41</v>
      </c>
      <c r="K30" t="s">
        <v>154</v>
      </c>
      <c r="L30" t="s">
        <v>454</v>
      </c>
      <c r="M30">
        <v>1</v>
      </c>
      <c r="N30">
        <v>105</v>
      </c>
      <c r="R30" t="str">
        <f t="shared" si="4"/>
        <v xml:space="preserve"> [29] = {["ID"] = 1879354749; }; -- Gorgoroth: Continued Skirmishes</v>
      </c>
      <c r="S30" s="1" t="str">
        <f t="shared" si="5"/>
        <v xml:space="preserve"> [29] = {["ID"] = 1879354749; ["SAVE_INDEX"] =  28; ["TYPE"] =  6; ["VXP"] = 2000; ["LP"] = 10; ["REP"] =  900; ["FACTION"] = 60; ["TIER"] = 1; ["MIN_LVL"] = "105"; ["NAME"] = { ["EN"] = "Gorgoroth: Continued Skirmishes"; }; ["LORE"] = { ["EN"] = "There is still much to do in Gorgoroth."; }; ["SUMMARY"] = { ["EN"] = "Complete Enemies in Bhol Rûdh (Advanced), Leaders of Gorgoroth (Advanced), Enemies of Barad-dûr (Advanced), Enemies of Kála-murg (Advanced), Enemies on The Burning Mountain (Advanced), Enemies of Durthang (Advanced)"; }; ["TITLE"] = { ["EN"] = "Defender of The Conquest"; }; };</v>
      </c>
      <c r="T30">
        <f t="shared" si="6"/>
        <v>29</v>
      </c>
      <c r="U30" t="str">
        <f t="shared" si="7"/>
        <v xml:space="preserve"> [29] = {</v>
      </c>
      <c r="V30" t="str">
        <f t="shared" si="8"/>
        <v xml:space="preserve">["ID"] = 1879354749; </v>
      </c>
      <c r="W30" t="str">
        <f t="shared" si="9"/>
        <v xml:space="preserve">["ID"] = 1879354749; </v>
      </c>
      <c r="X30" t="str">
        <f t="shared" si="10"/>
        <v/>
      </c>
      <c r="Y30" s="1" t="str">
        <f t="shared" si="11"/>
        <v xml:space="preserve">["SAVE_INDEX"] =  28; </v>
      </c>
      <c r="Z30">
        <f>VLOOKUP(E30,Type!A$2:B$21,2,FALSE)</f>
        <v>6</v>
      </c>
      <c r="AA30" t="str">
        <f t="shared" si="12"/>
        <v xml:space="preserve">["TYPE"] =  6; </v>
      </c>
      <c r="AB30" t="str">
        <f t="shared" si="13"/>
        <v>2000</v>
      </c>
      <c r="AC30" t="str">
        <f t="shared" si="14"/>
        <v xml:space="preserve">["VXP"] = 2000; </v>
      </c>
      <c r="AD30" t="str">
        <f t="shared" si="15"/>
        <v>10</v>
      </c>
      <c r="AE30" t="str">
        <f t="shared" si="16"/>
        <v xml:space="preserve">["LP"] = 10; </v>
      </c>
      <c r="AF30" t="str">
        <f t="shared" si="17"/>
        <v>900</v>
      </c>
      <c r="AG30" t="str">
        <f t="shared" si="18"/>
        <v xml:space="preserve">["REP"] =  900; </v>
      </c>
      <c r="AH30">
        <f>IF(LEN(J30)&gt;0,VLOOKUP(J30,Faction!A$2:B$77,2,FALSE),1)</f>
        <v>60</v>
      </c>
      <c r="AI30" t="str">
        <f t="shared" si="19"/>
        <v xml:space="preserve">["FACTION"] = 60; </v>
      </c>
      <c r="AJ30" t="str">
        <f t="shared" si="20"/>
        <v xml:space="preserve">["TIER"] = 1; </v>
      </c>
      <c r="AK30" t="str">
        <f t="shared" si="21"/>
        <v xml:space="preserve">["MIN_LVL"] = "105"; </v>
      </c>
      <c r="AL30" t="str">
        <f t="shared" si="22"/>
        <v/>
      </c>
      <c r="AM30" t="str">
        <f t="shared" si="23"/>
        <v xml:space="preserve">["NAME"] = { ["EN"] = "Gorgoroth: Continued Skirmishes"; }; </v>
      </c>
      <c r="AN30" t="str">
        <f t="shared" si="24"/>
        <v xml:space="preserve">["LORE"] = { ["EN"] = "There is still much to do in Gorgoroth."; }; </v>
      </c>
      <c r="AO30" t="str">
        <f t="shared" si="25"/>
        <v xml:space="preserve">["SUMMARY"] = { ["EN"] = "Complete Enemies in Bhol Rûdh (Advanced), Leaders of Gorgoroth (Advanced), Enemies of Barad-dûr (Advanced), Enemies of Kála-murg (Advanced), Enemies on The Burning Mountain (Advanced), Enemies of Durthang (Advanced)"; }; </v>
      </c>
      <c r="AP30" t="str">
        <f t="shared" si="26"/>
        <v xml:space="preserve">["TITLE"] = { ["EN"] = "Defender of The Conquest"; }; </v>
      </c>
      <c r="AQ30" t="str">
        <f t="shared" si="27"/>
        <v>};</v>
      </c>
    </row>
    <row r="31" spans="1:43" x14ac:dyDescent="0.25">
      <c r="A31">
        <v>1879354748</v>
      </c>
      <c r="B31">
        <v>130</v>
      </c>
      <c r="C31">
        <v>29</v>
      </c>
      <c r="D31" t="s">
        <v>440</v>
      </c>
      <c r="E31" t="s">
        <v>30</v>
      </c>
      <c r="H31">
        <v>5</v>
      </c>
      <c r="I31">
        <v>700</v>
      </c>
      <c r="J31" t="s">
        <v>41</v>
      </c>
      <c r="K31" t="s">
        <v>441</v>
      </c>
      <c r="L31" t="s">
        <v>542</v>
      </c>
      <c r="M31">
        <v>2</v>
      </c>
      <c r="N31">
        <v>105</v>
      </c>
      <c r="R31" t="str">
        <f t="shared" si="4"/>
        <v xml:space="preserve"> [30] = {["ID"] = 1879354748; }; -- Enemies in Bhol Rûdh (Advanced)</v>
      </c>
      <c r="S31" s="1" t="str">
        <f t="shared" si="5"/>
        <v xml:space="preserve"> [30] = {["ID"] = 1879354748; ["SAVE_INDEX"] =  29; ["TYPE"] =  4; ["VXP"] =    0; ["LP"] =  5; ["REP"] =  700; ["FACTION"] = 60; ["TIER"] = 2; ["MIN_LVL"] = "105"; ["NAME"] = { ["EN"] = "Enemies in Bhol Rûdh (Advanced)"; }; ["LORE"] = { ["EN"] = "Defeat many foes in the resource instance of Bhol Rûdh."; }; ["SUMMARY"] = { ["EN"] = "Defeat 400 foes in the resource instance of Bhol Rûdh"; }; };</v>
      </c>
      <c r="T31">
        <f t="shared" si="6"/>
        <v>30</v>
      </c>
      <c r="U31" t="str">
        <f t="shared" si="7"/>
        <v xml:space="preserve"> [30] = {</v>
      </c>
      <c r="V31" t="str">
        <f t="shared" si="8"/>
        <v xml:space="preserve">["ID"] = 1879354748; </v>
      </c>
      <c r="W31" t="str">
        <f t="shared" si="9"/>
        <v xml:space="preserve">["ID"] = 1879354748; </v>
      </c>
      <c r="X31" t="str">
        <f t="shared" si="10"/>
        <v/>
      </c>
      <c r="Y31" s="1" t="str">
        <f t="shared" si="11"/>
        <v xml:space="preserve">["SAVE_INDEX"] =  29; </v>
      </c>
      <c r="Z31">
        <f>VLOOKUP(E31,Type!A$2:B$21,2,FALSE)</f>
        <v>4</v>
      </c>
      <c r="AA31" t="str">
        <f t="shared" si="12"/>
        <v xml:space="preserve">["TYPE"] =  4; </v>
      </c>
      <c r="AB31" t="str">
        <f t="shared" si="13"/>
        <v>0</v>
      </c>
      <c r="AC31" t="str">
        <f t="shared" si="14"/>
        <v xml:space="preserve">["VXP"] =    0; </v>
      </c>
      <c r="AD31" t="str">
        <f t="shared" si="15"/>
        <v>5</v>
      </c>
      <c r="AE31" t="str">
        <f t="shared" si="16"/>
        <v xml:space="preserve">["LP"] =  5; </v>
      </c>
      <c r="AF31" t="str">
        <f t="shared" si="17"/>
        <v>700</v>
      </c>
      <c r="AG31" t="str">
        <f t="shared" si="18"/>
        <v xml:space="preserve">["REP"] =  700; </v>
      </c>
      <c r="AH31">
        <f>IF(LEN(J31)&gt;0,VLOOKUP(J31,Faction!A$2:B$77,2,FALSE),1)</f>
        <v>60</v>
      </c>
      <c r="AI31" t="str">
        <f t="shared" si="19"/>
        <v xml:space="preserve">["FACTION"] = 60; </v>
      </c>
      <c r="AJ31" t="str">
        <f t="shared" si="20"/>
        <v xml:space="preserve">["TIER"] = 2; </v>
      </c>
      <c r="AK31" t="str">
        <f t="shared" si="21"/>
        <v xml:space="preserve">["MIN_LVL"] = "105"; </v>
      </c>
      <c r="AL31" t="str">
        <f t="shared" si="22"/>
        <v/>
      </c>
      <c r="AM31" t="str">
        <f t="shared" si="23"/>
        <v xml:space="preserve">["NAME"] = { ["EN"] = "Enemies in Bhol Rûdh (Advanced)"; }; </v>
      </c>
      <c r="AN31" t="str">
        <f t="shared" si="24"/>
        <v xml:space="preserve">["LORE"] = { ["EN"] = "Defeat many foes in the resource instance of Bhol Rûdh."; }; </v>
      </c>
      <c r="AO31" t="str">
        <f t="shared" si="25"/>
        <v xml:space="preserve">["SUMMARY"] = { ["EN"] = "Defeat 400 foes in the resource instance of Bhol Rûdh"; }; </v>
      </c>
      <c r="AP31" t="str">
        <f t="shared" si="26"/>
        <v/>
      </c>
      <c r="AQ31" t="str">
        <f t="shared" si="27"/>
        <v>};</v>
      </c>
    </row>
    <row r="32" spans="1:43" x14ac:dyDescent="0.25">
      <c r="A32">
        <v>1879354745</v>
      </c>
      <c r="B32">
        <v>129</v>
      </c>
      <c r="C32">
        <v>30</v>
      </c>
      <c r="D32" t="s">
        <v>438</v>
      </c>
      <c r="E32" t="s">
        <v>30</v>
      </c>
      <c r="I32">
        <v>700</v>
      </c>
      <c r="J32" t="s">
        <v>41</v>
      </c>
      <c r="K32" t="s">
        <v>439</v>
      </c>
      <c r="L32" t="s">
        <v>542</v>
      </c>
      <c r="M32">
        <v>3</v>
      </c>
      <c r="N32">
        <v>105</v>
      </c>
      <c r="R32" t="str">
        <f t="shared" si="4"/>
        <v xml:space="preserve"> [31] = {["ID"] = 1879354745; }; -- Enemies in Bhol Rûdh</v>
      </c>
      <c r="S32" s="1" t="str">
        <f t="shared" si="5"/>
        <v xml:space="preserve"> [31] = {["ID"] = 1879354745; ["SAVE_INDEX"] =  30; ["TYPE"] =  4; ["VXP"] =    0; ["LP"] =  0; ["REP"] =  700; ["FACTION"] = 60; ["TIER"] = 3; ["MIN_LVL"] = "105"; ["NAME"] = { ["EN"] = "Enemies in Bhol Rûdh"; }; ["LORE"] = { ["EN"] = "Defeat many foes in the resource instance of Bhol Rûdh."; }; ["SUMMARY"] = { ["EN"] = "Defeat 200 foes in the resource instance of Bhol Rûdh"; }; };</v>
      </c>
      <c r="T32">
        <f t="shared" si="6"/>
        <v>31</v>
      </c>
      <c r="U32" t="str">
        <f t="shared" si="7"/>
        <v xml:space="preserve"> [31] = {</v>
      </c>
      <c r="V32" t="str">
        <f t="shared" si="8"/>
        <v xml:space="preserve">["ID"] = 1879354745; </v>
      </c>
      <c r="W32" t="str">
        <f t="shared" si="9"/>
        <v xml:space="preserve">["ID"] = 1879354745; </v>
      </c>
      <c r="X32" t="str">
        <f t="shared" si="10"/>
        <v/>
      </c>
      <c r="Y32" s="1" t="str">
        <f t="shared" si="11"/>
        <v xml:space="preserve">["SAVE_INDEX"] =  30; </v>
      </c>
      <c r="Z32">
        <f>VLOOKUP(E32,Type!A$2:B$21,2,FALSE)</f>
        <v>4</v>
      </c>
      <c r="AA32" t="str">
        <f t="shared" si="12"/>
        <v xml:space="preserve">["TYPE"] =  4; </v>
      </c>
      <c r="AB32" t="str">
        <f t="shared" si="13"/>
        <v>0</v>
      </c>
      <c r="AC32" t="str">
        <f t="shared" si="14"/>
        <v xml:space="preserve">["VXP"] =    0; </v>
      </c>
      <c r="AD32" t="str">
        <f t="shared" si="15"/>
        <v>0</v>
      </c>
      <c r="AE32" t="str">
        <f t="shared" si="16"/>
        <v xml:space="preserve">["LP"] =  0; </v>
      </c>
      <c r="AF32" t="str">
        <f t="shared" si="17"/>
        <v>700</v>
      </c>
      <c r="AG32" t="str">
        <f t="shared" si="18"/>
        <v xml:space="preserve">["REP"] =  700; </v>
      </c>
      <c r="AH32">
        <f>IF(LEN(J32)&gt;0,VLOOKUP(J32,Faction!A$2:B$77,2,FALSE),1)</f>
        <v>60</v>
      </c>
      <c r="AI32" t="str">
        <f t="shared" si="19"/>
        <v xml:space="preserve">["FACTION"] = 60; </v>
      </c>
      <c r="AJ32" t="str">
        <f t="shared" si="20"/>
        <v xml:space="preserve">["TIER"] = 3; </v>
      </c>
      <c r="AK32" t="str">
        <f t="shared" si="21"/>
        <v xml:space="preserve">["MIN_LVL"] = "105"; </v>
      </c>
      <c r="AL32" t="str">
        <f t="shared" si="22"/>
        <v/>
      </c>
      <c r="AM32" t="str">
        <f t="shared" si="23"/>
        <v xml:space="preserve">["NAME"] = { ["EN"] = "Enemies in Bhol Rûdh"; }; </v>
      </c>
      <c r="AN32" t="str">
        <f t="shared" si="24"/>
        <v xml:space="preserve">["LORE"] = { ["EN"] = "Defeat many foes in the resource instance of Bhol Rûdh."; }; </v>
      </c>
      <c r="AO32" t="str">
        <f t="shared" si="25"/>
        <v xml:space="preserve">["SUMMARY"] = { ["EN"] = "Defeat 200 foes in the resource instance of Bhol Rûdh"; }; </v>
      </c>
      <c r="AP32" t="str">
        <f t="shared" si="26"/>
        <v/>
      </c>
      <c r="AQ32" t="str">
        <f t="shared" si="27"/>
        <v>};</v>
      </c>
    </row>
    <row r="33" spans="1:43" x14ac:dyDescent="0.25">
      <c r="A33">
        <v>1879354732</v>
      </c>
      <c r="B33">
        <v>126</v>
      </c>
      <c r="C33">
        <v>31</v>
      </c>
      <c r="D33" t="s">
        <v>432</v>
      </c>
      <c r="E33" t="s">
        <v>30</v>
      </c>
      <c r="H33">
        <v>5</v>
      </c>
      <c r="I33">
        <v>700</v>
      </c>
      <c r="J33" t="s">
        <v>41</v>
      </c>
      <c r="K33" t="s">
        <v>433</v>
      </c>
      <c r="L33" t="s">
        <v>626</v>
      </c>
      <c r="M33">
        <v>2</v>
      </c>
      <c r="N33">
        <v>105</v>
      </c>
      <c r="R33" t="str">
        <f t="shared" si="4"/>
        <v xml:space="preserve"> [32] = {["ID"] = 1879354732; }; -- Leaders of Gorgoroth (Advanced)</v>
      </c>
      <c r="S33" s="1" t="str">
        <f t="shared" si="5"/>
        <v xml:space="preserve"> [32] = {["ID"] = 1879354732; ["SAVE_INDEX"] =  31; ["TYPE"] =  4; ["VXP"] =    0; ["LP"] =  5; ["REP"] =  700; ["FACTION"] = 60; ["TIER"] = 2; ["MIN_LVL"] = "105"; ["NAME"] = { ["EN"] = "Leaders of Gorgoroth (Advanced)"; }; ["LORE"] = { ["EN"] = "Defeat many leaders in the resource instances of Gorgoroth."; }; ["SUMMARY"] = { ["EN"] = "Defeat 40 leaders in the resources instance of Gorgoroth"; }; };</v>
      </c>
      <c r="T33">
        <f t="shared" si="6"/>
        <v>32</v>
      </c>
      <c r="U33" t="str">
        <f t="shared" si="7"/>
        <v xml:space="preserve"> [32] = {</v>
      </c>
      <c r="V33" t="str">
        <f t="shared" si="8"/>
        <v xml:space="preserve">["ID"] = 1879354732; </v>
      </c>
      <c r="W33" t="str">
        <f t="shared" si="9"/>
        <v xml:space="preserve">["ID"] = 1879354732; </v>
      </c>
      <c r="X33" t="str">
        <f t="shared" si="10"/>
        <v/>
      </c>
      <c r="Y33" s="1" t="str">
        <f t="shared" si="11"/>
        <v xml:space="preserve">["SAVE_INDEX"] =  31; </v>
      </c>
      <c r="Z33">
        <f>VLOOKUP(E33,Type!A$2:B$21,2,FALSE)</f>
        <v>4</v>
      </c>
      <c r="AA33" t="str">
        <f t="shared" si="12"/>
        <v xml:space="preserve">["TYPE"] =  4; </v>
      </c>
      <c r="AB33" t="str">
        <f t="shared" si="13"/>
        <v>0</v>
      </c>
      <c r="AC33" t="str">
        <f t="shared" si="14"/>
        <v xml:space="preserve">["VXP"] =    0; </v>
      </c>
      <c r="AD33" t="str">
        <f t="shared" si="15"/>
        <v>5</v>
      </c>
      <c r="AE33" t="str">
        <f t="shared" si="16"/>
        <v xml:space="preserve">["LP"] =  5; </v>
      </c>
      <c r="AF33" t="str">
        <f t="shared" si="17"/>
        <v>700</v>
      </c>
      <c r="AG33" t="str">
        <f t="shared" si="18"/>
        <v xml:space="preserve">["REP"] =  700; </v>
      </c>
      <c r="AH33">
        <f>IF(LEN(J33)&gt;0,VLOOKUP(J33,Faction!A$2:B$77,2,FALSE),1)</f>
        <v>60</v>
      </c>
      <c r="AI33" t="str">
        <f t="shared" si="19"/>
        <v xml:space="preserve">["FACTION"] = 60; </v>
      </c>
      <c r="AJ33" t="str">
        <f t="shared" si="20"/>
        <v xml:space="preserve">["TIER"] = 2; </v>
      </c>
      <c r="AK33" t="str">
        <f t="shared" si="21"/>
        <v xml:space="preserve">["MIN_LVL"] = "105"; </v>
      </c>
      <c r="AL33" t="str">
        <f t="shared" si="22"/>
        <v/>
      </c>
      <c r="AM33" t="str">
        <f t="shared" si="23"/>
        <v xml:space="preserve">["NAME"] = { ["EN"] = "Leaders of Gorgoroth (Advanced)"; }; </v>
      </c>
      <c r="AN33" t="str">
        <f t="shared" si="24"/>
        <v xml:space="preserve">["LORE"] = { ["EN"] = "Defeat many leaders in the resource instances of Gorgoroth."; }; </v>
      </c>
      <c r="AO33" t="str">
        <f t="shared" si="25"/>
        <v xml:space="preserve">["SUMMARY"] = { ["EN"] = "Defeat 40 leaders in the resources instance of Gorgoroth"; }; </v>
      </c>
      <c r="AP33" t="str">
        <f t="shared" si="26"/>
        <v/>
      </c>
      <c r="AQ33" t="str">
        <f t="shared" si="27"/>
        <v>};</v>
      </c>
    </row>
    <row r="34" spans="1:43" x14ac:dyDescent="0.25">
      <c r="A34">
        <v>1879354740</v>
      </c>
      <c r="B34">
        <v>125</v>
      </c>
      <c r="C34">
        <v>32</v>
      </c>
      <c r="D34" t="s">
        <v>430</v>
      </c>
      <c r="E34" t="s">
        <v>30</v>
      </c>
      <c r="I34">
        <v>700</v>
      </c>
      <c r="J34" t="s">
        <v>41</v>
      </c>
      <c r="K34" t="s">
        <v>431</v>
      </c>
      <c r="L34" t="s">
        <v>626</v>
      </c>
      <c r="M34">
        <v>3</v>
      </c>
      <c r="N34">
        <v>105</v>
      </c>
      <c r="R34" t="str">
        <f t="shared" si="4"/>
        <v xml:space="preserve"> [33] = {["ID"] = 1879354740; }; -- Leaders of Gorgoroth</v>
      </c>
      <c r="S34" s="1" t="str">
        <f t="shared" si="5"/>
        <v xml:space="preserve"> [33] = {["ID"] = 1879354740; ["SAVE_INDEX"] =  32; ["TYPE"] =  4; ["VXP"] =    0; ["LP"] =  0; ["REP"] =  700; ["FACTION"] = 60; ["TIER"] = 3; ["MIN_LVL"] = "105"; ["NAME"] = { ["EN"] = "Leaders of Gorgoroth"; }; ["LORE"] = { ["EN"] = "Defeat many leaders in the resource instances of Gorgoroth."; }; ["SUMMARY"] = { ["EN"] = "Defeat 20 leaders in the resources instance of Gorgoroth"; }; };</v>
      </c>
      <c r="T34">
        <f t="shared" si="6"/>
        <v>33</v>
      </c>
      <c r="U34" t="str">
        <f t="shared" si="7"/>
        <v xml:space="preserve"> [33] = {</v>
      </c>
      <c r="V34" t="str">
        <f t="shared" si="8"/>
        <v xml:space="preserve">["ID"] = 1879354740; </v>
      </c>
      <c r="W34" t="str">
        <f t="shared" si="9"/>
        <v xml:space="preserve">["ID"] = 1879354740; </v>
      </c>
      <c r="X34" t="str">
        <f t="shared" si="10"/>
        <v/>
      </c>
      <c r="Y34" s="1" t="str">
        <f t="shared" si="11"/>
        <v xml:space="preserve">["SAVE_INDEX"] =  32; </v>
      </c>
      <c r="Z34">
        <f>VLOOKUP(E34,Type!A$2:B$21,2,FALSE)</f>
        <v>4</v>
      </c>
      <c r="AA34" t="str">
        <f t="shared" si="12"/>
        <v xml:space="preserve">["TYPE"] =  4; </v>
      </c>
      <c r="AB34" t="str">
        <f t="shared" si="13"/>
        <v>0</v>
      </c>
      <c r="AC34" t="str">
        <f t="shared" si="14"/>
        <v xml:space="preserve">["VXP"] =    0; </v>
      </c>
      <c r="AD34" t="str">
        <f t="shared" si="15"/>
        <v>0</v>
      </c>
      <c r="AE34" t="str">
        <f t="shared" si="16"/>
        <v xml:space="preserve">["LP"] =  0; </v>
      </c>
      <c r="AF34" t="str">
        <f t="shared" si="17"/>
        <v>700</v>
      </c>
      <c r="AG34" t="str">
        <f t="shared" si="18"/>
        <v xml:space="preserve">["REP"] =  700; </v>
      </c>
      <c r="AH34">
        <f>IF(LEN(J34)&gt;0,VLOOKUP(J34,Faction!A$2:B$77,2,FALSE),1)</f>
        <v>60</v>
      </c>
      <c r="AI34" t="str">
        <f t="shared" si="19"/>
        <v xml:space="preserve">["FACTION"] = 60; </v>
      </c>
      <c r="AJ34" t="str">
        <f t="shared" si="20"/>
        <v xml:space="preserve">["TIER"] = 3; </v>
      </c>
      <c r="AK34" t="str">
        <f t="shared" si="21"/>
        <v xml:space="preserve">["MIN_LVL"] = "105"; </v>
      </c>
      <c r="AL34" t="str">
        <f t="shared" si="22"/>
        <v/>
      </c>
      <c r="AM34" t="str">
        <f t="shared" si="23"/>
        <v xml:space="preserve">["NAME"] = { ["EN"] = "Leaders of Gorgoroth"; }; </v>
      </c>
      <c r="AN34" t="str">
        <f t="shared" si="24"/>
        <v xml:space="preserve">["LORE"] = { ["EN"] = "Defeat many leaders in the resource instances of Gorgoroth."; }; </v>
      </c>
      <c r="AO34" t="str">
        <f t="shared" si="25"/>
        <v xml:space="preserve">["SUMMARY"] = { ["EN"] = "Defeat 20 leaders in the resources instance of Gorgoroth"; }; </v>
      </c>
      <c r="AP34" t="str">
        <f t="shared" si="26"/>
        <v/>
      </c>
      <c r="AQ34" t="str">
        <f t="shared" si="27"/>
        <v>};</v>
      </c>
    </row>
    <row r="35" spans="1:43" x14ac:dyDescent="0.25">
      <c r="A35">
        <v>1879354752</v>
      </c>
      <c r="B35">
        <v>128</v>
      </c>
      <c r="C35">
        <v>33</v>
      </c>
      <c r="D35" t="s">
        <v>436</v>
      </c>
      <c r="E35" t="s">
        <v>30</v>
      </c>
      <c r="H35">
        <v>5</v>
      </c>
      <c r="I35">
        <v>700</v>
      </c>
      <c r="J35" t="s">
        <v>41</v>
      </c>
      <c r="K35" t="s">
        <v>437</v>
      </c>
      <c r="L35" t="s">
        <v>541</v>
      </c>
      <c r="M35">
        <v>2</v>
      </c>
      <c r="N35">
        <v>105</v>
      </c>
      <c r="R35" t="str">
        <f t="shared" si="4"/>
        <v xml:space="preserve"> [34] = {["ID"] = 1879354752; }; -- Enemies of Barad-dûr (Advanced)</v>
      </c>
      <c r="S35" s="1" t="str">
        <f t="shared" si="5"/>
        <v xml:space="preserve"> [34] = {["ID"] = 1879354752; ["SAVE_INDEX"] =  33; ["TYPE"] =  4; ["VXP"] =    0; ["LP"] =  5; ["REP"] =  700; ["FACTION"] = 60; ["TIER"] = 2; ["MIN_LVL"] = "105"; ["NAME"] = { ["EN"] = "Enemies of Barad-dûr (Advanced)"; }; ["LORE"] = { ["EN"] = "Defeat many foes in the resource instance of Barad-dûr."; }; ["SUMMARY"] = { ["EN"] = "Defeat 400 foes in the resource instance of Barad-dûr"; }; };</v>
      </c>
      <c r="T35">
        <f t="shared" si="6"/>
        <v>34</v>
      </c>
      <c r="U35" t="str">
        <f t="shared" si="7"/>
        <v xml:space="preserve"> [34] = {</v>
      </c>
      <c r="V35" t="str">
        <f t="shared" si="8"/>
        <v xml:space="preserve">["ID"] = 1879354752; </v>
      </c>
      <c r="W35" t="str">
        <f t="shared" si="9"/>
        <v xml:space="preserve">["ID"] = 1879354752; </v>
      </c>
      <c r="X35" t="str">
        <f t="shared" si="10"/>
        <v/>
      </c>
      <c r="Y35" s="1" t="str">
        <f t="shared" si="11"/>
        <v xml:space="preserve">["SAVE_INDEX"] =  33; </v>
      </c>
      <c r="Z35">
        <f>VLOOKUP(E35,Type!A$2:B$21,2,FALSE)</f>
        <v>4</v>
      </c>
      <c r="AA35" t="str">
        <f t="shared" si="12"/>
        <v xml:space="preserve">["TYPE"] =  4; </v>
      </c>
      <c r="AB35" t="str">
        <f t="shared" si="13"/>
        <v>0</v>
      </c>
      <c r="AC35" t="str">
        <f t="shared" si="14"/>
        <v xml:space="preserve">["VXP"] =    0; </v>
      </c>
      <c r="AD35" t="str">
        <f t="shared" si="15"/>
        <v>5</v>
      </c>
      <c r="AE35" t="str">
        <f t="shared" si="16"/>
        <v xml:space="preserve">["LP"] =  5; </v>
      </c>
      <c r="AF35" t="str">
        <f t="shared" si="17"/>
        <v>700</v>
      </c>
      <c r="AG35" t="str">
        <f t="shared" si="18"/>
        <v xml:space="preserve">["REP"] =  700; </v>
      </c>
      <c r="AH35">
        <f>IF(LEN(J35)&gt;0,VLOOKUP(J35,Faction!A$2:B$77,2,FALSE),1)</f>
        <v>60</v>
      </c>
      <c r="AI35" t="str">
        <f t="shared" si="19"/>
        <v xml:space="preserve">["FACTION"] = 60; </v>
      </c>
      <c r="AJ35" t="str">
        <f t="shared" si="20"/>
        <v xml:space="preserve">["TIER"] = 2; </v>
      </c>
      <c r="AK35" t="str">
        <f t="shared" si="21"/>
        <v xml:space="preserve">["MIN_LVL"] = "105"; </v>
      </c>
      <c r="AL35" t="str">
        <f t="shared" si="22"/>
        <v/>
      </c>
      <c r="AM35" t="str">
        <f t="shared" si="23"/>
        <v xml:space="preserve">["NAME"] = { ["EN"] = "Enemies of Barad-dûr (Advanced)"; }; </v>
      </c>
      <c r="AN35" t="str">
        <f t="shared" si="24"/>
        <v xml:space="preserve">["LORE"] = { ["EN"] = "Defeat many foes in the resource instance of Barad-dûr."; }; </v>
      </c>
      <c r="AO35" t="str">
        <f t="shared" si="25"/>
        <v xml:space="preserve">["SUMMARY"] = { ["EN"] = "Defeat 400 foes in the resource instance of Barad-dûr"; }; </v>
      </c>
      <c r="AP35" t="str">
        <f t="shared" si="26"/>
        <v/>
      </c>
      <c r="AQ35" t="str">
        <f t="shared" si="27"/>
        <v>};</v>
      </c>
    </row>
    <row r="36" spans="1:43" x14ac:dyDescent="0.25">
      <c r="A36">
        <v>1879354751</v>
      </c>
      <c r="B36">
        <v>127</v>
      </c>
      <c r="C36">
        <v>34</v>
      </c>
      <c r="D36" t="s">
        <v>434</v>
      </c>
      <c r="E36" t="s">
        <v>30</v>
      </c>
      <c r="I36">
        <v>700</v>
      </c>
      <c r="J36" t="s">
        <v>41</v>
      </c>
      <c r="K36" t="s">
        <v>435</v>
      </c>
      <c r="L36" t="s">
        <v>541</v>
      </c>
      <c r="M36">
        <v>3</v>
      </c>
      <c r="N36">
        <v>105</v>
      </c>
      <c r="R36" t="str">
        <f t="shared" si="4"/>
        <v xml:space="preserve"> [35] = {["ID"] = 1879354751; }; -- Enemies of Barad-dûr</v>
      </c>
      <c r="S36" s="1" t="str">
        <f t="shared" si="5"/>
        <v xml:space="preserve"> [35] = {["ID"] = 1879354751; ["SAVE_INDEX"] =  34; ["TYPE"] =  4; ["VXP"] =    0; ["LP"] =  0; ["REP"] =  700; ["FACTION"] = 60; ["TIER"] = 3; ["MIN_LVL"] = "105"; ["NAME"] = { ["EN"] = "Enemies of Barad-dûr"; }; ["LORE"] = { ["EN"] = "Defeat many foes in the resource instance of Barad-dûr."; }; ["SUMMARY"] = { ["EN"] = "Defeat 200 foes in the resource instance of Barad-dûr"; }; };</v>
      </c>
      <c r="T36">
        <f t="shared" si="6"/>
        <v>35</v>
      </c>
      <c r="U36" t="str">
        <f t="shared" si="7"/>
        <v xml:space="preserve"> [35] = {</v>
      </c>
      <c r="V36" t="str">
        <f t="shared" si="8"/>
        <v xml:space="preserve">["ID"] = 1879354751; </v>
      </c>
      <c r="W36" t="str">
        <f t="shared" si="9"/>
        <v xml:space="preserve">["ID"] = 1879354751; </v>
      </c>
      <c r="X36" t="str">
        <f t="shared" si="10"/>
        <v/>
      </c>
      <c r="Y36" s="1" t="str">
        <f t="shared" si="11"/>
        <v xml:space="preserve">["SAVE_INDEX"] =  34; </v>
      </c>
      <c r="Z36">
        <f>VLOOKUP(E36,Type!A$2:B$21,2,FALSE)</f>
        <v>4</v>
      </c>
      <c r="AA36" t="str">
        <f t="shared" si="12"/>
        <v xml:space="preserve">["TYPE"] =  4; </v>
      </c>
      <c r="AB36" t="str">
        <f t="shared" si="13"/>
        <v>0</v>
      </c>
      <c r="AC36" t="str">
        <f t="shared" si="14"/>
        <v xml:space="preserve">["VXP"] =    0; </v>
      </c>
      <c r="AD36" t="str">
        <f t="shared" si="15"/>
        <v>0</v>
      </c>
      <c r="AE36" t="str">
        <f t="shared" si="16"/>
        <v xml:space="preserve">["LP"] =  0; </v>
      </c>
      <c r="AF36" t="str">
        <f t="shared" si="17"/>
        <v>700</v>
      </c>
      <c r="AG36" t="str">
        <f t="shared" si="18"/>
        <v xml:space="preserve">["REP"] =  700; </v>
      </c>
      <c r="AH36">
        <f>IF(LEN(J36)&gt;0,VLOOKUP(J36,Faction!A$2:B$77,2,FALSE),1)</f>
        <v>60</v>
      </c>
      <c r="AI36" t="str">
        <f t="shared" si="19"/>
        <v xml:space="preserve">["FACTION"] = 60; </v>
      </c>
      <c r="AJ36" t="str">
        <f t="shared" si="20"/>
        <v xml:space="preserve">["TIER"] = 3; </v>
      </c>
      <c r="AK36" t="str">
        <f t="shared" si="21"/>
        <v xml:space="preserve">["MIN_LVL"] = "105"; </v>
      </c>
      <c r="AL36" t="str">
        <f t="shared" si="22"/>
        <v/>
      </c>
      <c r="AM36" t="str">
        <f t="shared" si="23"/>
        <v xml:space="preserve">["NAME"] = { ["EN"] = "Enemies of Barad-dûr"; }; </v>
      </c>
      <c r="AN36" t="str">
        <f t="shared" si="24"/>
        <v xml:space="preserve">["LORE"] = { ["EN"] = "Defeat many foes in the resource instance of Barad-dûr."; }; </v>
      </c>
      <c r="AO36" t="str">
        <f t="shared" si="25"/>
        <v xml:space="preserve">["SUMMARY"] = { ["EN"] = "Defeat 200 foes in the resource instance of Barad-dûr"; }; </v>
      </c>
      <c r="AP36" t="str">
        <f t="shared" si="26"/>
        <v/>
      </c>
      <c r="AQ36" t="str">
        <f t="shared" si="27"/>
        <v>};</v>
      </c>
    </row>
    <row r="37" spans="1:43" x14ac:dyDescent="0.25">
      <c r="A37">
        <v>1879354756</v>
      </c>
      <c r="B37">
        <v>136</v>
      </c>
      <c r="C37">
        <v>35</v>
      </c>
      <c r="D37" t="s">
        <v>452</v>
      </c>
      <c r="E37" t="s">
        <v>30</v>
      </c>
      <c r="H37">
        <v>5</v>
      </c>
      <c r="I37">
        <v>700</v>
      </c>
      <c r="J37" t="s">
        <v>41</v>
      </c>
      <c r="K37" t="s">
        <v>453</v>
      </c>
      <c r="L37" t="s">
        <v>543</v>
      </c>
      <c r="M37">
        <v>2</v>
      </c>
      <c r="N37">
        <v>105</v>
      </c>
      <c r="R37" t="str">
        <f t="shared" si="4"/>
        <v xml:space="preserve"> [36] = {["ID"] = 1879354756; }; -- Enemies of Kála-murg (Advanced)</v>
      </c>
      <c r="S37" s="1" t="str">
        <f t="shared" si="5"/>
        <v xml:space="preserve"> [36] = {["ID"] = 1879354756; ["SAVE_INDEX"] =  35; ["TYPE"] =  4; ["VXP"] =    0; ["LP"] =  5; ["REP"] =  700; ["FACTION"] = 60; ["TIER"] = 2; ["MIN_LVL"] = "105"; ["NAME"] = { ["EN"] = "Enemies of Kála-murg (Advanced)"; }; ["LORE"] = { ["EN"] = "Defeat many foes in the resource instance of Kála-murg."; }; ["SUMMARY"] = { ["EN"] = "Defeat 400 foes in the resource instance of Kála-murg"; }; };</v>
      </c>
      <c r="T37">
        <f t="shared" si="6"/>
        <v>36</v>
      </c>
      <c r="U37" t="str">
        <f t="shared" si="7"/>
        <v xml:space="preserve"> [36] = {</v>
      </c>
      <c r="V37" t="str">
        <f t="shared" si="8"/>
        <v xml:space="preserve">["ID"] = 1879354756; </v>
      </c>
      <c r="W37" t="str">
        <f t="shared" si="9"/>
        <v xml:space="preserve">["ID"] = 1879354756; </v>
      </c>
      <c r="X37" t="str">
        <f t="shared" si="10"/>
        <v/>
      </c>
      <c r="Y37" s="1" t="str">
        <f t="shared" si="11"/>
        <v xml:space="preserve">["SAVE_INDEX"] =  35; </v>
      </c>
      <c r="Z37">
        <f>VLOOKUP(E37,Type!A$2:B$21,2,FALSE)</f>
        <v>4</v>
      </c>
      <c r="AA37" t="str">
        <f t="shared" si="12"/>
        <v xml:space="preserve">["TYPE"] =  4; </v>
      </c>
      <c r="AB37" t="str">
        <f t="shared" si="13"/>
        <v>0</v>
      </c>
      <c r="AC37" t="str">
        <f t="shared" si="14"/>
        <v xml:space="preserve">["VXP"] =    0; </v>
      </c>
      <c r="AD37" t="str">
        <f t="shared" si="15"/>
        <v>5</v>
      </c>
      <c r="AE37" t="str">
        <f t="shared" si="16"/>
        <v xml:space="preserve">["LP"] =  5; </v>
      </c>
      <c r="AF37" t="str">
        <f t="shared" si="17"/>
        <v>700</v>
      </c>
      <c r="AG37" t="str">
        <f t="shared" si="18"/>
        <v xml:space="preserve">["REP"] =  700; </v>
      </c>
      <c r="AH37">
        <f>IF(LEN(J37)&gt;0,VLOOKUP(J37,Faction!A$2:B$77,2,FALSE),1)</f>
        <v>60</v>
      </c>
      <c r="AI37" t="str">
        <f t="shared" si="19"/>
        <v xml:space="preserve">["FACTION"] = 60; </v>
      </c>
      <c r="AJ37" t="str">
        <f t="shared" si="20"/>
        <v xml:space="preserve">["TIER"] = 2; </v>
      </c>
      <c r="AK37" t="str">
        <f t="shared" si="21"/>
        <v xml:space="preserve">["MIN_LVL"] = "105"; </v>
      </c>
      <c r="AL37" t="str">
        <f t="shared" si="22"/>
        <v/>
      </c>
      <c r="AM37" t="str">
        <f t="shared" si="23"/>
        <v xml:space="preserve">["NAME"] = { ["EN"] = "Enemies of Kála-murg (Advanced)"; }; </v>
      </c>
      <c r="AN37" t="str">
        <f t="shared" si="24"/>
        <v xml:space="preserve">["LORE"] = { ["EN"] = "Defeat many foes in the resource instance of Kála-murg."; }; </v>
      </c>
      <c r="AO37" t="str">
        <f t="shared" si="25"/>
        <v xml:space="preserve">["SUMMARY"] = { ["EN"] = "Defeat 400 foes in the resource instance of Kála-murg"; }; </v>
      </c>
      <c r="AP37" t="str">
        <f t="shared" si="26"/>
        <v/>
      </c>
      <c r="AQ37" t="str">
        <f t="shared" si="27"/>
        <v>};</v>
      </c>
    </row>
    <row r="38" spans="1:43" x14ac:dyDescent="0.25">
      <c r="A38">
        <v>1879354755</v>
      </c>
      <c r="B38">
        <v>135</v>
      </c>
      <c r="C38">
        <v>36</v>
      </c>
      <c r="D38" t="s">
        <v>450</v>
      </c>
      <c r="E38" t="s">
        <v>30</v>
      </c>
      <c r="I38">
        <v>700</v>
      </c>
      <c r="J38" t="s">
        <v>41</v>
      </c>
      <c r="K38" t="s">
        <v>451</v>
      </c>
      <c r="L38" t="s">
        <v>543</v>
      </c>
      <c r="M38">
        <v>3</v>
      </c>
      <c r="N38">
        <v>105</v>
      </c>
      <c r="R38" t="str">
        <f t="shared" si="4"/>
        <v xml:space="preserve"> [37] = {["ID"] = 1879354755; }; -- Enemies of Kála-murg</v>
      </c>
      <c r="S38" s="1" t="str">
        <f t="shared" si="5"/>
        <v xml:space="preserve"> [37] = {["ID"] = 1879354755; ["SAVE_INDEX"] =  36; ["TYPE"] =  4; ["VXP"] =    0; ["LP"] =  0; ["REP"] =  700; ["FACTION"] = 60; ["TIER"] = 3; ["MIN_LVL"] = "105"; ["NAME"] = { ["EN"] = "Enemies of Kála-murg"; }; ["LORE"] = { ["EN"] = "Defeat many foes in the resource instance of Kála-murg."; }; ["SUMMARY"] = { ["EN"] = "Defeat 200 foes in the resource instance of Kála-murg"; }; };</v>
      </c>
      <c r="T38">
        <f t="shared" si="6"/>
        <v>37</v>
      </c>
      <c r="U38" t="str">
        <f t="shared" si="7"/>
        <v xml:space="preserve"> [37] = {</v>
      </c>
      <c r="V38" t="str">
        <f t="shared" si="8"/>
        <v xml:space="preserve">["ID"] = 1879354755; </v>
      </c>
      <c r="W38" t="str">
        <f t="shared" si="9"/>
        <v xml:space="preserve">["ID"] = 1879354755; </v>
      </c>
      <c r="X38" t="str">
        <f t="shared" si="10"/>
        <v/>
      </c>
      <c r="Y38" s="1" t="str">
        <f t="shared" si="11"/>
        <v xml:space="preserve">["SAVE_INDEX"] =  36; </v>
      </c>
      <c r="Z38">
        <f>VLOOKUP(E38,Type!A$2:B$21,2,FALSE)</f>
        <v>4</v>
      </c>
      <c r="AA38" t="str">
        <f t="shared" si="12"/>
        <v xml:space="preserve">["TYPE"] =  4; </v>
      </c>
      <c r="AB38" t="str">
        <f t="shared" si="13"/>
        <v>0</v>
      </c>
      <c r="AC38" t="str">
        <f t="shared" si="14"/>
        <v xml:space="preserve">["VXP"] =    0; </v>
      </c>
      <c r="AD38" t="str">
        <f t="shared" si="15"/>
        <v>0</v>
      </c>
      <c r="AE38" t="str">
        <f t="shared" si="16"/>
        <v xml:space="preserve">["LP"] =  0; </v>
      </c>
      <c r="AF38" t="str">
        <f t="shared" si="17"/>
        <v>700</v>
      </c>
      <c r="AG38" t="str">
        <f t="shared" si="18"/>
        <v xml:space="preserve">["REP"] =  700; </v>
      </c>
      <c r="AH38">
        <f>IF(LEN(J38)&gt;0,VLOOKUP(J38,Faction!A$2:B$77,2,FALSE),1)</f>
        <v>60</v>
      </c>
      <c r="AI38" t="str">
        <f t="shared" si="19"/>
        <v xml:space="preserve">["FACTION"] = 60; </v>
      </c>
      <c r="AJ38" t="str">
        <f t="shared" si="20"/>
        <v xml:space="preserve">["TIER"] = 3; </v>
      </c>
      <c r="AK38" t="str">
        <f t="shared" si="21"/>
        <v xml:space="preserve">["MIN_LVL"] = "105"; </v>
      </c>
      <c r="AL38" t="str">
        <f t="shared" si="22"/>
        <v/>
      </c>
      <c r="AM38" t="str">
        <f t="shared" si="23"/>
        <v xml:space="preserve">["NAME"] = { ["EN"] = "Enemies of Kála-murg"; }; </v>
      </c>
      <c r="AN38" t="str">
        <f t="shared" si="24"/>
        <v xml:space="preserve">["LORE"] = { ["EN"] = "Defeat many foes in the resource instance of Kála-murg."; }; </v>
      </c>
      <c r="AO38" t="str">
        <f t="shared" si="25"/>
        <v xml:space="preserve">["SUMMARY"] = { ["EN"] = "Defeat 200 foes in the resource instance of Kála-murg"; }; </v>
      </c>
      <c r="AP38" t="str">
        <f t="shared" si="26"/>
        <v/>
      </c>
      <c r="AQ38" t="str">
        <f t="shared" si="27"/>
        <v>};</v>
      </c>
    </row>
    <row r="39" spans="1:43" x14ac:dyDescent="0.25">
      <c r="A39">
        <v>1879354729</v>
      </c>
      <c r="B39">
        <v>132</v>
      </c>
      <c r="C39">
        <v>37</v>
      </c>
      <c r="D39" t="s">
        <v>444</v>
      </c>
      <c r="E39" t="s">
        <v>30</v>
      </c>
      <c r="H39">
        <v>5</v>
      </c>
      <c r="I39">
        <v>700</v>
      </c>
      <c r="J39" t="s">
        <v>41</v>
      </c>
      <c r="K39" t="s">
        <v>445</v>
      </c>
      <c r="L39" t="s">
        <v>544</v>
      </c>
      <c r="M39">
        <v>2</v>
      </c>
      <c r="N39">
        <v>105</v>
      </c>
      <c r="R39" t="str">
        <f t="shared" si="4"/>
        <v xml:space="preserve"> [38] = {["ID"] = 1879354729; }; -- Enemies on The Burning Mountain (Advanced)</v>
      </c>
      <c r="S39" s="1" t="str">
        <f t="shared" si="5"/>
        <v xml:space="preserve"> [38] = {["ID"] = 1879354729; ["SAVE_INDEX"] =  37; ["TYPE"] =  4; ["VXP"] =    0; ["LP"] =  5; ["REP"] =  700; ["FACTION"] = 60; ["TIER"] = 2; ["MIN_LVL"] = "105"; ["NAME"] = { ["EN"] = "Enemies on The Burning Mountain (Advanced)"; }; ["LORE"] = { ["EN"] = "Defeat many foes in the resource instance of The Burning Mountain."; }; ["SUMMARY"] = { ["EN"] = "Defeat 400 foes in the resource instance of The Burning Mountain"; }; };</v>
      </c>
      <c r="T39">
        <f t="shared" si="6"/>
        <v>38</v>
      </c>
      <c r="U39" t="str">
        <f t="shared" si="7"/>
        <v xml:space="preserve"> [38] = {</v>
      </c>
      <c r="V39" t="str">
        <f t="shared" si="8"/>
        <v xml:space="preserve">["ID"] = 1879354729; </v>
      </c>
      <c r="W39" t="str">
        <f t="shared" si="9"/>
        <v xml:space="preserve">["ID"] = 1879354729; </v>
      </c>
      <c r="X39" t="str">
        <f t="shared" si="10"/>
        <v/>
      </c>
      <c r="Y39" s="1" t="str">
        <f t="shared" si="11"/>
        <v xml:space="preserve">["SAVE_INDEX"] =  37; </v>
      </c>
      <c r="Z39">
        <f>VLOOKUP(E39,Type!A$2:B$21,2,FALSE)</f>
        <v>4</v>
      </c>
      <c r="AA39" t="str">
        <f t="shared" si="12"/>
        <v xml:space="preserve">["TYPE"] =  4; </v>
      </c>
      <c r="AB39" t="str">
        <f t="shared" si="13"/>
        <v>0</v>
      </c>
      <c r="AC39" t="str">
        <f t="shared" si="14"/>
        <v xml:space="preserve">["VXP"] =    0; </v>
      </c>
      <c r="AD39" t="str">
        <f t="shared" si="15"/>
        <v>5</v>
      </c>
      <c r="AE39" t="str">
        <f t="shared" si="16"/>
        <v xml:space="preserve">["LP"] =  5; </v>
      </c>
      <c r="AF39" t="str">
        <f t="shared" si="17"/>
        <v>700</v>
      </c>
      <c r="AG39" t="str">
        <f t="shared" si="18"/>
        <v xml:space="preserve">["REP"] =  700; </v>
      </c>
      <c r="AH39">
        <f>IF(LEN(J39)&gt;0,VLOOKUP(J39,Faction!A$2:B$77,2,FALSE),1)</f>
        <v>60</v>
      </c>
      <c r="AI39" t="str">
        <f t="shared" si="19"/>
        <v xml:space="preserve">["FACTION"] = 60; </v>
      </c>
      <c r="AJ39" t="str">
        <f t="shared" si="20"/>
        <v xml:space="preserve">["TIER"] = 2; </v>
      </c>
      <c r="AK39" t="str">
        <f t="shared" si="21"/>
        <v xml:space="preserve">["MIN_LVL"] = "105"; </v>
      </c>
      <c r="AL39" t="str">
        <f t="shared" si="22"/>
        <v/>
      </c>
      <c r="AM39" t="str">
        <f t="shared" si="23"/>
        <v xml:space="preserve">["NAME"] = { ["EN"] = "Enemies on The Burning Mountain (Advanced)"; }; </v>
      </c>
      <c r="AN39" t="str">
        <f t="shared" si="24"/>
        <v xml:space="preserve">["LORE"] = { ["EN"] = "Defeat many foes in the resource instance of The Burning Mountain."; }; </v>
      </c>
      <c r="AO39" t="str">
        <f t="shared" si="25"/>
        <v xml:space="preserve">["SUMMARY"] = { ["EN"] = "Defeat 400 foes in the resource instance of The Burning Mountain"; }; </v>
      </c>
      <c r="AP39" t="str">
        <f t="shared" si="26"/>
        <v/>
      </c>
      <c r="AQ39" t="str">
        <f t="shared" si="27"/>
        <v>};</v>
      </c>
    </row>
    <row r="40" spans="1:43" x14ac:dyDescent="0.25">
      <c r="A40">
        <v>1879354725</v>
      </c>
      <c r="B40">
        <v>131</v>
      </c>
      <c r="C40">
        <v>38</v>
      </c>
      <c r="D40" t="s">
        <v>442</v>
      </c>
      <c r="E40" t="s">
        <v>30</v>
      </c>
      <c r="I40">
        <v>700</v>
      </c>
      <c r="J40" t="s">
        <v>41</v>
      </c>
      <c r="K40" t="s">
        <v>443</v>
      </c>
      <c r="L40" t="s">
        <v>544</v>
      </c>
      <c r="M40">
        <v>3</v>
      </c>
      <c r="N40">
        <v>105</v>
      </c>
      <c r="R40" t="str">
        <f t="shared" si="4"/>
        <v xml:space="preserve"> [39] = {["ID"] = 1879354725; }; -- Enemies on The Burning Mountain</v>
      </c>
      <c r="S40" s="1" t="str">
        <f t="shared" si="5"/>
        <v xml:space="preserve"> [39] = {["ID"] = 1879354725; ["SAVE_INDEX"] =  38; ["TYPE"] =  4; ["VXP"] =    0; ["LP"] =  0; ["REP"] =  700; ["FACTION"] = 60; ["TIER"] = 3; ["MIN_LVL"] = "105"; ["NAME"] = { ["EN"] = "Enemies on The Burning Mountain"; }; ["LORE"] = { ["EN"] = "Defeat many foes in the resource instance of The Burning Mountain."; }; ["SUMMARY"] = { ["EN"] = "Defeat 200 foes in the resource instance of The Burning Mountain"; }; };</v>
      </c>
      <c r="T40">
        <f t="shared" si="6"/>
        <v>39</v>
      </c>
      <c r="U40" t="str">
        <f t="shared" si="7"/>
        <v xml:space="preserve"> [39] = {</v>
      </c>
      <c r="V40" t="str">
        <f t="shared" si="8"/>
        <v xml:space="preserve">["ID"] = 1879354725; </v>
      </c>
      <c r="W40" t="str">
        <f t="shared" si="9"/>
        <v xml:space="preserve">["ID"] = 1879354725; </v>
      </c>
      <c r="X40" t="str">
        <f t="shared" si="10"/>
        <v/>
      </c>
      <c r="Y40" s="1" t="str">
        <f t="shared" si="11"/>
        <v xml:space="preserve">["SAVE_INDEX"] =  38; </v>
      </c>
      <c r="Z40">
        <f>VLOOKUP(E40,Type!A$2:B$21,2,FALSE)</f>
        <v>4</v>
      </c>
      <c r="AA40" t="str">
        <f t="shared" si="12"/>
        <v xml:space="preserve">["TYPE"] =  4; </v>
      </c>
      <c r="AB40" t="str">
        <f t="shared" si="13"/>
        <v>0</v>
      </c>
      <c r="AC40" t="str">
        <f t="shared" si="14"/>
        <v xml:space="preserve">["VXP"] =    0; </v>
      </c>
      <c r="AD40" t="str">
        <f t="shared" si="15"/>
        <v>0</v>
      </c>
      <c r="AE40" t="str">
        <f t="shared" si="16"/>
        <v xml:space="preserve">["LP"] =  0; </v>
      </c>
      <c r="AF40" t="str">
        <f t="shared" si="17"/>
        <v>700</v>
      </c>
      <c r="AG40" t="str">
        <f t="shared" si="18"/>
        <v xml:space="preserve">["REP"] =  700; </v>
      </c>
      <c r="AH40">
        <f>IF(LEN(J40)&gt;0,VLOOKUP(J40,Faction!A$2:B$77,2,FALSE),1)</f>
        <v>60</v>
      </c>
      <c r="AI40" t="str">
        <f t="shared" si="19"/>
        <v xml:space="preserve">["FACTION"] = 60; </v>
      </c>
      <c r="AJ40" t="str">
        <f t="shared" si="20"/>
        <v xml:space="preserve">["TIER"] = 3; </v>
      </c>
      <c r="AK40" t="str">
        <f t="shared" si="21"/>
        <v xml:space="preserve">["MIN_LVL"] = "105"; </v>
      </c>
      <c r="AL40" t="str">
        <f t="shared" si="22"/>
        <v/>
      </c>
      <c r="AM40" t="str">
        <f t="shared" si="23"/>
        <v xml:space="preserve">["NAME"] = { ["EN"] = "Enemies on The Burning Mountain"; }; </v>
      </c>
      <c r="AN40" t="str">
        <f t="shared" si="24"/>
        <v xml:space="preserve">["LORE"] = { ["EN"] = "Defeat many foes in the resource instance of The Burning Mountain."; }; </v>
      </c>
      <c r="AO40" t="str">
        <f t="shared" si="25"/>
        <v xml:space="preserve">["SUMMARY"] = { ["EN"] = "Defeat 200 foes in the resource instance of The Burning Mountain"; }; </v>
      </c>
      <c r="AP40" t="str">
        <f t="shared" si="26"/>
        <v/>
      </c>
      <c r="AQ40" t="str">
        <f t="shared" si="27"/>
        <v>};</v>
      </c>
    </row>
    <row r="41" spans="1:43" x14ac:dyDescent="0.25">
      <c r="A41">
        <v>1879354765</v>
      </c>
      <c r="B41">
        <v>134</v>
      </c>
      <c r="C41">
        <v>39</v>
      </c>
      <c r="D41" t="s">
        <v>448</v>
      </c>
      <c r="E41" t="s">
        <v>30</v>
      </c>
      <c r="H41">
        <v>5</v>
      </c>
      <c r="I41">
        <v>700</v>
      </c>
      <c r="J41" t="s">
        <v>41</v>
      </c>
      <c r="K41" t="s">
        <v>449</v>
      </c>
      <c r="L41" t="s">
        <v>545</v>
      </c>
      <c r="M41">
        <v>2</v>
      </c>
      <c r="N41">
        <v>105</v>
      </c>
      <c r="R41" t="str">
        <f t="shared" si="4"/>
        <v xml:space="preserve"> [40] = {["ID"] = 1879354765; }; -- Enemies of Durthang (Advanced)</v>
      </c>
      <c r="S41" s="1" t="str">
        <f t="shared" si="5"/>
        <v xml:space="preserve"> [40] = {["ID"] = 1879354765; ["SAVE_INDEX"] =  39; ["TYPE"] =  4; ["VXP"] =    0; ["LP"] =  5; ["REP"] =  700; ["FACTION"] = 60; ["TIER"] = 2; ["MIN_LVL"] = "105"; ["NAME"] = { ["EN"] = "Enemies of Durthang (Advanced)"; }; ["LORE"] = { ["EN"] = "Defeat many foes in the resource instance of Durthang."; }; ["SUMMARY"] = { ["EN"] = "Defeat 400 foes in the resource instance of Durthang"; }; };</v>
      </c>
      <c r="T41">
        <f t="shared" si="6"/>
        <v>40</v>
      </c>
      <c r="U41" t="str">
        <f t="shared" si="7"/>
        <v xml:space="preserve"> [40] = {</v>
      </c>
      <c r="V41" t="str">
        <f t="shared" si="8"/>
        <v xml:space="preserve">["ID"] = 1879354765; </v>
      </c>
      <c r="W41" t="str">
        <f t="shared" si="9"/>
        <v xml:space="preserve">["ID"] = 1879354765; </v>
      </c>
      <c r="X41" t="str">
        <f t="shared" si="10"/>
        <v/>
      </c>
      <c r="Y41" s="1" t="str">
        <f t="shared" si="11"/>
        <v xml:space="preserve">["SAVE_INDEX"] =  39; </v>
      </c>
      <c r="Z41">
        <f>VLOOKUP(E41,Type!A$2:B$21,2,FALSE)</f>
        <v>4</v>
      </c>
      <c r="AA41" t="str">
        <f t="shared" si="12"/>
        <v xml:space="preserve">["TYPE"] =  4; </v>
      </c>
      <c r="AB41" t="str">
        <f t="shared" si="13"/>
        <v>0</v>
      </c>
      <c r="AC41" t="str">
        <f t="shared" si="14"/>
        <v xml:space="preserve">["VXP"] =    0; </v>
      </c>
      <c r="AD41" t="str">
        <f t="shared" si="15"/>
        <v>5</v>
      </c>
      <c r="AE41" t="str">
        <f t="shared" si="16"/>
        <v xml:space="preserve">["LP"] =  5; </v>
      </c>
      <c r="AF41" t="str">
        <f t="shared" si="17"/>
        <v>700</v>
      </c>
      <c r="AG41" t="str">
        <f t="shared" si="18"/>
        <v xml:space="preserve">["REP"] =  700; </v>
      </c>
      <c r="AH41">
        <f>IF(LEN(J41)&gt;0,VLOOKUP(J41,Faction!A$2:B$77,2,FALSE),1)</f>
        <v>60</v>
      </c>
      <c r="AI41" t="str">
        <f t="shared" si="19"/>
        <v xml:space="preserve">["FACTION"] = 60; </v>
      </c>
      <c r="AJ41" t="str">
        <f t="shared" si="20"/>
        <v xml:space="preserve">["TIER"] = 2; </v>
      </c>
      <c r="AK41" t="str">
        <f t="shared" si="21"/>
        <v xml:space="preserve">["MIN_LVL"] = "105"; </v>
      </c>
      <c r="AL41" t="str">
        <f t="shared" si="22"/>
        <v/>
      </c>
      <c r="AM41" t="str">
        <f t="shared" si="23"/>
        <v xml:space="preserve">["NAME"] = { ["EN"] = "Enemies of Durthang (Advanced)"; }; </v>
      </c>
      <c r="AN41" t="str">
        <f t="shared" si="24"/>
        <v xml:space="preserve">["LORE"] = { ["EN"] = "Defeat many foes in the resource instance of Durthang."; }; </v>
      </c>
      <c r="AO41" t="str">
        <f t="shared" si="25"/>
        <v xml:space="preserve">["SUMMARY"] = { ["EN"] = "Defeat 400 foes in the resource instance of Durthang"; }; </v>
      </c>
      <c r="AP41" t="str">
        <f t="shared" si="26"/>
        <v/>
      </c>
      <c r="AQ41" t="str">
        <f t="shared" si="27"/>
        <v>};</v>
      </c>
    </row>
    <row r="42" spans="1:43" x14ac:dyDescent="0.25">
      <c r="A42">
        <v>1879354728</v>
      </c>
      <c r="B42">
        <v>133</v>
      </c>
      <c r="C42">
        <v>40</v>
      </c>
      <c r="D42" t="s">
        <v>446</v>
      </c>
      <c r="E42" t="s">
        <v>30</v>
      </c>
      <c r="I42">
        <v>700</v>
      </c>
      <c r="J42" t="s">
        <v>41</v>
      </c>
      <c r="K42" t="s">
        <v>447</v>
      </c>
      <c r="L42" t="s">
        <v>545</v>
      </c>
      <c r="M42">
        <v>3</v>
      </c>
      <c r="N42">
        <v>105</v>
      </c>
      <c r="R42" t="str">
        <f t="shared" si="4"/>
        <v xml:space="preserve"> [41] = {["ID"] = 1879354728; }; -- Enemies of Durthang</v>
      </c>
      <c r="S42" s="1" t="str">
        <f t="shared" si="5"/>
        <v xml:space="preserve"> [41] = {["ID"] = 1879354728; ["SAVE_INDEX"] =  40; ["TYPE"] =  4; ["VXP"] =    0; ["LP"] =  0; ["REP"] =  700; ["FACTION"] = 60; ["TIER"] = 3; ["MIN_LVL"] = "105"; ["NAME"] = { ["EN"] = "Enemies of Durthang"; }; ["LORE"] = { ["EN"] = "Defeat many foes in the resource instance of Durthang."; }; ["SUMMARY"] = { ["EN"] = "Defeat 200 foes in the resource instance of Durthang"; }; };</v>
      </c>
      <c r="T42">
        <f t="shared" si="6"/>
        <v>41</v>
      </c>
      <c r="U42" t="str">
        <f t="shared" si="7"/>
        <v xml:space="preserve"> [41] = {</v>
      </c>
      <c r="V42" t="str">
        <f t="shared" si="8"/>
        <v xml:space="preserve">["ID"] = 1879354728; </v>
      </c>
      <c r="W42" t="str">
        <f t="shared" si="9"/>
        <v xml:space="preserve">["ID"] = 1879354728; </v>
      </c>
      <c r="X42" t="str">
        <f t="shared" si="10"/>
        <v/>
      </c>
      <c r="Y42" s="1" t="str">
        <f t="shared" si="11"/>
        <v xml:space="preserve">["SAVE_INDEX"] =  40; </v>
      </c>
      <c r="Z42">
        <f>VLOOKUP(E42,Type!A$2:B$21,2,FALSE)</f>
        <v>4</v>
      </c>
      <c r="AA42" t="str">
        <f t="shared" si="12"/>
        <v xml:space="preserve">["TYPE"] =  4; </v>
      </c>
      <c r="AB42" t="str">
        <f t="shared" si="13"/>
        <v>0</v>
      </c>
      <c r="AC42" t="str">
        <f t="shared" si="14"/>
        <v xml:space="preserve">["VXP"] =    0; </v>
      </c>
      <c r="AD42" t="str">
        <f t="shared" si="15"/>
        <v>0</v>
      </c>
      <c r="AE42" t="str">
        <f t="shared" si="16"/>
        <v xml:space="preserve">["LP"] =  0; </v>
      </c>
      <c r="AF42" t="str">
        <f t="shared" si="17"/>
        <v>700</v>
      </c>
      <c r="AG42" t="str">
        <f t="shared" si="18"/>
        <v xml:space="preserve">["REP"] =  700; </v>
      </c>
      <c r="AH42">
        <f>IF(LEN(J42)&gt;0,VLOOKUP(J42,Faction!A$2:B$77,2,FALSE),1)</f>
        <v>60</v>
      </c>
      <c r="AI42" t="str">
        <f t="shared" si="19"/>
        <v xml:space="preserve">["FACTION"] = 60; </v>
      </c>
      <c r="AJ42" t="str">
        <f t="shared" si="20"/>
        <v xml:space="preserve">["TIER"] = 3; </v>
      </c>
      <c r="AK42" t="str">
        <f t="shared" si="21"/>
        <v xml:space="preserve">["MIN_LVL"] = "105"; </v>
      </c>
      <c r="AL42" t="str">
        <f t="shared" si="22"/>
        <v/>
      </c>
      <c r="AM42" t="str">
        <f t="shared" si="23"/>
        <v xml:space="preserve">["NAME"] = { ["EN"] = "Enemies of Durthang"; }; </v>
      </c>
      <c r="AN42" t="str">
        <f t="shared" si="24"/>
        <v xml:space="preserve">["LORE"] = { ["EN"] = "Defeat many foes in the resource instance of Durthang."; }; </v>
      </c>
      <c r="AO42" t="str">
        <f t="shared" si="25"/>
        <v xml:space="preserve">["SUMMARY"] = { ["EN"] = "Defeat 200 foes in the resource instance of Durthang"; }; </v>
      </c>
      <c r="AP42" t="str">
        <f t="shared" si="26"/>
        <v/>
      </c>
      <c r="AQ42" t="str">
        <f t="shared" si="27"/>
        <v>};</v>
      </c>
    </row>
    <row r="43" spans="1:43" x14ac:dyDescent="0.25">
      <c r="A43">
        <v>1879354735</v>
      </c>
      <c r="B43">
        <v>5</v>
      </c>
      <c r="C43">
        <v>41</v>
      </c>
      <c r="D43" t="s">
        <v>155</v>
      </c>
      <c r="E43" t="s">
        <v>25</v>
      </c>
      <c r="H43">
        <v>5</v>
      </c>
      <c r="I43">
        <v>900</v>
      </c>
      <c r="J43" t="s">
        <v>41</v>
      </c>
      <c r="K43" t="s">
        <v>156</v>
      </c>
      <c r="L43" t="s">
        <v>455</v>
      </c>
      <c r="M43">
        <v>0</v>
      </c>
      <c r="N43">
        <v>105</v>
      </c>
      <c r="R43" t="str">
        <f t="shared" si="4"/>
        <v xml:space="preserve"> [42] = {["ID"] = 1879354735; }; -- Hidden Threats of Gorgoroth</v>
      </c>
      <c r="S43" s="1" t="str">
        <f t="shared" si="5"/>
        <v xml:space="preserve"> [42] = {["ID"] = 1879354735; ["SAVE_INDEX"] =  41; ["TYPE"] =  6; ["VXP"] =    0; ["LP"] =  5; ["REP"] =  900; ["FACTION"] = 60; ["TIER"] = 0; ["MIN_LVL"] = "105"; ["NAME"] = { ["EN"] = "Hidden Threats of Gorgoroth"; }; ["LORE"] = { ["EN"] = "Strong enemies still roam Gorgoroth."; }; ["SUMMARY"] = { ["EN"] = "Defeat 10 Hidden Threats throughout all of Gorgoroth"; }; };</v>
      </c>
      <c r="T43">
        <f t="shared" si="6"/>
        <v>42</v>
      </c>
      <c r="U43" t="str">
        <f t="shared" si="7"/>
        <v xml:space="preserve"> [42] = {</v>
      </c>
      <c r="V43" t="str">
        <f t="shared" si="8"/>
        <v xml:space="preserve">["ID"] = 1879354735; </v>
      </c>
      <c r="W43" t="str">
        <f t="shared" si="9"/>
        <v xml:space="preserve">["ID"] = 1879354735; </v>
      </c>
      <c r="X43" t="str">
        <f t="shared" si="10"/>
        <v/>
      </c>
      <c r="Y43" s="1" t="str">
        <f t="shared" si="11"/>
        <v xml:space="preserve">["SAVE_INDEX"] =  41; </v>
      </c>
      <c r="Z43">
        <f>VLOOKUP(E43,Type!A$2:B$21,2,FALSE)</f>
        <v>6</v>
      </c>
      <c r="AA43" t="str">
        <f t="shared" si="12"/>
        <v xml:space="preserve">["TYPE"] =  6; </v>
      </c>
      <c r="AB43" t="str">
        <f t="shared" si="13"/>
        <v>0</v>
      </c>
      <c r="AC43" t="str">
        <f t="shared" si="14"/>
        <v xml:space="preserve">["VXP"] =    0; </v>
      </c>
      <c r="AD43" t="str">
        <f t="shared" si="15"/>
        <v>5</v>
      </c>
      <c r="AE43" t="str">
        <f t="shared" si="16"/>
        <v xml:space="preserve">["LP"] =  5; </v>
      </c>
      <c r="AF43" t="str">
        <f t="shared" si="17"/>
        <v>900</v>
      </c>
      <c r="AG43" t="str">
        <f t="shared" si="18"/>
        <v xml:space="preserve">["REP"] =  900; </v>
      </c>
      <c r="AH43">
        <f>IF(LEN(J43)&gt;0,VLOOKUP(J43,Faction!A$2:B$77,2,FALSE),1)</f>
        <v>60</v>
      </c>
      <c r="AI43" t="str">
        <f t="shared" si="19"/>
        <v xml:space="preserve">["FACTION"] = 60; </v>
      </c>
      <c r="AJ43" t="str">
        <f t="shared" si="20"/>
        <v xml:space="preserve">["TIER"] = 0; </v>
      </c>
      <c r="AK43" t="str">
        <f t="shared" si="21"/>
        <v xml:space="preserve">["MIN_LVL"] = "105"; </v>
      </c>
      <c r="AL43" t="str">
        <f t="shared" si="22"/>
        <v/>
      </c>
      <c r="AM43" t="str">
        <f t="shared" si="23"/>
        <v xml:space="preserve">["NAME"] = { ["EN"] = "Hidden Threats of Gorgoroth"; }; </v>
      </c>
      <c r="AN43" t="str">
        <f t="shared" si="24"/>
        <v xml:space="preserve">["LORE"] = { ["EN"] = "Strong enemies still roam Gorgoroth."; }; </v>
      </c>
      <c r="AO43" t="str">
        <f t="shared" si="25"/>
        <v xml:space="preserve">["SUMMARY"] = { ["EN"] = "Defeat 10 Hidden Threats throughout all of Gorgoroth"; }; </v>
      </c>
      <c r="AP43" t="str">
        <f t="shared" si="26"/>
        <v/>
      </c>
      <c r="AQ43" t="str">
        <f t="shared" si="27"/>
        <v>};</v>
      </c>
    </row>
    <row r="44" spans="1:43" x14ac:dyDescent="0.25">
      <c r="A44">
        <v>1879354761</v>
      </c>
      <c r="B44">
        <v>18</v>
      </c>
      <c r="C44">
        <v>42</v>
      </c>
      <c r="D44" t="s">
        <v>189</v>
      </c>
      <c r="E44" t="s">
        <v>30</v>
      </c>
      <c r="G44" t="s">
        <v>658</v>
      </c>
      <c r="H44">
        <v>5</v>
      </c>
      <c r="I44">
        <v>900</v>
      </c>
      <c r="J44" t="s">
        <v>41</v>
      </c>
      <c r="K44" t="s">
        <v>190</v>
      </c>
      <c r="L44" t="s">
        <v>463</v>
      </c>
      <c r="M44">
        <v>0</v>
      </c>
      <c r="N44">
        <v>105</v>
      </c>
      <c r="R44" t="str">
        <f t="shared" si="4"/>
        <v xml:space="preserve"> [43] = {["ID"] = 1879354761; }; -- Scourge-slayer of Mordor (Advanced)</v>
      </c>
      <c r="S44" s="1" t="str">
        <f t="shared" si="5"/>
        <v xml:space="preserve"> [43] = {["ID"] = 1879354761; ["SAVE_INDEX"] =  42; ["TYPE"] =  4; ["VXP"] =    0; ["LP"] =  5; ["REP"] =  900; ["FACTION"] = 60; ["TIER"] = 0; ["MIN_LVL"] = "105"; ["NAME"] = { ["EN"] = "Scourge-slayer of Mordor (Advanced)"; }; ["LORE"] = { ["EN"] = "Defeat the many Scourges of Mordor."; }; ["SUMMARY"] = { ["EN"] = "Defeat 50 Scourges of Mordor"; }; ["TITLE"] = { ["EN"] = "Scourge of Mordor"; }; };</v>
      </c>
      <c r="T44">
        <f t="shared" si="6"/>
        <v>43</v>
      </c>
      <c r="U44" t="str">
        <f t="shared" si="7"/>
        <v xml:space="preserve"> [43] = {</v>
      </c>
      <c r="V44" t="str">
        <f t="shared" si="8"/>
        <v xml:space="preserve">["ID"] = 1879354761; </v>
      </c>
      <c r="W44" t="str">
        <f t="shared" si="9"/>
        <v xml:space="preserve">["ID"] = 1879354761; </v>
      </c>
      <c r="X44" t="str">
        <f t="shared" si="10"/>
        <v/>
      </c>
      <c r="Y44" s="1" t="str">
        <f t="shared" si="11"/>
        <v xml:space="preserve">["SAVE_INDEX"] =  42; </v>
      </c>
      <c r="Z44">
        <f>VLOOKUP(E44,Type!A$2:B$21,2,FALSE)</f>
        <v>4</v>
      </c>
      <c r="AA44" t="str">
        <f t="shared" si="12"/>
        <v xml:space="preserve">["TYPE"] =  4; </v>
      </c>
      <c r="AB44" t="str">
        <f t="shared" si="13"/>
        <v>0</v>
      </c>
      <c r="AC44" t="str">
        <f t="shared" si="14"/>
        <v xml:space="preserve">["VXP"] =    0; </v>
      </c>
      <c r="AD44" t="str">
        <f t="shared" si="15"/>
        <v>5</v>
      </c>
      <c r="AE44" t="str">
        <f t="shared" si="16"/>
        <v xml:space="preserve">["LP"] =  5; </v>
      </c>
      <c r="AF44" t="str">
        <f t="shared" si="17"/>
        <v>900</v>
      </c>
      <c r="AG44" t="str">
        <f t="shared" si="18"/>
        <v xml:space="preserve">["REP"] =  900; </v>
      </c>
      <c r="AH44">
        <f>IF(LEN(J44)&gt;0,VLOOKUP(J44,Faction!A$2:B$77,2,FALSE),1)</f>
        <v>60</v>
      </c>
      <c r="AI44" t="str">
        <f t="shared" si="19"/>
        <v xml:space="preserve">["FACTION"] = 60; </v>
      </c>
      <c r="AJ44" t="str">
        <f t="shared" si="20"/>
        <v xml:space="preserve">["TIER"] = 0; </v>
      </c>
      <c r="AK44" t="str">
        <f t="shared" si="21"/>
        <v xml:space="preserve">["MIN_LVL"] = "105"; </v>
      </c>
      <c r="AL44" t="str">
        <f t="shared" si="22"/>
        <v/>
      </c>
      <c r="AM44" t="str">
        <f t="shared" si="23"/>
        <v xml:space="preserve">["NAME"] = { ["EN"] = "Scourge-slayer of Mordor (Advanced)"; }; </v>
      </c>
      <c r="AN44" t="str">
        <f t="shared" si="24"/>
        <v xml:space="preserve">["LORE"] = { ["EN"] = "Defeat the many Scourges of Mordor."; }; </v>
      </c>
      <c r="AO44" t="str">
        <f t="shared" si="25"/>
        <v xml:space="preserve">["SUMMARY"] = { ["EN"] = "Defeat 50 Scourges of Mordor"; }; </v>
      </c>
      <c r="AP44" t="str">
        <f t="shared" si="26"/>
        <v xml:space="preserve">["TITLE"] = { ["EN"] = "Scourge of Mordor"; }; </v>
      </c>
      <c r="AQ44" t="str">
        <f t="shared" si="27"/>
        <v>};</v>
      </c>
    </row>
    <row r="45" spans="1:43" x14ac:dyDescent="0.25">
      <c r="A45">
        <v>1879354758</v>
      </c>
      <c r="B45">
        <v>17</v>
      </c>
      <c r="C45">
        <v>43</v>
      </c>
      <c r="D45" t="s">
        <v>187</v>
      </c>
      <c r="E45" t="s">
        <v>30</v>
      </c>
      <c r="I45">
        <v>700</v>
      </c>
      <c r="J45" t="s">
        <v>41</v>
      </c>
      <c r="K45" t="s">
        <v>188</v>
      </c>
      <c r="L45" t="s">
        <v>463</v>
      </c>
      <c r="M45">
        <v>1</v>
      </c>
      <c r="N45">
        <v>105</v>
      </c>
      <c r="R45" t="str">
        <f t="shared" si="4"/>
        <v xml:space="preserve"> [44] = {["ID"] = 1879354758; }; -- Scourge-slayer of Mordor</v>
      </c>
      <c r="S45" s="1" t="str">
        <f t="shared" si="5"/>
        <v xml:space="preserve"> [44] = {["ID"] = 1879354758; ["SAVE_INDEX"] =  43; ["TYPE"] =  4; ["VXP"] =    0; ["LP"] =  0; ["REP"] =  700; ["FACTION"] = 60; ["TIER"] = 1; ["MIN_LVL"] = "105"; ["NAME"] = { ["EN"] = "Scourge-slayer of Mordor"; }; ["LORE"] = { ["EN"] = "Defeat the many Scourges of Mordor."; }; ["SUMMARY"] = { ["EN"] = "Defeat 25 Scourges of Mordor"; }; };</v>
      </c>
      <c r="T45">
        <f t="shared" si="6"/>
        <v>44</v>
      </c>
      <c r="U45" t="str">
        <f t="shared" si="7"/>
        <v xml:space="preserve"> [44] = {</v>
      </c>
      <c r="V45" t="str">
        <f t="shared" si="8"/>
        <v xml:space="preserve">["ID"] = 1879354758; </v>
      </c>
      <c r="W45" t="str">
        <f t="shared" si="9"/>
        <v xml:space="preserve">["ID"] = 1879354758; </v>
      </c>
      <c r="X45" t="str">
        <f t="shared" si="10"/>
        <v/>
      </c>
      <c r="Y45" s="1" t="str">
        <f t="shared" si="11"/>
        <v xml:space="preserve">["SAVE_INDEX"] =  43; </v>
      </c>
      <c r="Z45">
        <f>VLOOKUP(E45,Type!A$2:B$21,2,FALSE)</f>
        <v>4</v>
      </c>
      <c r="AA45" t="str">
        <f t="shared" si="12"/>
        <v xml:space="preserve">["TYPE"] =  4; </v>
      </c>
      <c r="AB45" t="str">
        <f t="shared" si="13"/>
        <v>0</v>
      </c>
      <c r="AC45" t="str">
        <f t="shared" si="14"/>
        <v xml:space="preserve">["VXP"] =    0; </v>
      </c>
      <c r="AD45" t="str">
        <f t="shared" si="15"/>
        <v>0</v>
      </c>
      <c r="AE45" t="str">
        <f t="shared" si="16"/>
        <v xml:space="preserve">["LP"] =  0; </v>
      </c>
      <c r="AF45" t="str">
        <f t="shared" si="17"/>
        <v>700</v>
      </c>
      <c r="AG45" t="str">
        <f t="shared" si="18"/>
        <v xml:space="preserve">["REP"] =  700; </v>
      </c>
      <c r="AH45">
        <f>IF(LEN(J45)&gt;0,VLOOKUP(J45,Faction!A$2:B$77,2,FALSE),1)</f>
        <v>60</v>
      </c>
      <c r="AI45" t="str">
        <f t="shared" si="19"/>
        <v xml:space="preserve">["FACTION"] = 60; </v>
      </c>
      <c r="AJ45" t="str">
        <f t="shared" si="20"/>
        <v xml:space="preserve">["TIER"] = 1; </v>
      </c>
      <c r="AK45" t="str">
        <f t="shared" si="21"/>
        <v xml:space="preserve">["MIN_LVL"] = "105"; </v>
      </c>
      <c r="AL45" t="str">
        <f t="shared" si="22"/>
        <v/>
      </c>
      <c r="AM45" t="str">
        <f t="shared" si="23"/>
        <v xml:space="preserve">["NAME"] = { ["EN"] = "Scourge-slayer of Mordor"; }; </v>
      </c>
      <c r="AN45" t="str">
        <f t="shared" si="24"/>
        <v xml:space="preserve">["LORE"] = { ["EN"] = "Defeat the many Scourges of Mordor."; }; </v>
      </c>
      <c r="AO45" t="str">
        <f t="shared" si="25"/>
        <v xml:space="preserve">["SUMMARY"] = { ["EN"] = "Defeat 25 Scourges of Mordor"; }; </v>
      </c>
      <c r="AP45" t="str">
        <f t="shared" si="26"/>
        <v/>
      </c>
      <c r="AQ45" t="str">
        <f t="shared" si="27"/>
        <v>};</v>
      </c>
    </row>
    <row r="46" spans="1:43" x14ac:dyDescent="0.25">
      <c r="A46">
        <v>1879354730</v>
      </c>
      <c r="B46">
        <v>6</v>
      </c>
      <c r="C46">
        <v>44</v>
      </c>
      <c r="D46" t="s">
        <v>157</v>
      </c>
      <c r="E46" t="s">
        <v>25</v>
      </c>
      <c r="H46">
        <v>5</v>
      </c>
      <c r="I46">
        <v>900</v>
      </c>
      <c r="J46" t="s">
        <v>41</v>
      </c>
      <c r="K46" t="s">
        <v>158</v>
      </c>
      <c r="L46" t="s">
        <v>455</v>
      </c>
      <c r="M46">
        <v>0</v>
      </c>
      <c r="N46">
        <v>105</v>
      </c>
      <c r="R46" t="str">
        <f t="shared" si="4"/>
        <v xml:space="preserve"> [45] = {["ID"] = 1879354730; }; -- Scourges of Gorgoroth</v>
      </c>
      <c r="S46" s="1" t="str">
        <f t="shared" si="5"/>
        <v xml:space="preserve"> [45] = {["ID"] = 1879354730; ["SAVE_INDEX"] =  44; ["TYPE"] =  6; ["VXP"] =    0; ["LP"] =  5; ["REP"] =  900; ["FACTION"] = 60; ["TIER"] = 0; ["MIN_LVL"] = "105"; ["NAME"] = { ["EN"] = "Scourges of Gorgoroth"; }; ["LORE"] = { ["EN"] = "Strong enemies still roam Gorgoroth."; }; ["SUMMARY"] = { ["EN"] = "Defeat 6 Scourges throughout all of Gorgoroth"; }; };</v>
      </c>
      <c r="T46">
        <f t="shared" si="6"/>
        <v>45</v>
      </c>
      <c r="U46" t="str">
        <f t="shared" si="7"/>
        <v xml:space="preserve"> [45] = {</v>
      </c>
      <c r="V46" t="str">
        <f t="shared" si="8"/>
        <v xml:space="preserve">["ID"] = 1879354730; </v>
      </c>
      <c r="W46" t="str">
        <f t="shared" si="9"/>
        <v xml:space="preserve">["ID"] = 1879354730; </v>
      </c>
      <c r="X46" t="str">
        <f t="shared" si="10"/>
        <v/>
      </c>
      <c r="Y46" s="1" t="str">
        <f t="shared" si="11"/>
        <v xml:space="preserve">["SAVE_INDEX"] =  44; </v>
      </c>
      <c r="Z46">
        <f>VLOOKUP(E46,Type!A$2:B$21,2,FALSE)</f>
        <v>6</v>
      </c>
      <c r="AA46" t="str">
        <f t="shared" si="12"/>
        <v xml:space="preserve">["TYPE"] =  6; </v>
      </c>
      <c r="AB46" t="str">
        <f t="shared" si="13"/>
        <v>0</v>
      </c>
      <c r="AC46" t="str">
        <f t="shared" si="14"/>
        <v xml:space="preserve">["VXP"] =    0; </v>
      </c>
      <c r="AD46" t="str">
        <f t="shared" si="15"/>
        <v>5</v>
      </c>
      <c r="AE46" t="str">
        <f t="shared" si="16"/>
        <v xml:space="preserve">["LP"] =  5; </v>
      </c>
      <c r="AF46" t="str">
        <f t="shared" si="17"/>
        <v>900</v>
      </c>
      <c r="AG46" t="str">
        <f t="shared" si="18"/>
        <v xml:space="preserve">["REP"] =  900; </v>
      </c>
      <c r="AH46">
        <f>IF(LEN(J46)&gt;0,VLOOKUP(J46,Faction!A$2:B$77,2,FALSE),1)</f>
        <v>60</v>
      </c>
      <c r="AI46" t="str">
        <f t="shared" si="19"/>
        <v xml:space="preserve">["FACTION"] = 60; </v>
      </c>
      <c r="AJ46" t="str">
        <f t="shared" si="20"/>
        <v xml:space="preserve">["TIER"] = 0; </v>
      </c>
      <c r="AK46" t="str">
        <f t="shared" si="21"/>
        <v xml:space="preserve">["MIN_LVL"] = "105"; </v>
      </c>
      <c r="AL46" t="str">
        <f t="shared" si="22"/>
        <v/>
      </c>
      <c r="AM46" t="str">
        <f t="shared" si="23"/>
        <v xml:space="preserve">["NAME"] = { ["EN"] = "Scourges of Gorgoroth"; }; </v>
      </c>
      <c r="AN46" t="str">
        <f t="shared" si="24"/>
        <v xml:space="preserve">["LORE"] = { ["EN"] = "Strong enemies still roam Gorgoroth."; }; </v>
      </c>
      <c r="AO46" t="str">
        <f t="shared" si="25"/>
        <v xml:space="preserve">["SUMMARY"] = { ["EN"] = "Defeat 6 Scourges throughout all of Gorgoroth"; }; </v>
      </c>
      <c r="AP46" t="str">
        <f t="shared" si="26"/>
        <v/>
      </c>
      <c r="AQ46" t="str">
        <f t="shared" si="27"/>
        <v>};</v>
      </c>
    </row>
    <row r="47" spans="1:43" x14ac:dyDescent="0.25">
      <c r="A47">
        <v>1879353373</v>
      </c>
      <c r="B47">
        <v>7</v>
      </c>
      <c r="C47">
        <v>45</v>
      </c>
      <c r="D47" t="s">
        <v>159</v>
      </c>
      <c r="E47" t="s">
        <v>25</v>
      </c>
      <c r="I47">
        <v>700</v>
      </c>
      <c r="J47" t="s">
        <v>41</v>
      </c>
      <c r="K47" t="s">
        <v>161</v>
      </c>
      <c r="L47" t="s">
        <v>456</v>
      </c>
      <c r="M47">
        <v>0</v>
      </c>
      <c r="N47">
        <v>101</v>
      </c>
      <c r="R47" t="str">
        <f t="shared" si="4"/>
        <v xml:space="preserve"> [46] = {["ID"] = 1879353373; }; -- Tales of Gorgoroth</v>
      </c>
      <c r="S47" s="1" t="str">
        <f t="shared" si="5"/>
        <v xml:space="preserve"> [46] = {["ID"] = 1879353373; ["SAVE_INDEX"] =  45; ["TYPE"] =  6; ["VXP"] =    0; ["LP"] =  0; ["REP"] =  700; ["FACTION"] = 60; ["TIER"] = 0; ["MIN_LVL"] = "101"; ["NAME"] = { ["EN"] = "Tales of Gorgoroth"; }; ["LORE"] = { ["EN"] = "There are many strange and frightening things to witness throughout the realm of Gorgoroth."; }; ["SUMMARY"] = { ["EN"] = "Complete 8 Quest Arcs throughout all of Gorgoroth"; }; };</v>
      </c>
      <c r="T47">
        <f t="shared" si="6"/>
        <v>46</v>
      </c>
      <c r="U47" t="str">
        <f t="shared" si="7"/>
        <v xml:space="preserve"> [46] = {</v>
      </c>
      <c r="V47" t="str">
        <f t="shared" si="8"/>
        <v xml:space="preserve">["ID"] = 1879353373; </v>
      </c>
      <c r="W47" t="str">
        <f t="shared" si="9"/>
        <v xml:space="preserve">["ID"] = 1879353373; </v>
      </c>
      <c r="X47" t="str">
        <f t="shared" si="10"/>
        <v/>
      </c>
      <c r="Y47" s="1" t="str">
        <f t="shared" si="11"/>
        <v xml:space="preserve">["SAVE_INDEX"] =  45; </v>
      </c>
      <c r="Z47">
        <f>VLOOKUP(E47,Type!A$2:B$21,2,FALSE)</f>
        <v>6</v>
      </c>
      <c r="AA47" t="str">
        <f t="shared" si="12"/>
        <v xml:space="preserve">["TYPE"] =  6; </v>
      </c>
      <c r="AB47" t="str">
        <f t="shared" si="13"/>
        <v>0</v>
      </c>
      <c r="AC47" t="str">
        <f t="shared" si="14"/>
        <v xml:space="preserve">["VXP"] =    0; </v>
      </c>
      <c r="AD47" t="str">
        <f t="shared" si="15"/>
        <v>0</v>
      </c>
      <c r="AE47" t="str">
        <f t="shared" si="16"/>
        <v xml:space="preserve">["LP"] =  0; </v>
      </c>
      <c r="AF47" t="str">
        <f t="shared" si="17"/>
        <v>700</v>
      </c>
      <c r="AG47" t="str">
        <f t="shared" si="18"/>
        <v xml:space="preserve">["REP"] =  700; </v>
      </c>
      <c r="AH47">
        <f>IF(LEN(J47)&gt;0,VLOOKUP(J47,Faction!A$2:B$77,2,FALSE),1)</f>
        <v>60</v>
      </c>
      <c r="AI47" t="str">
        <f t="shared" si="19"/>
        <v xml:space="preserve">["FACTION"] = 60; </v>
      </c>
      <c r="AJ47" t="str">
        <f t="shared" si="20"/>
        <v xml:space="preserve">["TIER"] = 0; </v>
      </c>
      <c r="AK47" t="str">
        <f t="shared" si="21"/>
        <v xml:space="preserve">["MIN_LVL"] = "101"; </v>
      </c>
      <c r="AL47" t="str">
        <f t="shared" si="22"/>
        <v/>
      </c>
      <c r="AM47" t="str">
        <f t="shared" si="23"/>
        <v xml:space="preserve">["NAME"] = { ["EN"] = "Tales of Gorgoroth"; }; </v>
      </c>
      <c r="AN47" t="str">
        <f t="shared" si="24"/>
        <v xml:space="preserve">["LORE"] = { ["EN"] = "There are many strange and frightening things to witness throughout the realm of Gorgoroth."; }; </v>
      </c>
      <c r="AO47" t="str">
        <f t="shared" si="25"/>
        <v xml:space="preserve">["SUMMARY"] = { ["EN"] = "Complete 8 Quest Arcs throughout all of Gorgoroth"; }; </v>
      </c>
      <c r="AP47" t="str">
        <f t="shared" si="26"/>
        <v/>
      </c>
      <c r="AQ47" t="str">
        <f t="shared" si="27"/>
        <v>};</v>
      </c>
    </row>
    <row r="48" spans="1:43" x14ac:dyDescent="0.25">
      <c r="A48">
        <v>1879353726</v>
      </c>
      <c r="B48">
        <v>8</v>
      </c>
      <c r="C48">
        <v>46</v>
      </c>
      <c r="D48" t="s">
        <v>162</v>
      </c>
      <c r="E48" t="s">
        <v>25</v>
      </c>
      <c r="G48" t="s">
        <v>162</v>
      </c>
      <c r="K48" t="s">
        <v>163</v>
      </c>
      <c r="L48" t="s">
        <v>163</v>
      </c>
      <c r="M48">
        <v>0</v>
      </c>
      <c r="N48">
        <v>110</v>
      </c>
      <c r="R48" t="str">
        <f t="shared" si="4"/>
        <v xml:space="preserve"> [47] = {["ID"] = 1879353726; }; -- Well-preserved</v>
      </c>
      <c r="S48" s="1" t="str">
        <f t="shared" si="5"/>
        <v xml:space="preserve"> [47] = {["ID"] = 1879353726; ["SAVE_INDEX"] =  46; ["TYPE"] =  6; ["VXP"] =    0; ["LP"] =  0; ["REP"] =    0; ["FACTION"] =  1; ["TIER"] = 0; ["MIN_LVL"] = "110"; ["NAME"] = { ["EN"] = "Well-preserved"; }; ["LORE"] = { ["EN"] = "Achieve the eleventy-first level."; }; ["SUMMARY"] = { ["EN"] = "Achieve the eleventy-first level."; }; ["TITLE"] = { ["EN"] = "Well-preserved"; }; };</v>
      </c>
      <c r="T48">
        <f t="shared" si="6"/>
        <v>47</v>
      </c>
      <c r="U48" t="str">
        <f t="shared" si="7"/>
        <v xml:space="preserve"> [47] = {</v>
      </c>
      <c r="V48" t="str">
        <f t="shared" si="8"/>
        <v xml:space="preserve">["ID"] = 1879353726; </v>
      </c>
      <c r="W48" t="str">
        <f t="shared" si="9"/>
        <v xml:space="preserve">["ID"] = 1879353726; </v>
      </c>
      <c r="X48" t="str">
        <f t="shared" si="10"/>
        <v/>
      </c>
      <c r="Y48" s="1" t="str">
        <f t="shared" si="11"/>
        <v xml:space="preserve">["SAVE_INDEX"] =  46; </v>
      </c>
      <c r="Z48">
        <f>VLOOKUP(E48,Type!A$2:B$21,2,FALSE)</f>
        <v>6</v>
      </c>
      <c r="AA48" t="str">
        <f t="shared" si="12"/>
        <v xml:space="preserve">["TYPE"] =  6; </v>
      </c>
      <c r="AB48" t="str">
        <f t="shared" si="13"/>
        <v>0</v>
      </c>
      <c r="AC48" t="str">
        <f t="shared" si="14"/>
        <v xml:space="preserve">["VXP"] =    0; </v>
      </c>
      <c r="AD48" t="str">
        <f t="shared" si="15"/>
        <v>0</v>
      </c>
      <c r="AE48" t="str">
        <f t="shared" si="16"/>
        <v xml:space="preserve">["LP"] =  0; </v>
      </c>
      <c r="AF48" t="str">
        <f t="shared" si="17"/>
        <v>0</v>
      </c>
      <c r="AG48" t="str">
        <f t="shared" si="18"/>
        <v xml:space="preserve">["REP"] =    0; </v>
      </c>
      <c r="AH48">
        <f>IF(LEN(J48)&gt;0,VLOOKUP(J48,Faction!A$2:B$77,2,FALSE),1)</f>
        <v>1</v>
      </c>
      <c r="AI48" t="str">
        <f t="shared" si="19"/>
        <v xml:space="preserve">["FACTION"] =  1; </v>
      </c>
      <c r="AJ48" t="str">
        <f t="shared" si="20"/>
        <v xml:space="preserve">["TIER"] = 0; </v>
      </c>
      <c r="AK48" t="str">
        <f t="shared" si="21"/>
        <v xml:space="preserve">["MIN_LVL"] = "110"; </v>
      </c>
      <c r="AL48" t="str">
        <f t="shared" si="22"/>
        <v/>
      </c>
      <c r="AM48" t="str">
        <f t="shared" si="23"/>
        <v xml:space="preserve">["NAME"] = { ["EN"] = "Well-preserved"; }; </v>
      </c>
      <c r="AN48" t="str">
        <f t="shared" si="24"/>
        <v xml:space="preserve">["LORE"] = { ["EN"] = "Achieve the eleventy-first level."; }; </v>
      </c>
      <c r="AO48" t="str">
        <f t="shared" si="25"/>
        <v xml:space="preserve">["SUMMARY"] = { ["EN"] = "Achieve the eleventy-first level."; }; </v>
      </c>
      <c r="AP48" t="str">
        <f t="shared" si="26"/>
        <v xml:space="preserve">["TITLE"] = { ["EN"] = "Well-preserved"; }; </v>
      </c>
      <c r="AQ48" t="str">
        <f t="shared" si="27"/>
        <v>};</v>
      </c>
    </row>
    <row r="49" spans="1:43" x14ac:dyDescent="0.25">
      <c r="A49">
        <v>1879354918</v>
      </c>
      <c r="B49">
        <v>9</v>
      </c>
      <c r="C49">
        <v>47</v>
      </c>
      <c r="D49" t="s">
        <v>164</v>
      </c>
      <c r="E49" t="s">
        <v>29</v>
      </c>
      <c r="F49">
        <v>2000</v>
      </c>
      <c r="G49" t="s">
        <v>165</v>
      </c>
      <c r="H49">
        <v>10</v>
      </c>
      <c r="K49" t="s">
        <v>166</v>
      </c>
      <c r="L49" t="s">
        <v>457</v>
      </c>
      <c r="M49">
        <v>0</v>
      </c>
      <c r="N49">
        <v>105</v>
      </c>
      <c r="R49" t="str">
        <f t="shared" si="4"/>
        <v xml:space="preserve"> [48] = {["ID"] = 1879354918; }; -- Aiding in the Conquest</v>
      </c>
      <c r="S49" s="1" t="str">
        <f t="shared" si="5"/>
        <v xml:space="preserve"> [48] = {["ID"] = 1879354918; ["SAVE_INDEX"] =  47; ["TYPE"] =  7; ["VXP"] = 2000; ["LP"] = 10; ["REP"] =    0; ["FACTION"] =  1; ["TIER"] = 0; ["MIN_LVL"] = "105"; ["NAME"] = { ["EN"] = "Aiding in the Conquest"; }; ["LORE"] = { ["EN"] = "There is much to do in assisting the Conquest of Gorgoroth in Mordor."; }; ["SUMMARY"] = { ["EN"] = "Complete Celebrated in the Conquest of Gorgoroth, Enemy to Fushaum Bal south, Enemy to Fushaum Bal north, and Known to the Red Sky Clan Deeds"; }; ["TITLE"] = { ["EN"] = "Vanquisher of Doom"; }; };</v>
      </c>
      <c r="T49">
        <f t="shared" si="6"/>
        <v>48</v>
      </c>
      <c r="U49" t="str">
        <f t="shared" si="7"/>
        <v xml:space="preserve"> [48] = {</v>
      </c>
      <c r="V49" t="str">
        <f t="shared" si="8"/>
        <v xml:space="preserve">["ID"] = 1879354918; </v>
      </c>
      <c r="W49" t="str">
        <f t="shared" si="9"/>
        <v xml:space="preserve">["ID"] = 1879354918; </v>
      </c>
      <c r="X49" t="str">
        <f t="shared" si="10"/>
        <v/>
      </c>
      <c r="Y49" s="1" t="str">
        <f t="shared" si="11"/>
        <v xml:space="preserve">["SAVE_INDEX"] =  47; </v>
      </c>
      <c r="Z49">
        <f>VLOOKUP(E49,Type!A$2:B$21,2,FALSE)</f>
        <v>7</v>
      </c>
      <c r="AA49" t="str">
        <f t="shared" si="12"/>
        <v xml:space="preserve">["TYPE"] =  7; </v>
      </c>
      <c r="AB49" t="str">
        <f t="shared" si="13"/>
        <v>2000</v>
      </c>
      <c r="AC49" t="str">
        <f t="shared" si="14"/>
        <v xml:space="preserve">["VXP"] = 2000; </v>
      </c>
      <c r="AD49" t="str">
        <f t="shared" si="15"/>
        <v>10</v>
      </c>
      <c r="AE49" t="str">
        <f t="shared" si="16"/>
        <v xml:space="preserve">["LP"] = 10; </v>
      </c>
      <c r="AF49" t="str">
        <f t="shared" si="17"/>
        <v>0</v>
      </c>
      <c r="AG49" t="str">
        <f t="shared" si="18"/>
        <v xml:space="preserve">["REP"] =    0; </v>
      </c>
      <c r="AH49">
        <f>IF(LEN(J49)&gt;0,VLOOKUP(J49,Faction!A$2:B$77,2,FALSE),1)</f>
        <v>1</v>
      </c>
      <c r="AI49" t="str">
        <f t="shared" si="19"/>
        <v xml:space="preserve">["FACTION"] =  1; </v>
      </c>
      <c r="AJ49" t="str">
        <f t="shared" si="20"/>
        <v xml:space="preserve">["TIER"] = 0; </v>
      </c>
      <c r="AK49" t="str">
        <f t="shared" si="21"/>
        <v xml:space="preserve">["MIN_LVL"] = "105"; </v>
      </c>
      <c r="AL49" t="str">
        <f t="shared" si="22"/>
        <v/>
      </c>
      <c r="AM49" t="str">
        <f t="shared" si="23"/>
        <v xml:space="preserve">["NAME"] = { ["EN"] = "Aiding in the Conquest"; }; </v>
      </c>
      <c r="AN49" t="str">
        <f t="shared" si="24"/>
        <v xml:space="preserve">["LORE"] = { ["EN"] = "There is much to do in assisting the Conquest of Gorgoroth in Mordor."; }; </v>
      </c>
      <c r="AO49" t="str">
        <f t="shared" si="25"/>
        <v xml:space="preserve">["SUMMARY"] = { ["EN"] = "Complete Celebrated in the Conquest of Gorgoroth, Enemy to Fushaum Bal south, Enemy to Fushaum Bal north, and Known to the Red Sky Clan Deeds"; }; </v>
      </c>
      <c r="AP49" t="str">
        <f t="shared" si="26"/>
        <v xml:space="preserve">["TITLE"] = { ["EN"] = "Vanquisher of Doom"; }; </v>
      </c>
      <c r="AQ49" t="str">
        <f t="shared" si="27"/>
        <v>};</v>
      </c>
    </row>
    <row r="50" spans="1:43" x14ac:dyDescent="0.25">
      <c r="A50">
        <v>1879354721</v>
      </c>
      <c r="B50">
        <v>10</v>
      </c>
      <c r="C50">
        <v>48</v>
      </c>
      <c r="D50" t="s">
        <v>167</v>
      </c>
      <c r="E50" t="s">
        <v>29</v>
      </c>
      <c r="F50">
        <v>2000</v>
      </c>
      <c r="G50" t="s">
        <v>168</v>
      </c>
      <c r="H50">
        <v>15</v>
      </c>
      <c r="I50">
        <v>900</v>
      </c>
      <c r="J50" t="s">
        <v>41</v>
      </c>
      <c r="K50" t="s">
        <v>169</v>
      </c>
      <c r="L50" t="s">
        <v>458</v>
      </c>
      <c r="M50">
        <v>0</v>
      </c>
      <c r="N50">
        <v>105</v>
      </c>
      <c r="R50" t="str">
        <f t="shared" si="4"/>
        <v xml:space="preserve"> [49] = {["ID"] = 1879354721; }; -- Allegiances of Middle-earth</v>
      </c>
      <c r="S50" s="1" t="str">
        <f t="shared" si="5"/>
        <v xml:space="preserve"> [49] = {["ID"] = 1879354721; ["SAVE_INDEX"] =  48; ["TYPE"] =  7; ["VXP"] = 2000; ["LP"] = 15; ["REP"] =  900; ["FACTION"] = 60; ["TIER"] = 0; ["MIN_LVL"] = "105"; ["NAME"] = { ["EN"] = "Allegiances of Middle-earth"; }; ["LORE"] = { ["EN"] = "There are many to assist in the conquest of Gorgoroth."; }; ["SUMMARY"] = { ["EN"] = "Complete all 4 Allegiances"; }; ["TITLE"] = { ["EN"] = "Trusted Ally"; }; };</v>
      </c>
      <c r="T50">
        <f t="shared" si="6"/>
        <v>49</v>
      </c>
      <c r="U50" t="str">
        <f t="shared" si="7"/>
        <v xml:space="preserve"> [49] = {</v>
      </c>
      <c r="V50" t="str">
        <f t="shared" si="8"/>
        <v xml:space="preserve">["ID"] = 1879354721; </v>
      </c>
      <c r="W50" t="str">
        <f t="shared" si="9"/>
        <v xml:space="preserve">["ID"] = 1879354721; </v>
      </c>
      <c r="X50" t="str">
        <f t="shared" si="10"/>
        <v/>
      </c>
      <c r="Y50" s="1" t="str">
        <f t="shared" si="11"/>
        <v xml:space="preserve">["SAVE_INDEX"] =  48; </v>
      </c>
      <c r="Z50">
        <f>VLOOKUP(E50,Type!A$2:B$21,2,FALSE)</f>
        <v>7</v>
      </c>
      <c r="AA50" t="str">
        <f t="shared" si="12"/>
        <v xml:space="preserve">["TYPE"] =  7; </v>
      </c>
      <c r="AB50" t="str">
        <f t="shared" si="13"/>
        <v>2000</v>
      </c>
      <c r="AC50" t="str">
        <f t="shared" si="14"/>
        <v xml:space="preserve">["VXP"] = 2000; </v>
      </c>
      <c r="AD50" t="str">
        <f t="shared" si="15"/>
        <v>15</v>
      </c>
      <c r="AE50" t="str">
        <f t="shared" si="16"/>
        <v xml:space="preserve">["LP"] = 15; </v>
      </c>
      <c r="AF50" t="str">
        <f t="shared" si="17"/>
        <v>900</v>
      </c>
      <c r="AG50" t="str">
        <f t="shared" si="18"/>
        <v xml:space="preserve">["REP"] =  900; </v>
      </c>
      <c r="AH50">
        <f>IF(LEN(J50)&gt;0,VLOOKUP(J50,Faction!A$2:B$77,2,FALSE),1)</f>
        <v>60</v>
      </c>
      <c r="AI50" t="str">
        <f t="shared" si="19"/>
        <v xml:space="preserve">["FACTION"] = 60; </v>
      </c>
      <c r="AJ50" t="str">
        <f t="shared" si="20"/>
        <v xml:space="preserve">["TIER"] = 0; </v>
      </c>
      <c r="AK50" t="str">
        <f t="shared" si="21"/>
        <v xml:space="preserve">["MIN_LVL"] = "105"; </v>
      </c>
      <c r="AL50" t="str">
        <f t="shared" si="22"/>
        <v/>
      </c>
      <c r="AM50" t="str">
        <f t="shared" si="23"/>
        <v xml:space="preserve">["NAME"] = { ["EN"] = "Allegiances of Middle-earth"; }; </v>
      </c>
      <c r="AN50" t="str">
        <f t="shared" si="24"/>
        <v xml:space="preserve">["LORE"] = { ["EN"] = "There are many to assist in the conquest of Gorgoroth."; }; </v>
      </c>
      <c r="AO50" t="str">
        <f t="shared" si="25"/>
        <v xml:space="preserve">["SUMMARY"] = { ["EN"] = "Complete all 4 Allegiances"; }; </v>
      </c>
      <c r="AP50" t="str">
        <f t="shared" si="26"/>
        <v xml:space="preserve">["TITLE"] = { ["EN"] = "Trusted Ally"; }; </v>
      </c>
      <c r="AQ50" t="str">
        <f t="shared" si="27"/>
        <v>};</v>
      </c>
    </row>
    <row r="51" spans="1:43" x14ac:dyDescent="0.25">
      <c r="A51">
        <v>1879366621</v>
      </c>
      <c r="C51">
        <v>137</v>
      </c>
      <c r="D51" t="s">
        <v>623</v>
      </c>
      <c r="E51" t="s">
        <v>25</v>
      </c>
      <c r="H51">
        <v>5</v>
      </c>
      <c r="J51" t="s">
        <v>78</v>
      </c>
      <c r="K51" t="s">
        <v>622</v>
      </c>
      <c r="L51" t="s">
        <v>621</v>
      </c>
      <c r="M51">
        <v>0</v>
      </c>
      <c r="N51">
        <v>100</v>
      </c>
      <c r="R51" t="str">
        <f t="shared" si="4"/>
        <v xml:space="preserve"> [50] = {["ID"] = 1879366621; }; -- The Lost Lore of Mordor</v>
      </c>
      <c r="S51" s="1" t="str">
        <f t="shared" si="5"/>
        <v xml:space="preserve"> [50] = {["ID"] = 1879366621; ["SAVE_INDEX"] = 137; ["TYPE"] =  6; ["VXP"] =    0; ["LP"] =  5; ["REP"] =    0; ["FACTION"] =  1; ["TIER"] = 0; ["MIN_LVL"] = "100"; ["NAME"] = { ["EN"] = "The Lost Lore of Mordor"; }; ["LORE"] = { ["EN"] = "Complete all of the Lost Lore of Mordor."; }; ["SUMMARY"] = { ["EN"] = "Complete 8 lost lore quests."; }; };</v>
      </c>
      <c r="T51">
        <f t="shared" si="6"/>
        <v>50</v>
      </c>
      <c r="U51" t="str">
        <f t="shared" si="7"/>
        <v xml:space="preserve"> [50] = {</v>
      </c>
      <c r="V51" t="str">
        <f t="shared" si="8"/>
        <v xml:space="preserve">["ID"] = 1879366621; </v>
      </c>
      <c r="W51" t="str">
        <f t="shared" si="9"/>
        <v xml:space="preserve">["ID"] = 1879366621; </v>
      </c>
      <c r="X51" t="str">
        <f t="shared" si="10"/>
        <v/>
      </c>
      <c r="Y51" s="1" t="str">
        <f t="shared" si="11"/>
        <v xml:space="preserve">["SAVE_INDEX"] = 137; </v>
      </c>
      <c r="Z51">
        <f>VLOOKUP(E51,Type!A$2:B$21,2,FALSE)</f>
        <v>6</v>
      </c>
      <c r="AA51" t="str">
        <f t="shared" si="12"/>
        <v xml:space="preserve">["TYPE"] =  6; </v>
      </c>
      <c r="AB51" t="str">
        <f t="shared" si="13"/>
        <v>0</v>
      </c>
      <c r="AC51" t="str">
        <f t="shared" si="14"/>
        <v xml:space="preserve">["VXP"] =    0; </v>
      </c>
      <c r="AD51" t="str">
        <f t="shared" si="15"/>
        <v>5</v>
      </c>
      <c r="AE51" t="str">
        <f t="shared" si="16"/>
        <v xml:space="preserve">["LP"] =  5; </v>
      </c>
      <c r="AF51" t="str">
        <f t="shared" si="17"/>
        <v>0</v>
      </c>
      <c r="AG51" t="str">
        <f t="shared" si="18"/>
        <v xml:space="preserve">["REP"] =    0; </v>
      </c>
      <c r="AH51">
        <f>IF(LEN(J51)&gt;0,VLOOKUP(J51,Faction!A$2:B$77,2,FALSE),1)</f>
        <v>1</v>
      </c>
      <c r="AI51" t="str">
        <f t="shared" si="19"/>
        <v xml:space="preserve">["FACTION"] =  1; </v>
      </c>
      <c r="AJ51" t="str">
        <f t="shared" si="20"/>
        <v xml:space="preserve">["TIER"] = 0; </v>
      </c>
      <c r="AK51" t="str">
        <f t="shared" si="21"/>
        <v xml:space="preserve">["MIN_LVL"] = "100"; </v>
      </c>
      <c r="AL51" t="str">
        <f t="shared" si="22"/>
        <v/>
      </c>
      <c r="AM51" t="str">
        <f t="shared" si="23"/>
        <v xml:space="preserve">["NAME"] = { ["EN"] = "The Lost Lore of Mordor"; }; </v>
      </c>
      <c r="AN51" t="str">
        <f t="shared" si="24"/>
        <v xml:space="preserve">["LORE"] = { ["EN"] = "Complete all of the Lost Lore of Mordor."; }; </v>
      </c>
      <c r="AO51" t="str">
        <f t="shared" si="25"/>
        <v xml:space="preserve">["SUMMARY"] = { ["EN"] = "Complete 8 lost lore quests."; }; </v>
      </c>
      <c r="AP51" t="str">
        <f t="shared" si="26"/>
        <v/>
      </c>
      <c r="AQ51" t="str">
        <f t="shared" si="27"/>
        <v>};</v>
      </c>
    </row>
    <row r="52" spans="1:43" x14ac:dyDescent="0.25">
      <c r="D52" s="2" t="s">
        <v>196</v>
      </c>
      <c r="E52" s="2" t="s">
        <v>133</v>
      </c>
      <c r="P52">
        <v>271</v>
      </c>
      <c r="R52" t="str">
        <f t="shared" si="4"/>
        <v xml:space="preserve"> [51] = {["CAT_ID"] = 271; }; -- Udûn</v>
      </c>
      <c r="S52" s="1" t="str">
        <f t="shared" si="5"/>
        <v xml:space="preserve"> [51] = {                                           ["TYPE"] = 14; ["VXP"] =    0; ["LP"] =  0; ["REP"] =    0; ["FACTION"] =  1; ["TIER"] = 0;                      ["NAME"] = { ["EN"] = "Udûn"; }; };</v>
      </c>
      <c r="T52">
        <f t="shared" si="6"/>
        <v>51</v>
      </c>
      <c r="U52" t="str">
        <f t="shared" si="7"/>
        <v xml:space="preserve"> [51] = {</v>
      </c>
      <c r="V52" t="str">
        <f t="shared" si="8"/>
        <v xml:space="preserve">                     </v>
      </c>
      <c r="W52" t="str">
        <f t="shared" si="9"/>
        <v/>
      </c>
      <c r="X52" t="str">
        <f t="shared" si="10"/>
        <v xml:space="preserve">["CAT_ID"] = 271; </v>
      </c>
      <c r="Y52" s="1" t="str">
        <f t="shared" si="11"/>
        <v xml:space="preserve">                      </v>
      </c>
      <c r="Z52">
        <f>VLOOKUP(E52,Type!A$2:B$21,2,FALSE)</f>
        <v>14</v>
      </c>
      <c r="AA52" t="str">
        <f t="shared" si="12"/>
        <v xml:space="preserve">["TYPE"] = 14; </v>
      </c>
      <c r="AB52" t="str">
        <f t="shared" si="13"/>
        <v>0</v>
      </c>
      <c r="AC52" t="str">
        <f t="shared" si="14"/>
        <v xml:space="preserve">["VXP"] =    0; </v>
      </c>
      <c r="AD52" t="str">
        <f t="shared" si="15"/>
        <v>0</v>
      </c>
      <c r="AE52" t="str">
        <f t="shared" si="16"/>
        <v xml:space="preserve">["LP"] =  0; </v>
      </c>
      <c r="AF52" t="str">
        <f t="shared" si="17"/>
        <v>0</v>
      </c>
      <c r="AG52" t="str">
        <f t="shared" si="18"/>
        <v xml:space="preserve">["REP"] =    0; </v>
      </c>
      <c r="AH52">
        <f>IF(LEN(J52)&gt;0,VLOOKUP(J52,Faction!A$2:B$77,2,FALSE),1)</f>
        <v>1</v>
      </c>
      <c r="AI52" t="str">
        <f t="shared" si="19"/>
        <v xml:space="preserve">["FACTION"] =  1; </v>
      </c>
      <c r="AJ52" t="str">
        <f t="shared" si="20"/>
        <v xml:space="preserve">["TIER"] = 0; </v>
      </c>
      <c r="AK52" t="str">
        <f t="shared" si="21"/>
        <v xml:space="preserve">                     </v>
      </c>
      <c r="AL52" t="str">
        <f t="shared" si="22"/>
        <v/>
      </c>
      <c r="AM52" t="str">
        <f t="shared" si="23"/>
        <v xml:space="preserve">["NAME"] = { ["EN"] = "Udûn"; }; </v>
      </c>
      <c r="AN52" t="str">
        <f t="shared" si="24"/>
        <v/>
      </c>
      <c r="AO52" t="str">
        <f t="shared" si="25"/>
        <v/>
      </c>
      <c r="AP52" t="str">
        <f t="shared" si="26"/>
        <v/>
      </c>
      <c r="AQ52" t="str">
        <f t="shared" si="27"/>
        <v>};</v>
      </c>
    </row>
    <row r="53" spans="1:43" x14ac:dyDescent="0.25">
      <c r="A53">
        <v>1879354322</v>
      </c>
      <c r="B53">
        <v>19</v>
      </c>
      <c r="C53">
        <v>55</v>
      </c>
      <c r="D53" t="s">
        <v>197</v>
      </c>
      <c r="E53" t="s">
        <v>29</v>
      </c>
      <c r="H53">
        <v>15</v>
      </c>
      <c r="I53">
        <v>900</v>
      </c>
      <c r="J53" t="s">
        <v>41</v>
      </c>
      <c r="K53" t="s">
        <v>198</v>
      </c>
      <c r="L53" t="s">
        <v>546</v>
      </c>
      <c r="M53">
        <v>0</v>
      </c>
      <c r="N53">
        <v>105</v>
      </c>
      <c r="R53" t="str">
        <f t="shared" si="4"/>
        <v xml:space="preserve"> [52] = {["ID"] = 1879354322; }; -- Deeds of Udûn</v>
      </c>
      <c r="S53" s="1" t="str">
        <f t="shared" si="5"/>
        <v xml:space="preserve"> [52] = {["ID"] = 1879354322; ["SAVE_INDEX"] =  55; ["TYPE"] =  7; ["VXP"] =    0; ["LP"] = 15; ["REP"] =  900; ["FACTION"] = 60; ["TIER"] = 0; ["MIN_LVL"] = "105"; ["NAME"] = { ["EN"] = "Deeds of Udûn"; }; ["LORE"] = { ["EN"] = "There is much to do while adventuring in Udûn."; }; ["SUMMARY"] = { ["EN"] = "Complete Explorer, Quests, and Slayer deeds in Udûn."; }; };</v>
      </c>
      <c r="T53">
        <f t="shared" si="6"/>
        <v>52</v>
      </c>
      <c r="U53" t="str">
        <f t="shared" si="7"/>
        <v xml:space="preserve"> [52] = {</v>
      </c>
      <c r="V53" t="str">
        <f t="shared" si="8"/>
        <v xml:space="preserve">["ID"] = 1879354322; </v>
      </c>
      <c r="W53" t="str">
        <f t="shared" si="9"/>
        <v xml:space="preserve">["ID"] = 1879354322; </v>
      </c>
      <c r="X53" t="str">
        <f t="shared" si="10"/>
        <v/>
      </c>
      <c r="Y53" s="1" t="str">
        <f t="shared" si="11"/>
        <v xml:space="preserve">["SAVE_INDEX"] =  55; </v>
      </c>
      <c r="Z53">
        <f>VLOOKUP(E53,Type!A$2:B$21,2,FALSE)</f>
        <v>7</v>
      </c>
      <c r="AA53" t="str">
        <f t="shared" si="12"/>
        <v xml:space="preserve">["TYPE"] =  7; </v>
      </c>
      <c r="AB53" t="str">
        <f t="shared" si="13"/>
        <v>0</v>
      </c>
      <c r="AC53" t="str">
        <f t="shared" si="14"/>
        <v xml:space="preserve">["VXP"] =    0; </v>
      </c>
      <c r="AD53" t="str">
        <f t="shared" si="15"/>
        <v>15</v>
      </c>
      <c r="AE53" t="str">
        <f t="shared" si="16"/>
        <v xml:space="preserve">["LP"] = 15; </v>
      </c>
      <c r="AF53" t="str">
        <f t="shared" si="17"/>
        <v>900</v>
      </c>
      <c r="AG53" t="str">
        <f t="shared" si="18"/>
        <v xml:space="preserve">["REP"] =  900; </v>
      </c>
      <c r="AH53">
        <f>IF(LEN(J53)&gt;0,VLOOKUP(J53,Faction!A$2:B$77,2,FALSE),1)</f>
        <v>60</v>
      </c>
      <c r="AI53" t="str">
        <f t="shared" si="19"/>
        <v xml:space="preserve">["FACTION"] = 60; </v>
      </c>
      <c r="AJ53" t="str">
        <f t="shared" si="20"/>
        <v xml:space="preserve">["TIER"] = 0; </v>
      </c>
      <c r="AK53" t="str">
        <f t="shared" si="21"/>
        <v xml:space="preserve">["MIN_LVL"] = "105"; </v>
      </c>
      <c r="AL53" t="str">
        <f t="shared" si="22"/>
        <v/>
      </c>
      <c r="AM53" t="str">
        <f t="shared" si="23"/>
        <v xml:space="preserve">["NAME"] = { ["EN"] = "Deeds of Udûn"; }; </v>
      </c>
      <c r="AN53" t="str">
        <f t="shared" si="24"/>
        <v xml:space="preserve">["LORE"] = { ["EN"] = "There is much to do while adventuring in Udûn."; }; </v>
      </c>
      <c r="AO53" t="str">
        <f t="shared" si="25"/>
        <v xml:space="preserve">["SUMMARY"] = { ["EN"] = "Complete Explorer, Quests, and Slayer deeds in Udûn."; }; </v>
      </c>
      <c r="AP53" t="str">
        <f t="shared" si="26"/>
        <v/>
      </c>
      <c r="AQ53" t="str">
        <f t="shared" si="27"/>
        <v>};</v>
      </c>
    </row>
    <row r="54" spans="1:43" x14ac:dyDescent="0.25">
      <c r="A54">
        <v>1879354319</v>
      </c>
      <c r="B54">
        <v>27</v>
      </c>
      <c r="C54">
        <v>63</v>
      </c>
      <c r="D54" t="s">
        <v>217</v>
      </c>
      <c r="E54" t="s">
        <v>30</v>
      </c>
      <c r="H54">
        <v>10</v>
      </c>
      <c r="I54">
        <v>700</v>
      </c>
      <c r="J54" t="s">
        <v>41</v>
      </c>
      <c r="K54" t="s">
        <v>218</v>
      </c>
      <c r="L54" t="s">
        <v>631</v>
      </c>
      <c r="M54">
        <v>1</v>
      </c>
      <c r="N54">
        <v>105</v>
      </c>
      <c r="R54" t="str">
        <f t="shared" si="4"/>
        <v xml:space="preserve"> [53] = {["ID"] = 1879354319; }; -- Slayer of Udûn</v>
      </c>
      <c r="S54" s="1" t="str">
        <f t="shared" ref="S54:S60" si="28">CONCATENATE(U54,V54,Y54,AA54,AC54,AE54,AG54,AI54,AJ54,AK54,AL54,AM54,AN54,AO54,AP54,AQ54)</f>
        <v xml:space="preserve"> [53] = {["ID"] = 1879354319; ["SAVE_INDEX"] =  63; ["TYPE"] =  4; ["VXP"] =    0; ["LP"] = 10; ["REP"] =  700; ["FACTION"] = 60; ["TIER"] = 1; ["MIN_LVL"] = "105"; ["NAME"] = { ["EN"] = "Slayer of Udûn"; }; ["LORE"] = { ["EN"] = "There are many foes lurking in the valley of Udûn."; }; ["SUMMARY"] = { ["EN"] = "Complete the 3 Slayer Deeds in Udûn."; }; };</v>
      </c>
      <c r="T54">
        <f t="shared" ref="T54:T123" si="29">ROW()-1</f>
        <v>53</v>
      </c>
      <c r="U54" t="str">
        <f t="shared" ref="U54:U60" si="30">CONCATENATE(REPT(" ",3-LEN(T54)),"[",T54,"] = {")</f>
        <v xml:space="preserve"> [53] = {</v>
      </c>
      <c r="V54" t="str">
        <f t="shared" ref="V54:V60" si="31">IF(LEN(A54)&gt;0,CONCATENATE("[""ID""] = ",A54,"; "),"                     ")</f>
        <v xml:space="preserve">["ID"] = 1879354319; </v>
      </c>
      <c r="W54" t="str">
        <f t="shared" si="9"/>
        <v xml:space="preserve">["ID"] = 1879354319; </v>
      </c>
      <c r="X54" t="str">
        <f t="shared" si="10"/>
        <v/>
      </c>
      <c r="Y54" s="1" t="str">
        <f t="shared" ref="Y54:Y60" si="32">IF(LEN(C54)&gt;0,CONCATENATE("[""SAVE_INDEX""] = ",REPT(" ",3-LEN(C54)),C54,"; "),REPT(" ",22))</f>
        <v xml:space="preserve">["SAVE_INDEX"] =  63; </v>
      </c>
      <c r="Z54">
        <f>VLOOKUP(E54,Type!A$2:B$21,2,FALSE)</f>
        <v>4</v>
      </c>
      <c r="AA54" t="str">
        <f t="shared" ref="AA54:AA60" si="33">CONCATENATE("[""TYPE""] = ",REPT(" ",2-LEN(Z54)),Z54,"; ")</f>
        <v xml:space="preserve">["TYPE"] =  4; </v>
      </c>
      <c r="AB54" t="str">
        <f t="shared" ref="AB54:AB60" si="34">TEXT(F54,0)</f>
        <v>0</v>
      </c>
      <c r="AC54" t="str">
        <f t="shared" ref="AC54:AC60" si="35">CONCATENATE("[""VXP""] = ",REPT(" ",4-LEN(AB54)),TEXT(AB54,"0"),"; ")</f>
        <v xml:space="preserve">["VXP"] =    0; </v>
      </c>
      <c r="AD54" t="str">
        <f t="shared" ref="AD54:AD60" si="36">TEXT(H54,0)</f>
        <v>10</v>
      </c>
      <c r="AE54" t="str">
        <f t="shared" ref="AE54:AE60" si="37">CONCATENATE("[""LP""] = ",REPT(" ",2-LEN(AD54)),TEXT(AD54,"0"),"; ")</f>
        <v xml:space="preserve">["LP"] = 10; </v>
      </c>
      <c r="AF54" t="str">
        <f t="shared" ref="AF54:AF60" si="38">TEXT(I54,0)</f>
        <v>700</v>
      </c>
      <c r="AG54" t="str">
        <f t="shared" ref="AG54:AG60" si="39">CONCATENATE("[""REP""] = ",REPT(" ",4-LEN(AF54)),TEXT(AF54,"0"),"; ")</f>
        <v xml:space="preserve">["REP"] =  700; </v>
      </c>
      <c r="AH54">
        <f>IF(LEN(J54)&gt;0,VLOOKUP(J54,Faction!A$2:B$77,2,FALSE),1)</f>
        <v>60</v>
      </c>
      <c r="AI54" t="str">
        <f t="shared" ref="AI54:AI60" si="40">CONCATENATE("[""FACTION""] = ",REPT(" ",2-LEN(AH54)),TEXT(AH54,"0"),"; ")</f>
        <v xml:space="preserve">["FACTION"] = 60; </v>
      </c>
      <c r="AJ54" t="str">
        <f t="shared" ref="AJ54:AJ60" si="41">CONCATENATE("[""TIER""] = ",TEXT(M54,"0"),"; ")</f>
        <v xml:space="preserve">["TIER"] = 1; </v>
      </c>
      <c r="AK54" t="str">
        <f t="shared" ref="AK54:AK60" si="42">IF(LEN(N54)&gt;0,CONCATENATE("[""MIN_LVL""] = ",REPT(" ",3-LEN(N54)),"""",N54,"""; "),"                     ")</f>
        <v xml:space="preserve">["MIN_LVL"] = "105"; </v>
      </c>
      <c r="AL54" t="str">
        <f t="shared" ref="AL54:AL60" si="43">IF(LEN(O54)&gt;0,CONCATENATE("[""MIN_LVL""] = ",REPT(" ",3-LEN(O54)),O54,"; "),"")</f>
        <v/>
      </c>
      <c r="AM54" t="str">
        <f t="shared" ref="AM54:AM60" si="44">CONCATENATE("[""NAME""] = { [""EN""] = """,D54,"""; }; ")</f>
        <v xml:space="preserve">["NAME"] = { ["EN"] = "Slayer of Udûn"; }; </v>
      </c>
      <c r="AN54" t="str">
        <f t="shared" ref="AN54:AN60" si="45">IF(LEN(L54)&gt;0,CONCATENATE("[""LORE""] = { [""EN""] = """,L54,"""; }; "),"")</f>
        <v xml:space="preserve">["LORE"] = { ["EN"] = "There are many foes lurking in the valley of Udûn."; }; </v>
      </c>
      <c r="AO54" t="str">
        <f t="shared" ref="AO54:AO60" si="46">IF(LEN(K54)&gt;0,CONCATENATE("[""SUMMARY""] = { [""EN""] = """,K54,"""; }; "),"")</f>
        <v xml:space="preserve">["SUMMARY"] = { ["EN"] = "Complete the 3 Slayer Deeds in Udûn."; }; </v>
      </c>
      <c r="AP54" t="str">
        <f t="shared" ref="AP54:AP60" si="47">IF(LEN(G54)&gt;0,CONCATENATE("[""TITLE""] = { [""EN""] = """,G54,"""; }; "),"")</f>
        <v/>
      </c>
      <c r="AQ54" t="str">
        <f t="shared" ref="AQ54:AQ123" si="48">CONCATENATE("};")</f>
        <v>};</v>
      </c>
    </row>
    <row r="55" spans="1:43" x14ac:dyDescent="0.25">
      <c r="A55">
        <v>1879354252</v>
      </c>
      <c r="B55">
        <v>33</v>
      </c>
      <c r="C55">
        <v>68</v>
      </c>
      <c r="D55" t="s">
        <v>229</v>
      </c>
      <c r="E55" t="s">
        <v>30</v>
      </c>
      <c r="H55">
        <v>5</v>
      </c>
      <c r="I55">
        <v>700</v>
      </c>
      <c r="J55" t="s">
        <v>41</v>
      </c>
      <c r="K55" t="s">
        <v>230</v>
      </c>
      <c r="L55" t="s">
        <v>632</v>
      </c>
      <c r="M55">
        <v>2</v>
      </c>
      <c r="N55">
        <v>105</v>
      </c>
      <c r="R55" t="str">
        <f t="shared" si="4"/>
        <v xml:space="preserve"> [54] = {["ID"] = 1879354252; }; -- Soldier-slayer of Udûn (Advanced)</v>
      </c>
      <c r="S55" s="1" t="str">
        <f t="shared" si="28"/>
        <v xml:space="preserve"> [54] = {["ID"] = 1879354252; ["SAVE_INDEX"] =  68; ["TYPE"] =  4; ["VXP"] =    0; ["LP"] =  5; ["REP"] =  700; ["FACTION"] = 60; ["TIER"] = 2; ["MIN_LVL"] = "105"; ["NAME"] = { ["EN"] = "Soldier-slayer of Udûn (Advanced)"; }; ["LORE"] = { ["EN"] = "Defeat many of Sauron's soldiers in Udûn."; }; ["SUMMARY"] = { ["EN"] = "Defeat 160 of Sauron's soldiers in Udûn"; }; };</v>
      </c>
      <c r="T55">
        <f t="shared" si="29"/>
        <v>54</v>
      </c>
      <c r="U55" t="str">
        <f t="shared" si="30"/>
        <v xml:space="preserve"> [54] = {</v>
      </c>
      <c r="V55" t="str">
        <f t="shared" si="31"/>
        <v xml:space="preserve">["ID"] = 1879354252; </v>
      </c>
      <c r="W55" t="str">
        <f t="shared" si="9"/>
        <v xml:space="preserve">["ID"] = 1879354252; </v>
      </c>
      <c r="X55" t="str">
        <f t="shared" si="10"/>
        <v/>
      </c>
      <c r="Y55" s="1" t="str">
        <f t="shared" si="32"/>
        <v xml:space="preserve">["SAVE_INDEX"] =  68; </v>
      </c>
      <c r="Z55">
        <f>VLOOKUP(E55,Type!A$2:B$21,2,FALSE)</f>
        <v>4</v>
      </c>
      <c r="AA55" t="str">
        <f t="shared" si="33"/>
        <v xml:space="preserve">["TYPE"] =  4; </v>
      </c>
      <c r="AB55" t="str">
        <f t="shared" si="34"/>
        <v>0</v>
      </c>
      <c r="AC55" t="str">
        <f t="shared" si="35"/>
        <v xml:space="preserve">["VXP"] =    0; </v>
      </c>
      <c r="AD55" t="str">
        <f t="shared" si="36"/>
        <v>5</v>
      </c>
      <c r="AE55" t="str">
        <f t="shared" si="37"/>
        <v xml:space="preserve">["LP"] =  5; </v>
      </c>
      <c r="AF55" t="str">
        <f t="shared" si="38"/>
        <v>700</v>
      </c>
      <c r="AG55" t="str">
        <f t="shared" si="39"/>
        <v xml:space="preserve">["REP"] =  700; </v>
      </c>
      <c r="AH55">
        <f>IF(LEN(J55)&gt;0,VLOOKUP(J55,Faction!A$2:B$77,2,FALSE),1)</f>
        <v>60</v>
      </c>
      <c r="AI55" t="str">
        <f t="shared" si="40"/>
        <v xml:space="preserve">["FACTION"] = 60; </v>
      </c>
      <c r="AJ55" t="str">
        <f t="shared" si="41"/>
        <v xml:space="preserve">["TIER"] = 2; </v>
      </c>
      <c r="AK55" t="str">
        <f t="shared" si="42"/>
        <v xml:space="preserve">["MIN_LVL"] = "105"; </v>
      </c>
      <c r="AL55" t="str">
        <f t="shared" si="43"/>
        <v/>
      </c>
      <c r="AM55" t="str">
        <f t="shared" si="44"/>
        <v xml:space="preserve">["NAME"] = { ["EN"] = "Soldier-slayer of Udûn (Advanced)"; }; </v>
      </c>
      <c r="AN55" t="str">
        <f t="shared" si="45"/>
        <v xml:space="preserve">["LORE"] = { ["EN"] = "Defeat many of Sauron's soldiers in Udûn."; }; </v>
      </c>
      <c r="AO55" t="str">
        <f t="shared" si="46"/>
        <v xml:space="preserve">["SUMMARY"] = { ["EN"] = "Defeat 160 of Sauron's soldiers in Udûn"; }; </v>
      </c>
      <c r="AP55" t="str">
        <f t="shared" si="47"/>
        <v/>
      </c>
      <c r="AQ55" t="str">
        <f t="shared" si="48"/>
        <v>};</v>
      </c>
    </row>
    <row r="56" spans="1:43" x14ac:dyDescent="0.25">
      <c r="A56">
        <v>1879354250</v>
      </c>
      <c r="B56">
        <v>32</v>
      </c>
      <c r="C56">
        <v>69</v>
      </c>
      <c r="D56" t="s">
        <v>227</v>
      </c>
      <c r="E56" t="s">
        <v>30</v>
      </c>
      <c r="I56">
        <v>700</v>
      </c>
      <c r="J56" t="s">
        <v>41</v>
      </c>
      <c r="K56" t="s">
        <v>228</v>
      </c>
      <c r="L56" t="s">
        <v>632</v>
      </c>
      <c r="M56">
        <v>3</v>
      </c>
      <c r="N56">
        <v>105</v>
      </c>
      <c r="R56" t="str">
        <f t="shared" si="4"/>
        <v xml:space="preserve"> [55] = {["ID"] = 1879354250; }; -- Soldier-slayer of Udûn</v>
      </c>
      <c r="S56" s="1" t="str">
        <f t="shared" si="28"/>
        <v xml:space="preserve"> [55] = {["ID"] = 1879354250; ["SAVE_INDEX"] =  69; ["TYPE"] =  4; ["VXP"] =    0; ["LP"] =  0; ["REP"] =  700; ["FACTION"] = 60; ["TIER"] = 3; ["MIN_LVL"] = "105"; ["NAME"] = { ["EN"] = "Soldier-slayer of Udûn"; }; ["LORE"] = { ["EN"] = "Defeat many of Sauron's soldiers in Udûn."; }; ["SUMMARY"] = { ["EN"] = "Defeat 80 of Sauron's soldiers in Udûn"; }; };</v>
      </c>
      <c r="T56">
        <f t="shared" si="29"/>
        <v>55</v>
      </c>
      <c r="U56" t="str">
        <f t="shared" si="30"/>
        <v xml:space="preserve"> [55] = {</v>
      </c>
      <c r="V56" t="str">
        <f t="shared" si="31"/>
        <v xml:space="preserve">["ID"] = 1879354250; </v>
      </c>
      <c r="W56" t="str">
        <f t="shared" si="9"/>
        <v xml:space="preserve">["ID"] = 1879354250; </v>
      </c>
      <c r="X56" t="str">
        <f t="shared" si="10"/>
        <v/>
      </c>
      <c r="Y56" s="1" t="str">
        <f t="shared" si="32"/>
        <v xml:space="preserve">["SAVE_INDEX"] =  69; </v>
      </c>
      <c r="Z56">
        <f>VLOOKUP(E56,Type!A$2:B$21,2,FALSE)</f>
        <v>4</v>
      </c>
      <c r="AA56" t="str">
        <f t="shared" si="33"/>
        <v xml:space="preserve">["TYPE"] =  4; </v>
      </c>
      <c r="AB56" t="str">
        <f t="shared" si="34"/>
        <v>0</v>
      </c>
      <c r="AC56" t="str">
        <f t="shared" si="35"/>
        <v xml:space="preserve">["VXP"] =    0; </v>
      </c>
      <c r="AD56" t="str">
        <f t="shared" si="36"/>
        <v>0</v>
      </c>
      <c r="AE56" t="str">
        <f t="shared" si="37"/>
        <v xml:space="preserve">["LP"] =  0; </v>
      </c>
      <c r="AF56" t="str">
        <f t="shared" si="38"/>
        <v>700</v>
      </c>
      <c r="AG56" t="str">
        <f t="shared" si="39"/>
        <v xml:space="preserve">["REP"] =  700; </v>
      </c>
      <c r="AH56">
        <f>IF(LEN(J56)&gt;0,VLOOKUP(J56,Faction!A$2:B$77,2,FALSE),1)</f>
        <v>60</v>
      </c>
      <c r="AI56" t="str">
        <f t="shared" si="40"/>
        <v xml:space="preserve">["FACTION"] = 60; </v>
      </c>
      <c r="AJ56" t="str">
        <f t="shared" si="41"/>
        <v xml:space="preserve">["TIER"] = 3; </v>
      </c>
      <c r="AK56" t="str">
        <f t="shared" si="42"/>
        <v xml:space="preserve">["MIN_LVL"] = "105"; </v>
      </c>
      <c r="AL56" t="str">
        <f t="shared" si="43"/>
        <v/>
      </c>
      <c r="AM56" t="str">
        <f t="shared" si="44"/>
        <v xml:space="preserve">["NAME"] = { ["EN"] = "Soldier-slayer of Udûn"; }; </v>
      </c>
      <c r="AN56" t="str">
        <f t="shared" si="45"/>
        <v xml:space="preserve">["LORE"] = { ["EN"] = "Defeat many of Sauron's soldiers in Udûn."; }; </v>
      </c>
      <c r="AO56" t="str">
        <f t="shared" si="46"/>
        <v xml:space="preserve">["SUMMARY"] = { ["EN"] = "Defeat 80 of Sauron's soldiers in Udûn"; }; </v>
      </c>
      <c r="AP56" t="str">
        <f t="shared" si="47"/>
        <v/>
      </c>
      <c r="AQ56" t="str">
        <f t="shared" si="48"/>
        <v>};</v>
      </c>
    </row>
    <row r="57" spans="1:43" x14ac:dyDescent="0.25">
      <c r="A57">
        <v>1879354253</v>
      </c>
      <c r="B57">
        <v>31</v>
      </c>
      <c r="C57">
        <v>66</v>
      </c>
      <c r="D57" t="s">
        <v>225</v>
      </c>
      <c r="E57" t="s">
        <v>30</v>
      </c>
      <c r="H57">
        <v>5</v>
      </c>
      <c r="I57">
        <v>700</v>
      </c>
      <c r="J57" t="s">
        <v>41</v>
      </c>
      <c r="K57" t="s">
        <v>226</v>
      </c>
      <c r="L57" t="s">
        <v>552</v>
      </c>
      <c r="M57">
        <v>2</v>
      </c>
      <c r="N57">
        <v>105</v>
      </c>
      <c r="R57" t="str">
        <f t="shared" si="4"/>
        <v xml:space="preserve"> [56] = {["ID"] = 1879354253; }; -- Forgeworker-slayer of Udûn (Advanced)</v>
      </c>
      <c r="S57" s="1" t="str">
        <f t="shared" si="28"/>
        <v xml:space="preserve"> [56] = {["ID"] = 1879354253; ["SAVE_INDEX"] =  66; ["TYPE"] =  4; ["VXP"] =    0; ["LP"] =  5; ["REP"] =  700; ["FACTION"] = 60; ["TIER"] = 2; ["MIN_LVL"] = "105"; ["NAME"] = { ["EN"] = "Forgeworker-slayer of Udûn (Advanced)"; }; ["LORE"] = { ["EN"] = "Defeat many of the forge-workers in Udûn."; }; ["SUMMARY"] = { ["EN"] = "Defeat 160 of the forge-workers in Udûn"; }; };</v>
      </c>
      <c r="T57">
        <f t="shared" si="29"/>
        <v>56</v>
      </c>
      <c r="U57" t="str">
        <f t="shared" si="30"/>
        <v xml:space="preserve"> [56] = {</v>
      </c>
      <c r="V57" t="str">
        <f t="shared" si="31"/>
        <v xml:space="preserve">["ID"] = 1879354253; </v>
      </c>
      <c r="W57" t="str">
        <f t="shared" si="9"/>
        <v xml:space="preserve">["ID"] = 1879354253; </v>
      </c>
      <c r="X57" t="str">
        <f t="shared" si="10"/>
        <v/>
      </c>
      <c r="Y57" s="1" t="str">
        <f t="shared" si="32"/>
        <v xml:space="preserve">["SAVE_INDEX"] =  66; </v>
      </c>
      <c r="Z57">
        <f>VLOOKUP(E57,Type!A$2:B$21,2,FALSE)</f>
        <v>4</v>
      </c>
      <c r="AA57" t="str">
        <f t="shared" si="33"/>
        <v xml:space="preserve">["TYPE"] =  4; </v>
      </c>
      <c r="AB57" t="str">
        <f t="shared" si="34"/>
        <v>0</v>
      </c>
      <c r="AC57" t="str">
        <f t="shared" si="35"/>
        <v xml:space="preserve">["VXP"] =    0; </v>
      </c>
      <c r="AD57" t="str">
        <f t="shared" si="36"/>
        <v>5</v>
      </c>
      <c r="AE57" t="str">
        <f t="shared" si="37"/>
        <v xml:space="preserve">["LP"] =  5; </v>
      </c>
      <c r="AF57" t="str">
        <f t="shared" si="38"/>
        <v>700</v>
      </c>
      <c r="AG57" t="str">
        <f t="shared" si="39"/>
        <v xml:space="preserve">["REP"] =  700; </v>
      </c>
      <c r="AH57">
        <f>IF(LEN(J57)&gt;0,VLOOKUP(J57,Faction!A$2:B$77,2,FALSE),1)</f>
        <v>60</v>
      </c>
      <c r="AI57" t="str">
        <f t="shared" si="40"/>
        <v xml:space="preserve">["FACTION"] = 60; </v>
      </c>
      <c r="AJ57" t="str">
        <f t="shared" si="41"/>
        <v xml:space="preserve">["TIER"] = 2; </v>
      </c>
      <c r="AK57" t="str">
        <f t="shared" si="42"/>
        <v xml:space="preserve">["MIN_LVL"] = "105"; </v>
      </c>
      <c r="AL57" t="str">
        <f t="shared" si="43"/>
        <v/>
      </c>
      <c r="AM57" t="str">
        <f t="shared" si="44"/>
        <v xml:space="preserve">["NAME"] = { ["EN"] = "Forgeworker-slayer of Udûn (Advanced)"; }; </v>
      </c>
      <c r="AN57" t="str">
        <f t="shared" si="45"/>
        <v xml:space="preserve">["LORE"] = { ["EN"] = "Defeat many of the forge-workers in Udûn."; }; </v>
      </c>
      <c r="AO57" t="str">
        <f t="shared" si="46"/>
        <v xml:space="preserve">["SUMMARY"] = { ["EN"] = "Defeat 160 of the forge-workers in Udûn"; }; </v>
      </c>
      <c r="AP57" t="str">
        <f t="shared" si="47"/>
        <v/>
      </c>
      <c r="AQ57" t="str">
        <f t="shared" si="48"/>
        <v>};</v>
      </c>
    </row>
    <row r="58" spans="1:43" x14ac:dyDescent="0.25">
      <c r="A58">
        <v>1879354251</v>
      </c>
      <c r="B58">
        <v>30</v>
      </c>
      <c r="C58">
        <v>67</v>
      </c>
      <c r="D58" t="s">
        <v>223</v>
      </c>
      <c r="E58" t="s">
        <v>30</v>
      </c>
      <c r="I58">
        <v>700</v>
      </c>
      <c r="J58" t="s">
        <v>41</v>
      </c>
      <c r="K58" t="s">
        <v>224</v>
      </c>
      <c r="L58" t="s">
        <v>552</v>
      </c>
      <c r="M58">
        <v>3</v>
      </c>
      <c r="N58">
        <v>105</v>
      </c>
      <c r="R58" t="str">
        <f t="shared" si="4"/>
        <v xml:space="preserve"> [57] = {["ID"] = 1879354251; }; -- Forgeworker-slayer of Udûn</v>
      </c>
      <c r="S58" s="1" t="str">
        <f t="shared" si="28"/>
        <v xml:space="preserve"> [57] = {["ID"] = 1879354251; ["SAVE_INDEX"] =  67; ["TYPE"] =  4; ["VXP"] =    0; ["LP"] =  0; ["REP"] =  700; ["FACTION"] = 60; ["TIER"] = 3; ["MIN_LVL"] = "105"; ["NAME"] = { ["EN"] = "Forgeworker-slayer of Udûn"; }; ["LORE"] = { ["EN"] = "Defeat many of the forge-workers in Udûn."; }; ["SUMMARY"] = { ["EN"] = "Defeat 80 of the forge-workers in Udûn"; }; };</v>
      </c>
      <c r="T58">
        <f t="shared" si="29"/>
        <v>57</v>
      </c>
      <c r="U58" t="str">
        <f t="shared" si="30"/>
        <v xml:space="preserve"> [57] = {</v>
      </c>
      <c r="V58" t="str">
        <f t="shared" si="31"/>
        <v xml:space="preserve">["ID"] = 1879354251; </v>
      </c>
      <c r="W58" t="str">
        <f t="shared" si="9"/>
        <v xml:space="preserve">["ID"] = 1879354251; </v>
      </c>
      <c r="X58" t="str">
        <f t="shared" si="10"/>
        <v/>
      </c>
      <c r="Y58" s="1" t="str">
        <f t="shared" si="32"/>
        <v xml:space="preserve">["SAVE_INDEX"] =  67; </v>
      </c>
      <c r="Z58">
        <f>VLOOKUP(E58,Type!A$2:B$21,2,FALSE)</f>
        <v>4</v>
      </c>
      <c r="AA58" t="str">
        <f t="shared" si="33"/>
        <v xml:space="preserve">["TYPE"] =  4; </v>
      </c>
      <c r="AB58" t="str">
        <f t="shared" si="34"/>
        <v>0</v>
      </c>
      <c r="AC58" t="str">
        <f t="shared" si="35"/>
        <v xml:space="preserve">["VXP"] =    0; </v>
      </c>
      <c r="AD58" t="str">
        <f t="shared" si="36"/>
        <v>0</v>
      </c>
      <c r="AE58" t="str">
        <f t="shared" si="37"/>
        <v xml:space="preserve">["LP"] =  0; </v>
      </c>
      <c r="AF58" t="str">
        <f t="shared" si="38"/>
        <v>700</v>
      </c>
      <c r="AG58" t="str">
        <f t="shared" si="39"/>
        <v xml:space="preserve">["REP"] =  700; </v>
      </c>
      <c r="AH58">
        <f>IF(LEN(J58)&gt;0,VLOOKUP(J58,Faction!A$2:B$77,2,FALSE),1)</f>
        <v>60</v>
      </c>
      <c r="AI58" t="str">
        <f t="shared" si="40"/>
        <v xml:space="preserve">["FACTION"] = 60; </v>
      </c>
      <c r="AJ58" t="str">
        <f t="shared" si="41"/>
        <v xml:space="preserve">["TIER"] = 3; </v>
      </c>
      <c r="AK58" t="str">
        <f t="shared" si="42"/>
        <v xml:space="preserve">["MIN_LVL"] = "105"; </v>
      </c>
      <c r="AL58" t="str">
        <f t="shared" si="43"/>
        <v/>
      </c>
      <c r="AM58" t="str">
        <f t="shared" si="44"/>
        <v xml:space="preserve">["NAME"] = { ["EN"] = "Forgeworker-slayer of Udûn"; }; </v>
      </c>
      <c r="AN58" t="str">
        <f t="shared" si="45"/>
        <v xml:space="preserve">["LORE"] = { ["EN"] = "Defeat many of the forge-workers in Udûn."; }; </v>
      </c>
      <c r="AO58" t="str">
        <f t="shared" si="46"/>
        <v xml:space="preserve">["SUMMARY"] = { ["EN"] = "Defeat 80 of the forge-workers in Udûn"; }; </v>
      </c>
      <c r="AP58" t="str">
        <f t="shared" si="47"/>
        <v/>
      </c>
      <c r="AQ58" t="str">
        <f t="shared" si="48"/>
        <v>};</v>
      </c>
    </row>
    <row r="59" spans="1:43" x14ac:dyDescent="0.25">
      <c r="A59">
        <v>1879354320</v>
      </c>
      <c r="B59">
        <v>29</v>
      </c>
      <c r="C59">
        <v>64</v>
      </c>
      <c r="D59" t="s">
        <v>221</v>
      </c>
      <c r="E59" t="s">
        <v>30</v>
      </c>
      <c r="H59">
        <v>5</v>
      </c>
      <c r="I59">
        <v>700</v>
      </c>
      <c r="J59" t="s">
        <v>41</v>
      </c>
      <c r="K59" t="s">
        <v>222</v>
      </c>
      <c r="L59" t="s">
        <v>551</v>
      </c>
      <c r="M59">
        <v>2</v>
      </c>
      <c r="N59">
        <v>105</v>
      </c>
      <c r="R59" t="str">
        <f t="shared" si="4"/>
        <v xml:space="preserve"> [58] = {["ID"] = 1879354320; }; -- Beast-slayer of Udûn (Advanced)</v>
      </c>
      <c r="S59" s="1" t="str">
        <f t="shared" si="28"/>
        <v xml:space="preserve"> [58] = {["ID"] = 1879354320; ["SAVE_INDEX"] =  64; ["TYPE"] =  4; ["VXP"] =    0; ["LP"] =  5; ["REP"] =  700; ["FACTION"] = 60; ["TIER"] = 2; ["MIN_LVL"] = "105"; ["NAME"] = { ["EN"] = "Beast-slayer of Udûn (Advanced)"; }; ["LORE"] = { ["EN"] = "Defeat many scavengers in Udûn."; }; ["SUMMARY"] = { ["EN"] = "Defeat 200 scavengers in Udûn"; }; };</v>
      </c>
      <c r="T59">
        <f t="shared" si="29"/>
        <v>58</v>
      </c>
      <c r="U59" t="str">
        <f t="shared" si="30"/>
        <v xml:space="preserve"> [58] = {</v>
      </c>
      <c r="V59" t="str">
        <f t="shared" si="31"/>
        <v xml:space="preserve">["ID"] = 1879354320; </v>
      </c>
      <c r="W59" t="str">
        <f t="shared" si="9"/>
        <v xml:space="preserve">["ID"] = 1879354320; </v>
      </c>
      <c r="X59" t="str">
        <f t="shared" si="10"/>
        <v/>
      </c>
      <c r="Y59" s="1" t="str">
        <f t="shared" si="32"/>
        <v xml:space="preserve">["SAVE_INDEX"] =  64; </v>
      </c>
      <c r="Z59">
        <f>VLOOKUP(E59,Type!A$2:B$21,2,FALSE)</f>
        <v>4</v>
      </c>
      <c r="AA59" t="str">
        <f t="shared" si="33"/>
        <v xml:space="preserve">["TYPE"] =  4; </v>
      </c>
      <c r="AB59" t="str">
        <f t="shared" si="34"/>
        <v>0</v>
      </c>
      <c r="AC59" t="str">
        <f t="shared" si="35"/>
        <v xml:space="preserve">["VXP"] =    0; </v>
      </c>
      <c r="AD59" t="str">
        <f t="shared" si="36"/>
        <v>5</v>
      </c>
      <c r="AE59" t="str">
        <f t="shared" si="37"/>
        <v xml:space="preserve">["LP"] =  5; </v>
      </c>
      <c r="AF59" t="str">
        <f t="shared" si="38"/>
        <v>700</v>
      </c>
      <c r="AG59" t="str">
        <f t="shared" si="39"/>
        <v xml:space="preserve">["REP"] =  700; </v>
      </c>
      <c r="AH59">
        <f>IF(LEN(J59)&gt;0,VLOOKUP(J59,Faction!A$2:B$77,2,FALSE),1)</f>
        <v>60</v>
      </c>
      <c r="AI59" t="str">
        <f t="shared" si="40"/>
        <v xml:space="preserve">["FACTION"] = 60; </v>
      </c>
      <c r="AJ59" t="str">
        <f t="shared" si="41"/>
        <v xml:space="preserve">["TIER"] = 2; </v>
      </c>
      <c r="AK59" t="str">
        <f t="shared" si="42"/>
        <v xml:space="preserve">["MIN_LVL"] = "105"; </v>
      </c>
      <c r="AL59" t="str">
        <f t="shared" si="43"/>
        <v/>
      </c>
      <c r="AM59" t="str">
        <f t="shared" si="44"/>
        <v xml:space="preserve">["NAME"] = { ["EN"] = "Beast-slayer of Udûn (Advanced)"; }; </v>
      </c>
      <c r="AN59" t="str">
        <f t="shared" si="45"/>
        <v xml:space="preserve">["LORE"] = { ["EN"] = "Defeat many scavengers in Udûn."; }; </v>
      </c>
      <c r="AO59" t="str">
        <f t="shared" si="46"/>
        <v xml:space="preserve">["SUMMARY"] = { ["EN"] = "Defeat 200 scavengers in Udûn"; }; </v>
      </c>
      <c r="AP59" t="str">
        <f t="shared" si="47"/>
        <v/>
      </c>
      <c r="AQ59" t="str">
        <f t="shared" si="48"/>
        <v>};</v>
      </c>
    </row>
    <row r="60" spans="1:43" x14ac:dyDescent="0.25">
      <c r="A60">
        <v>1879354317</v>
      </c>
      <c r="B60">
        <v>28</v>
      </c>
      <c r="C60">
        <v>65</v>
      </c>
      <c r="D60" t="s">
        <v>219</v>
      </c>
      <c r="E60" t="s">
        <v>30</v>
      </c>
      <c r="I60">
        <v>700</v>
      </c>
      <c r="J60" t="s">
        <v>41</v>
      </c>
      <c r="K60" t="s">
        <v>220</v>
      </c>
      <c r="L60" t="s">
        <v>551</v>
      </c>
      <c r="M60">
        <v>3</v>
      </c>
      <c r="N60">
        <v>105</v>
      </c>
      <c r="R60" t="str">
        <f t="shared" si="4"/>
        <v xml:space="preserve"> [59] = {["ID"] = 1879354317; }; -- Beast-slayer of Udûn</v>
      </c>
      <c r="S60" s="1" t="str">
        <f t="shared" si="28"/>
        <v xml:space="preserve"> [59] = {["ID"] = 1879354317; ["SAVE_INDEX"] =  65; ["TYPE"] =  4; ["VXP"] =    0; ["LP"] =  0; ["REP"] =  700; ["FACTION"] = 60; ["TIER"] = 3; ["MIN_LVL"] = "105"; ["NAME"] = { ["EN"] = "Beast-slayer of Udûn"; }; ["LORE"] = { ["EN"] = "Defeat many scavengers in Udûn."; }; ["SUMMARY"] = { ["EN"] = "Defeat 100 scavengers in Udûn"; }; };</v>
      </c>
      <c r="T60">
        <f t="shared" si="29"/>
        <v>59</v>
      </c>
      <c r="U60" t="str">
        <f t="shared" si="30"/>
        <v xml:space="preserve"> [59] = {</v>
      </c>
      <c r="V60" t="str">
        <f t="shared" si="31"/>
        <v xml:space="preserve">["ID"] = 1879354317; </v>
      </c>
      <c r="W60" t="str">
        <f t="shared" si="9"/>
        <v xml:space="preserve">["ID"] = 1879354317; </v>
      </c>
      <c r="X60" t="str">
        <f t="shared" si="10"/>
        <v/>
      </c>
      <c r="Y60" s="1" t="str">
        <f t="shared" si="32"/>
        <v xml:space="preserve">["SAVE_INDEX"] =  65; </v>
      </c>
      <c r="Z60">
        <f>VLOOKUP(E60,Type!A$2:B$21,2,FALSE)</f>
        <v>4</v>
      </c>
      <c r="AA60" t="str">
        <f t="shared" si="33"/>
        <v xml:space="preserve">["TYPE"] =  4; </v>
      </c>
      <c r="AB60" t="str">
        <f t="shared" si="34"/>
        <v>0</v>
      </c>
      <c r="AC60" t="str">
        <f t="shared" si="35"/>
        <v xml:space="preserve">["VXP"] =    0; </v>
      </c>
      <c r="AD60" t="str">
        <f t="shared" si="36"/>
        <v>0</v>
      </c>
      <c r="AE60" t="str">
        <f t="shared" si="37"/>
        <v xml:space="preserve">["LP"] =  0; </v>
      </c>
      <c r="AF60" t="str">
        <f t="shared" si="38"/>
        <v>700</v>
      </c>
      <c r="AG60" t="str">
        <f t="shared" si="39"/>
        <v xml:space="preserve">["REP"] =  700; </v>
      </c>
      <c r="AH60">
        <f>IF(LEN(J60)&gt;0,VLOOKUP(J60,Faction!A$2:B$77,2,FALSE),1)</f>
        <v>60</v>
      </c>
      <c r="AI60" t="str">
        <f t="shared" si="40"/>
        <v xml:space="preserve">["FACTION"] = 60; </v>
      </c>
      <c r="AJ60" t="str">
        <f t="shared" si="41"/>
        <v xml:space="preserve">["TIER"] = 3; </v>
      </c>
      <c r="AK60" t="str">
        <f t="shared" si="42"/>
        <v xml:space="preserve">["MIN_LVL"] = "105"; </v>
      </c>
      <c r="AL60" t="str">
        <f t="shared" si="43"/>
        <v/>
      </c>
      <c r="AM60" t="str">
        <f t="shared" si="44"/>
        <v xml:space="preserve">["NAME"] = { ["EN"] = "Beast-slayer of Udûn"; }; </v>
      </c>
      <c r="AN60" t="str">
        <f t="shared" si="45"/>
        <v xml:space="preserve">["LORE"] = { ["EN"] = "Defeat many scavengers in Udûn."; }; </v>
      </c>
      <c r="AO60" t="str">
        <f t="shared" si="46"/>
        <v xml:space="preserve">["SUMMARY"] = { ["EN"] = "Defeat 100 scavengers in Udûn"; }; </v>
      </c>
      <c r="AP60" t="str">
        <f t="shared" si="47"/>
        <v/>
      </c>
      <c r="AQ60" t="str">
        <f t="shared" si="48"/>
        <v>};</v>
      </c>
    </row>
    <row r="61" spans="1:43" x14ac:dyDescent="0.25">
      <c r="A61">
        <v>1879354321</v>
      </c>
      <c r="B61">
        <v>20</v>
      </c>
      <c r="C61">
        <v>56</v>
      </c>
      <c r="D61" t="s">
        <v>199</v>
      </c>
      <c r="E61" t="s">
        <v>24</v>
      </c>
      <c r="H61">
        <v>10</v>
      </c>
      <c r="I61">
        <v>700</v>
      </c>
      <c r="J61" t="s">
        <v>41</v>
      </c>
      <c r="K61" t="s">
        <v>200</v>
      </c>
      <c r="L61" t="s">
        <v>547</v>
      </c>
      <c r="M61">
        <v>1</v>
      </c>
      <c r="N61">
        <v>105</v>
      </c>
      <c r="R61" t="str">
        <f t="shared" si="4"/>
        <v xml:space="preserve"> [60] = {["ID"] = 1879354321; }; -- Explorer of Udûn</v>
      </c>
      <c r="S61" s="1" t="str">
        <f t="shared" si="5"/>
        <v xml:space="preserve"> [60] = {["ID"] = 1879354321; ["SAVE_INDEX"] =  56; ["TYPE"] =  3; ["VXP"] =    0; ["LP"] = 10; ["REP"] =  700; ["FACTION"] = 60; ["TIER"] = 1; ["MIN_LVL"] = "105"; ["NAME"] = { ["EN"] = "Explorer of Udûn"; }; ["LORE"] = { ["EN"] = "Explore the valley of Udûn."; }; ["SUMMARY"] = { ["EN"] = "Complete the 5 Explorer Deeds in Udûn."; }; };</v>
      </c>
      <c r="T61">
        <f t="shared" si="6"/>
        <v>60</v>
      </c>
      <c r="U61" t="str">
        <f t="shared" si="7"/>
        <v xml:space="preserve"> [60] = {</v>
      </c>
      <c r="V61" t="str">
        <f t="shared" si="8"/>
        <v xml:space="preserve">["ID"] = 1879354321; </v>
      </c>
      <c r="W61" t="str">
        <f t="shared" si="9"/>
        <v xml:space="preserve">["ID"] = 1879354321; </v>
      </c>
      <c r="X61" t="str">
        <f t="shared" si="10"/>
        <v/>
      </c>
      <c r="Y61" s="1" t="str">
        <f t="shared" si="11"/>
        <v xml:space="preserve">["SAVE_INDEX"] =  56; </v>
      </c>
      <c r="Z61">
        <f>VLOOKUP(E61,Type!A$2:B$21,2,FALSE)</f>
        <v>3</v>
      </c>
      <c r="AA61" t="str">
        <f t="shared" si="12"/>
        <v xml:space="preserve">["TYPE"] =  3; </v>
      </c>
      <c r="AB61" t="str">
        <f t="shared" si="13"/>
        <v>0</v>
      </c>
      <c r="AC61" t="str">
        <f t="shared" si="14"/>
        <v xml:space="preserve">["VXP"] =    0; </v>
      </c>
      <c r="AD61" t="str">
        <f t="shared" si="15"/>
        <v>10</v>
      </c>
      <c r="AE61" t="str">
        <f t="shared" si="16"/>
        <v xml:space="preserve">["LP"] = 10; </v>
      </c>
      <c r="AF61" t="str">
        <f t="shared" si="17"/>
        <v>700</v>
      </c>
      <c r="AG61" t="str">
        <f t="shared" si="18"/>
        <v xml:space="preserve">["REP"] =  700; </v>
      </c>
      <c r="AH61">
        <f>IF(LEN(J61)&gt;0,VLOOKUP(J61,Faction!A$2:B$77,2,FALSE),1)</f>
        <v>60</v>
      </c>
      <c r="AI61" t="str">
        <f t="shared" si="19"/>
        <v xml:space="preserve">["FACTION"] = 60; </v>
      </c>
      <c r="AJ61" t="str">
        <f t="shared" si="20"/>
        <v xml:space="preserve">["TIER"] = 1; </v>
      </c>
      <c r="AK61" t="str">
        <f t="shared" si="21"/>
        <v xml:space="preserve">["MIN_LVL"] = "105"; </v>
      </c>
      <c r="AL61" t="str">
        <f t="shared" si="22"/>
        <v/>
      </c>
      <c r="AM61" t="str">
        <f t="shared" si="23"/>
        <v xml:space="preserve">["NAME"] = { ["EN"] = "Explorer of Udûn"; }; </v>
      </c>
      <c r="AN61" t="str">
        <f t="shared" si="24"/>
        <v xml:space="preserve">["LORE"] = { ["EN"] = "Explore the valley of Udûn."; }; </v>
      </c>
      <c r="AO61" t="str">
        <f t="shared" si="25"/>
        <v xml:space="preserve">["SUMMARY"] = { ["EN"] = "Complete the 5 Explorer Deeds in Udûn."; }; </v>
      </c>
      <c r="AP61" t="str">
        <f t="shared" si="26"/>
        <v/>
      </c>
      <c r="AQ61" t="str">
        <f t="shared" si="27"/>
        <v>};</v>
      </c>
    </row>
    <row r="62" spans="1:43" x14ac:dyDescent="0.25">
      <c r="A62">
        <v>1879354281</v>
      </c>
      <c r="B62">
        <v>22</v>
      </c>
      <c r="C62">
        <v>58</v>
      </c>
      <c r="D62" t="s">
        <v>204</v>
      </c>
      <c r="E62" t="s">
        <v>24</v>
      </c>
      <c r="G62" t="s">
        <v>205</v>
      </c>
      <c r="I62">
        <v>700</v>
      </c>
      <c r="J62" t="s">
        <v>41</v>
      </c>
      <c r="K62" t="s">
        <v>206</v>
      </c>
      <c r="L62" t="s">
        <v>629</v>
      </c>
      <c r="M62">
        <v>2</v>
      </c>
      <c r="N62">
        <v>105</v>
      </c>
      <c r="R62" t="str">
        <f t="shared" si="4"/>
        <v xml:space="preserve"> [61] = {["ID"] = 1879354281; }; -- Forge-works of Udûn</v>
      </c>
      <c r="S62" s="1" t="str">
        <f>CONCATENATE(U62,V62,Y62,AA62,AC62,AE62,AG62,AI62,AJ62,AK62,AL62,AM62,AN62,AO62,AP62,AQ62)</f>
        <v xml:space="preserve"> [61] = {["ID"] = 1879354281; ["SAVE_INDEX"] =  58; ["TYPE"] =  3; ["VXP"] =    0; ["LP"] =  0; ["REP"] =  700; ["FACTION"] = 60; ["TIER"] = 2; ["MIN_LVL"] = "105"; ["NAME"] = { ["EN"] = "Forge-works of Udûn"; }; ["LORE"] = { ["EN"] = "Discover the great forge machinery still churning in Udûn."; }; ["SUMMARY"] = { ["EN"] = "Discover the 16 great forgeworks still churning in Udûn"; }; ["TITLE"] = { ["EN"] = "Gear-hunter"; }; };</v>
      </c>
      <c r="T62">
        <f t="shared" si="6"/>
        <v>61</v>
      </c>
      <c r="U62" t="str">
        <f>CONCATENATE(REPT(" ",3-LEN(T62)),"[",T62,"] = {")</f>
        <v xml:space="preserve"> [61] = {</v>
      </c>
      <c r="V62" t="str">
        <f>IF(LEN(A62)&gt;0,CONCATENATE("[""ID""] = ",A62,"; "),"                     ")</f>
        <v xml:space="preserve">["ID"] = 1879354281; </v>
      </c>
      <c r="W62" t="str">
        <f t="shared" si="9"/>
        <v xml:space="preserve">["ID"] = 1879354281; </v>
      </c>
      <c r="X62" t="str">
        <f t="shared" si="10"/>
        <v/>
      </c>
      <c r="Y62" s="1" t="str">
        <f>IF(LEN(C62)&gt;0,CONCATENATE("[""SAVE_INDEX""] = ",REPT(" ",3-LEN(C62)),C62,"; "),REPT(" ",22))</f>
        <v xml:space="preserve">["SAVE_INDEX"] =  58; </v>
      </c>
      <c r="Z62">
        <f>VLOOKUP(E62,Type!A$2:B$21,2,FALSE)</f>
        <v>3</v>
      </c>
      <c r="AA62" t="str">
        <f>CONCATENATE("[""TYPE""] = ",REPT(" ",2-LEN(Z62)),Z62,"; ")</f>
        <v xml:space="preserve">["TYPE"] =  3; </v>
      </c>
      <c r="AB62" t="str">
        <f>TEXT(F62,0)</f>
        <v>0</v>
      </c>
      <c r="AC62" t="str">
        <f>CONCATENATE("[""VXP""] = ",REPT(" ",4-LEN(AB62)),TEXT(AB62,"0"),"; ")</f>
        <v xml:space="preserve">["VXP"] =    0; </v>
      </c>
      <c r="AD62" t="str">
        <f>TEXT(H62,0)</f>
        <v>0</v>
      </c>
      <c r="AE62" t="str">
        <f>CONCATENATE("[""LP""] = ",REPT(" ",2-LEN(AD62)),TEXT(AD62,"0"),"; ")</f>
        <v xml:space="preserve">["LP"] =  0; </v>
      </c>
      <c r="AF62" t="str">
        <f>TEXT(I62,0)</f>
        <v>700</v>
      </c>
      <c r="AG62" t="str">
        <f>CONCATENATE("[""REP""] = ",REPT(" ",4-LEN(AF62)),TEXT(AF62,"0"),"; ")</f>
        <v xml:space="preserve">["REP"] =  700; </v>
      </c>
      <c r="AH62">
        <f>IF(LEN(J62)&gt;0,VLOOKUP(J62,Faction!A$2:B$77,2,FALSE),1)</f>
        <v>60</v>
      </c>
      <c r="AI62" t="str">
        <f>CONCATENATE("[""FACTION""] = ",REPT(" ",2-LEN(AH62)),TEXT(AH62,"0"),"; ")</f>
        <v xml:space="preserve">["FACTION"] = 60; </v>
      </c>
      <c r="AJ62" t="str">
        <f>CONCATENATE("[""TIER""] = ",TEXT(M62,"0"),"; ")</f>
        <v xml:space="preserve">["TIER"] = 2; </v>
      </c>
      <c r="AK62" t="str">
        <f>IF(LEN(N62)&gt;0,CONCATENATE("[""MIN_LVL""] = ",REPT(" ",3-LEN(N62)),"""",N62,"""; "),"                     ")</f>
        <v xml:space="preserve">["MIN_LVL"] = "105"; </v>
      </c>
      <c r="AL62" t="str">
        <f>IF(LEN(O62)&gt;0,CONCATENATE("[""MIN_LVL""] = ",REPT(" ",3-LEN(O62)),O62,"; "),"")</f>
        <v/>
      </c>
      <c r="AM62" t="str">
        <f>CONCATENATE("[""NAME""] = { [""EN""] = """,D62,"""; }; ")</f>
        <v xml:space="preserve">["NAME"] = { ["EN"] = "Forge-works of Udûn"; }; </v>
      </c>
      <c r="AN62" t="str">
        <f>IF(LEN(L62)&gt;0,CONCATENATE("[""LORE""] = { [""EN""] = """,L62,"""; }; "),"")</f>
        <v xml:space="preserve">["LORE"] = { ["EN"] = "Discover the great forge machinery still churning in Udûn."; }; </v>
      </c>
      <c r="AO62" t="str">
        <f>IF(LEN(K62)&gt;0,CONCATENATE("[""SUMMARY""] = { [""EN""] = """,K62,"""; }; "),"")</f>
        <v xml:space="preserve">["SUMMARY"] = { ["EN"] = "Discover the 16 great forgeworks still churning in Udûn"; }; </v>
      </c>
      <c r="AP62" t="str">
        <f>IF(LEN(G62)&gt;0,CONCATENATE("[""TITLE""] = { [""EN""] = """,G62,"""; }; "),"")</f>
        <v xml:space="preserve">["TITLE"] = { ["EN"] = "Gear-hunter"; }; </v>
      </c>
      <c r="AQ62" t="str">
        <f t="shared" si="27"/>
        <v>};</v>
      </c>
    </row>
    <row r="63" spans="1:43" x14ac:dyDescent="0.25">
      <c r="A63">
        <v>1879354282</v>
      </c>
      <c r="B63">
        <v>21</v>
      </c>
      <c r="C63">
        <v>57</v>
      </c>
      <c r="D63" s="4" t="s">
        <v>201</v>
      </c>
      <c r="E63" t="s">
        <v>24</v>
      </c>
      <c r="G63" t="s">
        <v>202</v>
      </c>
      <c r="I63">
        <v>700</v>
      </c>
      <c r="J63" t="s">
        <v>41</v>
      </c>
      <c r="K63" t="s">
        <v>203</v>
      </c>
      <c r="L63" t="s">
        <v>628</v>
      </c>
      <c r="M63">
        <v>2</v>
      </c>
      <c r="N63">
        <v>105</v>
      </c>
      <c r="R63" t="str">
        <f t="shared" si="4"/>
        <v xml:space="preserve"> [62] = {["ID"] = 1879354282; }; -- Forge-fires of Udûn</v>
      </c>
      <c r="S63" s="1" t="str">
        <f t="shared" si="5"/>
        <v xml:space="preserve"> [62] = {["ID"] = 1879354282; ["SAVE_INDEX"] =  57; ["TYPE"] =  3; ["VXP"] =    0; ["LP"] =  0; ["REP"] =  700; ["FACTION"] = 60; ["TIER"] = 2; ["MIN_LVL"] = "105"; ["NAME"] = { ["EN"] = "Forge-fires of Udûn"; }; ["LORE"] = { ["EN"] = "Discover the forging furnaces in Udûn."; }; ["SUMMARY"] = { ["EN"] = "Discover the 15 forging furnaces in Udûn"; }; ["TITLE"] = { ["EN"] = "Hand to the Flame"; }; };</v>
      </c>
      <c r="T63">
        <f t="shared" si="6"/>
        <v>62</v>
      </c>
      <c r="U63" t="str">
        <f t="shared" si="7"/>
        <v xml:space="preserve"> [62] = {</v>
      </c>
      <c r="V63" t="str">
        <f t="shared" si="8"/>
        <v xml:space="preserve">["ID"] = 1879354282; </v>
      </c>
      <c r="W63" t="str">
        <f t="shared" si="9"/>
        <v xml:space="preserve">["ID"] = 1879354282; </v>
      </c>
      <c r="X63" t="str">
        <f t="shared" si="10"/>
        <v/>
      </c>
      <c r="Y63" s="1" t="str">
        <f t="shared" si="11"/>
        <v xml:space="preserve">["SAVE_INDEX"] =  57; </v>
      </c>
      <c r="Z63">
        <f>VLOOKUP(E63,Type!A$2:B$21,2,FALSE)</f>
        <v>3</v>
      </c>
      <c r="AA63" t="str">
        <f t="shared" si="12"/>
        <v xml:space="preserve">["TYPE"] =  3; </v>
      </c>
      <c r="AB63" t="str">
        <f t="shared" si="13"/>
        <v>0</v>
      </c>
      <c r="AC63" t="str">
        <f t="shared" si="14"/>
        <v xml:space="preserve">["VXP"] =    0; </v>
      </c>
      <c r="AD63" t="str">
        <f t="shared" si="15"/>
        <v>0</v>
      </c>
      <c r="AE63" t="str">
        <f t="shared" si="16"/>
        <v xml:space="preserve">["LP"] =  0; </v>
      </c>
      <c r="AF63" t="str">
        <f t="shared" si="17"/>
        <v>700</v>
      </c>
      <c r="AG63" t="str">
        <f t="shared" si="18"/>
        <v xml:space="preserve">["REP"] =  700; </v>
      </c>
      <c r="AH63">
        <f>IF(LEN(J63)&gt;0,VLOOKUP(J63,Faction!A$2:B$77,2,FALSE),1)</f>
        <v>60</v>
      </c>
      <c r="AI63" t="str">
        <f t="shared" si="19"/>
        <v xml:space="preserve">["FACTION"] = 60; </v>
      </c>
      <c r="AJ63" t="str">
        <f t="shared" si="20"/>
        <v xml:space="preserve">["TIER"] = 2; </v>
      </c>
      <c r="AK63" t="str">
        <f t="shared" si="21"/>
        <v xml:space="preserve">["MIN_LVL"] = "105"; </v>
      </c>
      <c r="AL63" t="str">
        <f t="shared" si="22"/>
        <v/>
      </c>
      <c r="AM63" t="str">
        <f t="shared" si="23"/>
        <v xml:space="preserve">["NAME"] = { ["EN"] = "Forge-fires of Udûn"; }; </v>
      </c>
      <c r="AN63" t="str">
        <f t="shared" si="24"/>
        <v xml:space="preserve">["LORE"] = { ["EN"] = "Discover the forging furnaces in Udûn."; }; </v>
      </c>
      <c r="AO63" t="str">
        <f t="shared" si="25"/>
        <v xml:space="preserve">["SUMMARY"] = { ["EN"] = "Discover the 15 forging furnaces in Udûn"; }; </v>
      </c>
      <c r="AP63" t="str">
        <f t="shared" si="26"/>
        <v xml:space="preserve">["TITLE"] = { ["EN"] = "Hand to the Flame"; }; </v>
      </c>
      <c r="AQ63" t="str">
        <f t="shared" si="27"/>
        <v>};</v>
      </c>
    </row>
    <row r="64" spans="1:43" x14ac:dyDescent="0.25">
      <c r="A64">
        <v>1879354318</v>
      </c>
      <c r="B64">
        <v>23</v>
      </c>
      <c r="C64">
        <v>59</v>
      </c>
      <c r="D64" t="s">
        <v>207</v>
      </c>
      <c r="E64" t="s">
        <v>24</v>
      </c>
      <c r="G64" t="s">
        <v>661</v>
      </c>
      <c r="I64">
        <v>700</v>
      </c>
      <c r="J64" t="s">
        <v>41</v>
      </c>
      <c r="K64" t="s">
        <v>208</v>
      </c>
      <c r="L64" t="s">
        <v>548</v>
      </c>
      <c r="M64">
        <v>2</v>
      </c>
      <c r="N64">
        <v>105</v>
      </c>
      <c r="R64" t="str">
        <f t="shared" si="4"/>
        <v xml:space="preserve"> [63] = {["ID"] = 1879354318; }; -- The Way Into Mordor</v>
      </c>
      <c r="S64" s="1" t="str">
        <f t="shared" si="5"/>
        <v xml:space="preserve"> [63] = {["ID"] = 1879354318; ["SAVE_INDEX"] =  59; ["TYPE"] =  3; ["VXP"] =    0; ["LP"] =  0; ["REP"] =  700; ["FACTION"] = 60; ["TIER"] = 2; ["MIN_LVL"] = "105"; ["NAME"] = { ["EN"] = "The Way Into Mordor"; }; ["LORE"] = { ["EN"] = "Scout the major routes and vantage points of Mordor's antechamber, Udûn."; }; ["SUMMARY"] = { ["EN"] = "Scout the 15 major routes and vantage points of Mordor's antechamber in Udûn."; }; ["TITLE"] = { ["EN"] = "Footman / Footwoman of Mordor"; }; };</v>
      </c>
      <c r="T64">
        <f t="shared" si="6"/>
        <v>63</v>
      </c>
      <c r="U64" t="str">
        <f t="shared" si="7"/>
        <v xml:space="preserve"> [63] = {</v>
      </c>
      <c r="V64" t="str">
        <f t="shared" si="8"/>
        <v xml:space="preserve">["ID"] = 1879354318; </v>
      </c>
      <c r="W64" t="str">
        <f t="shared" si="9"/>
        <v xml:space="preserve">["ID"] = 1879354318; </v>
      </c>
      <c r="X64" t="str">
        <f t="shared" si="10"/>
        <v/>
      </c>
      <c r="Y64" s="1" t="str">
        <f t="shared" si="11"/>
        <v xml:space="preserve">["SAVE_INDEX"] =  59; </v>
      </c>
      <c r="Z64">
        <f>VLOOKUP(E64,Type!A$2:B$21,2,FALSE)</f>
        <v>3</v>
      </c>
      <c r="AA64" t="str">
        <f t="shared" si="12"/>
        <v xml:space="preserve">["TYPE"] =  3; </v>
      </c>
      <c r="AB64" t="str">
        <f t="shared" si="13"/>
        <v>0</v>
      </c>
      <c r="AC64" t="str">
        <f t="shared" si="14"/>
        <v xml:space="preserve">["VXP"] =    0; </v>
      </c>
      <c r="AD64" t="str">
        <f t="shared" si="15"/>
        <v>0</v>
      </c>
      <c r="AE64" t="str">
        <f t="shared" si="16"/>
        <v xml:space="preserve">["LP"] =  0; </v>
      </c>
      <c r="AF64" t="str">
        <f t="shared" si="17"/>
        <v>700</v>
      </c>
      <c r="AG64" t="str">
        <f t="shared" si="18"/>
        <v xml:space="preserve">["REP"] =  700; </v>
      </c>
      <c r="AH64">
        <f>IF(LEN(J64)&gt;0,VLOOKUP(J64,Faction!A$2:B$77,2,FALSE),1)</f>
        <v>60</v>
      </c>
      <c r="AI64" t="str">
        <f t="shared" si="19"/>
        <v xml:space="preserve">["FACTION"] = 60; </v>
      </c>
      <c r="AJ64" t="str">
        <f t="shared" si="20"/>
        <v xml:space="preserve">["TIER"] = 2; </v>
      </c>
      <c r="AK64" t="str">
        <f t="shared" si="21"/>
        <v xml:space="preserve">["MIN_LVL"] = "105"; </v>
      </c>
      <c r="AL64" t="str">
        <f t="shared" si="22"/>
        <v/>
      </c>
      <c r="AM64" t="str">
        <f t="shared" si="23"/>
        <v xml:space="preserve">["NAME"] = { ["EN"] = "The Way Into Mordor"; }; </v>
      </c>
      <c r="AN64" t="str">
        <f t="shared" si="24"/>
        <v xml:space="preserve">["LORE"] = { ["EN"] = "Scout the major routes and vantage points of Mordor's antechamber, Udûn."; }; </v>
      </c>
      <c r="AO64" t="str">
        <f t="shared" si="25"/>
        <v xml:space="preserve">["SUMMARY"] = { ["EN"] = "Scout the 15 major routes and vantage points of Mordor's antechamber in Udûn."; }; </v>
      </c>
      <c r="AP64" t="str">
        <f t="shared" si="26"/>
        <v xml:space="preserve">["TITLE"] = { ["EN"] = "Footman / Footwoman of Mordor"; }; </v>
      </c>
      <c r="AQ64" t="str">
        <f t="shared" si="27"/>
        <v>};</v>
      </c>
    </row>
    <row r="65" spans="1:43" x14ac:dyDescent="0.25">
      <c r="A65">
        <v>1879354867</v>
      </c>
      <c r="B65">
        <v>25</v>
      </c>
      <c r="C65">
        <v>61</v>
      </c>
      <c r="D65" t="s">
        <v>212</v>
      </c>
      <c r="E65" t="s">
        <v>24</v>
      </c>
      <c r="I65">
        <v>700</v>
      </c>
      <c r="J65" t="s">
        <v>41</v>
      </c>
      <c r="K65" t="s">
        <v>213</v>
      </c>
      <c r="L65" t="s">
        <v>549</v>
      </c>
      <c r="M65">
        <v>2</v>
      </c>
      <c r="N65">
        <v>105</v>
      </c>
      <c r="R65" t="str">
        <f t="shared" si="4"/>
        <v xml:space="preserve"> [64] = {["ID"] = 1879354867; }; -- Rare Gorgoroth Chests of Udûn</v>
      </c>
      <c r="S65" s="1" t="str">
        <f>CONCATENATE(U65,V65,Y65,AA65,AC65,AE65,AG65,AI65,AJ65,AK65,AL65,AM65,AN65,AO65,AP65,AQ65)</f>
        <v xml:space="preserve"> [64] = {["ID"] = 1879354867; ["SAVE_INDEX"] =  61; ["TYPE"] =  3; ["VXP"] =    0; ["LP"] =  0; ["REP"] =  700; ["FACTION"] = 60; ["TIER"] = 2; ["MIN_LVL"] = "105"; ["NAME"] = { ["EN"] = "Rare Gorgoroth Chests of Udûn"; }; ["LORE"] = { ["EN"] = "Find rare treasure chests in Udûn."; }; ["SUMMARY"] = { ["EN"] = "Find the 5 rare treasure chests in Udûn"; }; };</v>
      </c>
      <c r="T65">
        <f t="shared" si="6"/>
        <v>64</v>
      </c>
      <c r="U65" t="str">
        <f>CONCATENATE(REPT(" ",3-LEN(T65)),"[",T65,"] = {")</f>
        <v xml:space="preserve"> [64] = {</v>
      </c>
      <c r="V65" t="str">
        <f>IF(LEN(A65)&gt;0,CONCATENATE("[""ID""] = ",A65,"; "),"                     ")</f>
        <v xml:space="preserve">["ID"] = 1879354867; </v>
      </c>
      <c r="W65" t="str">
        <f t="shared" si="9"/>
        <v xml:space="preserve">["ID"] = 1879354867; </v>
      </c>
      <c r="X65" t="str">
        <f t="shared" si="10"/>
        <v/>
      </c>
      <c r="Y65" s="1" t="str">
        <f>IF(LEN(C65)&gt;0,CONCATENATE("[""SAVE_INDEX""] = ",REPT(" ",3-LEN(C65)),C65,"; "),REPT(" ",22))</f>
        <v xml:space="preserve">["SAVE_INDEX"] =  61; </v>
      </c>
      <c r="Z65">
        <f>VLOOKUP(E65,Type!A$2:B$21,2,FALSE)</f>
        <v>3</v>
      </c>
      <c r="AA65" t="str">
        <f>CONCATENATE("[""TYPE""] = ",REPT(" ",2-LEN(Z65)),Z65,"; ")</f>
        <v xml:space="preserve">["TYPE"] =  3; </v>
      </c>
      <c r="AB65" t="str">
        <f>TEXT(F65,0)</f>
        <v>0</v>
      </c>
      <c r="AC65" t="str">
        <f>CONCATENATE("[""VXP""] = ",REPT(" ",4-LEN(AB65)),TEXT(AB65,"0"),"; ")</f>
        <v xml:space="preserve">["VXP"] =    0; </v>
      </c>
      <c r="AD65" t="str">
        <f>TEXT(H65,0)</f>
        <v>0</v>
      </c>
      <c r="AE65" t="str">
        <f>CONCATENATE("[""LP""] = ",REPT(" ",2-LEN(AD65)),TEXT(AD65,"0"),"; ")</f>
        <v xml:space="preserve">["LP"] =  0; </v>
      </c>
      <c r="AF65" t="str">
        <f>TEXT(I65,0)</f>
        <v>700</v>
      </c>
      <c r="AG65" t="str">
        <f>CONCATENATE("[""REP""] = ",REPT(" ",4-LEN(AF65)),TEXT(AF65,"0"),"; ")</f>
        <v xml:space="preserve">["REP"] =  700; </v>
      </c>
      <c r="AH65">
        <f>IF(LEN(J65)&gt;0,VLOOKUP(J65,Faction!A$2:B$77,2,FALSE),1)</f>
        <v>60</v>
      </c>
      <c r="AI65" t="str">
        <f>CONCATENATE("[""FACTION""] = ",REPT(" ",2-LEN(AH65)),TEXT(AH65,"0"),"; ")</f>
        <v xml:space="preserve">["FACTION"] = 60; </v>
      </c>
      <c r="AJ65" t="str">
        <f>CONCATENATE("[""TIER""] = ",TEXT(M65,"0"),"; ")</f>
        <v xml:space="preserve">["TIER"] = 2; </v>
      </c>
      <c r="AK65" t="str">
        <f>IF(LEN(N65)&gt;0,CONCATENATE("[""MIN_LVL""] = ",REPT(" ",3-LEN(N65)),"""",N65,"""; "),"                     ")</f>
        <v xml:space="preserve">["MIN_LVL"] = "105"; </v>
      </c>
      <c r="AL65" t="str">
        <f>IF(LEN(O65)&gt;0,CONCATENATE("[""MIN_LVL""] = ",REPT(" ",3-LEN(O65)),O65,"; "),"")</f>
        <v/>
      </c>
      <c r="AM65" t="str">
        <f>CONCATENATE("[""NAME""] = { [""EN""] = """,D65,"""; }; ")</f>
        <v xml:space="preserve">["NAME"] = { ["EN"] = "Rare Gorgoroth Chests of Udûn"; }; </v>
      </c>
      <c r="AN65" t="str">
        <f>IF(LEN(L65)&gt;0,CONCATENATE("[""LORE""] = { [""EN""] = """,L65,"""; }; "),"")</f>
        <v xml:space="preserve">["LORE"] = { ["EN"] = "Find rare treasure chests in Udûn."; }; </v>
      </c>
      <c r="AO65" t="str">
        <f>IF(LEN(K65)&gt;0,CONCATENATE("[""SUMMARY""] = { [""EN""] = """,K65,"""; }; "),"")</f>
        <v xml:space="preserve">["SUMMARY"] = { ["EN"] = "Find the 5 rare treasure chests in Udûn"; }; </v>
      </c>
      <c r="AP65" t="str">
        <f>IF(LEN(G65)&gt;0,CONCATENATE("[""TITLE""] = { [""EN""] = """,G65,"""; }; "),"")</f>
        <v/>
      </c>
      <c r="AQ65" t="str">
        <f t="shared" si="27"/>
        <v>};</v>
      </c>
    </row>
    <row r="66" spans="1:43" x14ac:dyDescent="0.25">
      <c r="A66">
        <v>1879354879</v>
      </c>
      <c r="B66">
        <v>24</v>
      </c>
      <c r="C66">
        <v>60</v>
      </c>
      <c r="D66" t="s">
        <v>209</v>
      </c>
      <c r="E66" t="s">
        <v>24</v>
      </c>
      <c r="G66" t="s">
        <v>210</v>
      </c>
      <c r="I66">
        <v>700</v>
      </c>
      <c r="J66" t="s">
        <v>41</v>
      </c>
      <c r="K66" t="s">
        <v>211</v>
      </c>
      <c r="L66" t="s">
        <v>550</v>
      </c>
      <c r="M66">
        <v>2</v>
      </c>
      <c r="N66">
        <v>105</v>
      </c>
      <c r="R66" t="str">
        <f t="shared" si="4"/>
        <v xml:space="preserve"> [65] = {["ID"] = 1879354879; }; -- Treasure of Udûn</v>
      </c>
      <c r="S66" s="1" t="str">
        <f t="shared" si="5"/>
        <v xml:space="preserve"> [65] = {["ID"] = 1879354879; ["SAVE_INDEX"] =  60; ["TYPE"] =  3; ["VXP"] =    0; ["LP"] =  0; ["REP"] =  700; ["FACTION"] = 60; ["TIER"] = 2; ["MIN_LVL"] = "105"; ["NAME"] = { ["EN"] = "Treasure of Udûn"; }; ["LORE"] = { ["EN"] = "Find ancient treasure in Udûn."; }; ["SUMMARY"] = { ["EN"] = "Find the 12 ancient treasures in Udûn"; }; ["TITLE"] = { ["EN"] = "Treasure Seeker of Udûn"; }; };</v>
      </c>
      <c r="T66">
        <f t="shared" si="6"/>
        <v>65</v>
      </c>
      <c r="U66" t="str">
        <f t="shared" si="7"/>
        <v xml:space="preserve"> [65] = {</v>
      </c>
      <c r="V66" t="str">
        <f t="shared" si="8"/>
        <v xml:space="preserve">["ID"] = 1879354879; </v>
      </c>
      <c r="W66" t="str">
        <f t="shared" si="9"/>
        <v xml:space="preserve">["ID"] = 1879354879; </v>
      </c>
      <c r="X66" t="str">
        <f t="shared" si="10"/>
        <v/>
      </c>
      <c r="Y66" s="1" t="str">
        <f t="shared" si="11"/>
        <v xml:space="preserve">["SAVE_INDEX"] =  60; </v>
      </c>
      <c r="Z66">
        <f>VLOOKUP(E66,Type!A$2:B$21,2,FALSE)</f>
        <v>3</v>
      </c>
      <c r="AA66" t="str">
        <f t="shared" si="12"/>
        <v xml:space="preserve">["TYPE"] =  3; </v>
      </c>
      <c r="AB66" t="str">
        <f t="shared" si="13"/>
        <v>0</v>
      </c>
      <c r="AC66" t="str">
        <f t="shared" si="14"/>
        <v xml:space="preserve">["VXP"] =    0; </v>
      </c>
      <c r="AD66" t="str">
        <f t="shared" si="15"/>
        <v>0</v>
      </c>
      <c r="AE66" t="str">
        <f t="shared" si="16"/>
        <v xml:space="preserve">["LP"] =  0; </v>
      </c>
      <c r="AF66" t="str">
        <f t="shared" si="17"/>
        <v>700</v>
      </c>
      <c r="AG66" t="str">
        <f t="shared" si="18"/>
        <v xml:space="preserve">["REP"] =  700; </v>
      </c>
      <c r="AH66">
        <f>IF(LEN(J66)&gt;0,VLOOKUP(J66,Faction!A$2:B$77,2,FALSE),1)</f>
        <v>60</v>
      </c>
      <c r="AI66" t="str">
        <f t="shared" si="19"/>
        <v xml:space="preserve">["FACTION"] = 60; </v>
      </c>
      <c r="AJ66" t="str">
        <f t="shared" si="20"/>
        <v xml:space="preserve">["TIER"] = 2; </v>
      </c>
      <c r="AK66" t="str">
        <f t="shared" si="21"/>
        <v xml:space="preserve">["MIN_LVL"] = "105"; </v>
      </c>
      <c r="AL66" t="str">
        <f t="shared" si="22"/>
        <v/>
      </c>
      <c r="AM66" t="str">
        <f t="shared" si="23"/>
        <v xml:space="preserve">["NAME"] = { ["EN"] = "Treasure of Udûn"; }; </v>
      </c>
      <c r="AN66" t="str">
        <f t="shared" si="24"/>
        <v xml:space="preserve">["LORE"] = { ["EN"] = "Find ancient treasure in Udûn."; }; </v>
      </c>
      <c r="AO66" t="str">
        <f t="shared" si="25"/>
        <v xml:space="preserve">["SUMMARY"] = { ["EN"] = "Find the 12 ancient treasures in Udûn"; }; </v>
      </c>
      <c r="AP66" t="str">
        <f t="shared" si="26"/>
        <v xml:space="preserve">["TITLE"] = { ["EN"] = "Treasure Seeker of Udûn"; }; </v>
      </c>
      <c r="AQ66" t="str">
        <f t="shared" si="27"/>
        <v>};</v>
      </c>
    </row>
    <row r="67" spans="1:43" x14ac:dyDescent="0.25">
      <c r="A67">
        <v>1879354326</v>
      </c>
      <c r="B67">
        <v>26</v>
      </c>
      <c r="C67">
        <v>62</v>
      </c>
      <c r="D67" t="s">
        <v>214</v>
      </c>
      <c r="E67" t="s">
        <v>25</v>
      </c>
      <c r="G67" t="s">
        <v>215</v>
      </c>
      <c r="H67">
        <v>5</v>
      </c>
      <c r="I67">
        <v>700</v>
      </c>
      <c r="J67" t="s">
        <v>41</v>
      </c>
      <c r="K67" t="s">
        <v>216</v>
      </c>
      <c r="L67" t="s">
        <v>630</v>
      </c>
      <c r="M67">
        <v>1</v>
      </c>
      <c r="N67">
        <v>105</v>
      </c>
      <c r="R67" t="str">
        <f t="shared" ref="R67:R130" si="49">CONCATENATE(U67,W67,X67,AQ67," -- ",D67)</f>
        <v xml:space="preserve"> [66] = {["ID"] = 1879354326; }; -- Quests of Udûn</v>
      </c>
      <c r="S67" s="1" t="str">
        <f t="shared" ref="S67:S123" si="50">CONCATENATE(U67,V67,Y67,AA67,AC67,AE67,AG67,AI67,AJ67,AK67,AL67,AM67,AN67,AO67,AP67,AQ67)</f>
        <v xml:space="preserve"> [66] = {["ID"] = 1879354326; ["SAVE_INDEX"] =  62; ["TYPE"] =  6; ["VXP"] =    0; ["LP"] =  5; ["REP"] =  700; ["FACTION"] = 60; ["TIER"] = 1; ["MIN_LVL"] = "105"; ["NAME"] = { ["EN"] = "Quests of Udûn"; }; ["LORE"] = { ["EN"] = "Complete quests in Udûn."; }; ["SUMMARY"] = { ["EN"] = "Complete 30 quests in Udûn"; }; ["TITLE"] = { ["EN"] = "Warrior of the Dark Pit"; }; };</v>
      </c>
      <c r="T67">
        <f t="shared" si="29"/>
        <v>66</v>
      </c>
      <c r="U67" t="str">
        <f t="shared" ref="U67:U123" si="51">CONCATENATE(REPT(" ",3-LEN(T67)),"[",T67,"] = {")</f>
        <v xml:space="preserve"> [66] = {</v>
      </c>
      <c r="V67" t="str">
        <f t="shared" ref="V67:V123" si="52">IF(LEN(A67)&gt;0,CONCATENATE("[""ID""] = ",A67,"; "),"                     ")</f>
        <v xml:space="preserve">["ID"] = 1879354326; </v>
      </c>
      <c r="W67" t="str">
        <f t="shared" ref="W67:W130" si="53">IF(LEN(A67)&gt;0,CONCATENATE("[""ID""] = ",A67,"; "),"")</f>
        <v xml:space="preserve">["ID"] = 1879354326; </v>
      </c>
      <c r="X67" t="str">
        <f t="shared" ref="X67:X130" si="54">IF(LEN(P67)&gt;0,CONCATENATE("[""CAT_ID""] = ",P67,"; "),"")</f>
        <v/>
      </c>
      <c r="Y67" s="1" t="str">
        <f t="shared" ref="Y67:Y123" si="55">IF(LEN(C67)&gt;0,CONCATENATE("[""SAVE_INDEX""] = ",REPT(" ",3-LEN(C67)),C67,"; "),REPT(" ",22))</f>
        <v xml:space="preserve">["SAVE_INDEX"] =  62; </v>
      </c>
      <c r="Z67">
        <f>VLOOKUP(E67,Type!A$2:B$21,2,FALSE)</f>
        <v>6</v>
      </c>
      <c r="AA67" t="str">
        <f t="shared" ref="AA67:AA123" si="56">CONCATENATE("[""TYPE""] = ",REPT(" ",2-LEN(Z67)),Z67,"; ")</f>
        <v xml:space="preserve">["TYPE"] =  6; </v>
      </c>
      <c r="AB67" t="str">
        <f t="shared" ref="AB67:AB123" si="57">TEXT(F67,0)</f>
        <v>0</v>
      </c>
      <c r="AC67" t="str">
        <f t="shared" ref="AC67:AC123" si="58">CONCATENATE("[""VXP""] = ",REPT(" ",4-LEN(AB67)),TEXT(AB67,"0"),"; ")</f>
        <v xml:space="preserve">["VXP"] =    0; </v>
      </c>
      <c r="AD67" t="str">
        <f t="shared" ref="AD67:AD123" si="59">TEXT(H67,0)</f>
        <v>5</v>
      </c>
      <c r="AE67" t="str">
        <f t="shared" ref="AE67:AE123" si="60">CONCATENATE("[""LP""] = ",REPT(" ",2-LEN(AD67)),TEXT(AD67,"0"),"; ")</f>
        <v xml:space="preserve">["LP"] =  5; </v>
      </c>
      <c r="AF67" t="str">
        <f t="shared" ref="AF67:AF123" si="61">TEXT(I67,0)</f>
        <v>700</v>
      </c>
      <c r="AG67" t="str">
        <f t="shared" ref="AG67:AG123" si="62">CONCATENATE("[""REP""] = ",REPT(" ",4-LEN(AF67)),TEXT(AF67,"0"),"; ")</f>
        <v xml:space="preserve">["REP"] =  700; </v>
      </c>
      <c r="AH67">
        <f>IF(LEN(J67)&gt;0,VLOOKUP(J67,Faction!A$2:B$77,2,FALSE),1)</f>
        <v>60</v>
      </c>
      <c r="AI67" t="str">
        <f t="shared" ref="AI67:AI123" si="63">CONCATENATE("[""FACTION""] = ",REPT(" ",2-LEN(AH67)),TEXT(AH67,"0"),"; ")</f>
        <v xml:space="preserve">["FACTION"] = 60; </v>
      </c>
      <c r="AJ67" t="str">
        <f t="shared" ref="AJ67:AJ123" si="64">CONCATENATE("[""TIER""] = ",TEXT(M67,"0"),"; ")</f>
        <v xml:space="preserve">["TIER"] = 1; </v>
      </c>
      <c r="AK67" t="str">
        <f t="shared" ref="AK67:AK123" si="65">IF(LEN(N67)&gt;0,CONCATENATE("[""MIN_LVL""] = ",REPT(" ",3-LEN(N67)),"""",N67,"""; "),"                     ")</f>
        <v xml:space="preserve">["MIN_LVL"] = "105"; </v>
      </c>
      <c r="AL67" t="str">
        <f t="shared" ref="AL67:AL123" si="66">IF(LEN(O67)&gt;0,CONCATENATE("[""MIN_LVL""] = ",REPT(" ",3-LEN(O67)),O67,"; "),"")</f>
        <v/>
      </c>
      <c r="AM67" t="str">
        <f t="shared" ref="AM67:AM123" si="67">CONCATENATE("[""NAME""] = { [""EN""] = """,D67,"""; }; ")</f>
        <v xml:space="preserve">["NAME"] = { ["EN"] = "Quests of Udûn"; }; </v>
      </c>
      <c r="AN67" t="str">
        <f t="shared" ref="AN67:AN123" si="68">IF(LEN(L67)&gt;0,CONCATENATE("[""LORE""] = { [""EN""] = """,L67,"""; }; "),"")</f>
        <v xml:space="preserve">["LORE"] = { ["EN"] = "Complete quests in Udûn."; }; </v>
      </c>
      <c r="AO67" t="str">
        <f t="shared" ref="AO67:AO123" si="69">IF(LEN(K67)&gt;0,CONCATENATE("[""SUMMARY""] = { [""EN""] = """,K67,"""; }; "),"")</f>
        <v xml:space="preserve">["SUMMARY"] = { ["EN"] = "Complete 30 quests in Udûn"; }; </v>
      </c>
      <c r="AP67" t="str">
        <f t="shared" ref="AP67:AP123" si="70">IF(LEN(G67)&gt;0,CONCATENATE("[""TITLE""] = { [""EN""] = """,G67,"""; }; "),"")</f>
        <v xml:space="preserve">["TITLE"] = { ["EN"] = "Warrior of the Dark Pit"; }; </v>
      </c>
      <c r="AQ67" t="str">
        <f t="shared" si="48"/>
        <v>};</v>
      </c>
    </row>
    <row r="68" spans="1:43" x14ac:dyDescent="0.25">
      <c r="D68" s="2" t="s">
        <v>239</v>
      </c>
      <c r="E68" s="2" t="s">
        <v>133</v>
      </c>
      <c r="P68">
        <v>272</v>
      </c>
      <c r="R68" t="str">
        <f t="shared" si="49"/>
        <v xml:space="preserve"> [67] = {["CAT_ID"] = 272; }; -- Dor Amarth</v>
      </c>
      <c r="S68" s="1" t="str">
        <f t="shared" si="50"/>
        <v xml:space="preserve"> [67] = {                                           ["TYPE"] = 14; ["VXP"] =    0; ["LP"] =  0; ["REP"] =    0; ["FACTION"] =  1; ["TIER"] = 0;                      ["NAME"] = { ["EN"] = "Dor Amarth"; }; };</v>
      </c>
      <c r="T68">
        <f t="shared" si="29"/>
        <v>67</v>
      </c>
      <c r="U68" t="str">
        <f t="shared" si="51"/>
        <v xml:space="preserve"> [67] = {</v>
      </c>
      <c r="V68" t="str">
        <f t="shared" si="52"/>
        <v xml:space="preserve">                     </v>
      </c>
      <c r="W68" t="str">
        <f t="shared" si="53"/>
        <v/>
      </c>
      <c r="X68" t="str">
        <f t="shared" si="54"/>
        <v xml:space="preserve">["CAT_ID"] = 272; </v>
      </c>
      <c r="Y68" s="1" t="str">
        <f t="shared" si="55"/>
        <v xml:space="preserve">                      </v>
      </c>
      <c r="Z68">
        <f>VLOOKUP(E68,Type!A$2:B$21,2,FALSE)</f>
        <v>14</v>
      </c>
      <c r="AA68" t="str">
        <f t="shared" si="56"/>
        <v xml:space="preserve">["TYPE"] = 14; </v>
      </c>
      <c r="AB68" t="str">
        <f t="shared" si="57"/>
        <v>0</v>
      </c>
      <c r="AC68" t="str">
        <f t="shared" si="58"/>
        <v xml:space="preserve">["VXP"] =    0; </v>
      </c>
      <c r="AD68" t="str">
        <f t="shared" si="59"/>
        <v>0</v>
      </c>
      <c r="AE68" t="str">
        <f t="shared" si="60"/>
        <v xml:space="preserve">["LP"] =  0; </v>
      </c>
      <c r="AF68" t="str">
        <f t="shared" si="61"/>
        <v>0</v>
      </c>
      <c r="AG68" t="str">
        <f t="shared" si="62"/>
        <v xml:space="preserve">["REP"] =    0; </v>
      </c>
      <c r="AH68">
        <f>IF(LEN(J68)&gt;0,VLOOKUP(J68,Faction!A$2:B$77,2,FALSE),1)</f>
        <v>1</v>
      </c>
      <c r="AI68" t="str">
        <f t="shared" si="63"/>
        <v xml:space="preserve">["FACTION"] =  1; </v>
      </c>
      <c r="AJ68" t="str">
        <f t="shared" si="64"/>
        <v xml:space="preserve">["TIER"] = 0; </v>
      </c>
      <c r="AK68" t="str">
        <f t="shared" si="65"/>
        <v xml:space="preserve">                     </v>
      </c>
      <c r="AL68" t="str">
        <f t="shared" si="66"/>
        <v/>
      </c>
      <c r="AM68" t="str">
        <f t="shared" si="67"/>
        <v xml:space="preserve">["NAME"] = { ["EN"] = "Dor Amarth"; }; </v>
      </c>
      <c r="AN68" t="str">
        <f t="shared" si="68"/>
        <v/>
      </c>
      <c r="AO68" t="str">
        <f t="shared" si="69"/>
        <v/>
      </c>
      <c r="AP68" t="str">
        <f t="shared" si="70"/>
        <v/>
      </c>
      <c r="AQ68" t="str">
        <f t="shared" si="48"/>
        <v>};</v>
      </c>
    </row>
    <row r="69" spans="1:43" x14ac:dyDescent="0.25">
      <c r="A69">
        <v>1879354853</v>
      </c>
      <c r="B69">
        <v>38</v>
      </c>
      <c r="C69">
        <v>70</v>
      </c>
      <c r="D69" t="s">
        <v>240</v>
      </c>
      <c r="E69" t="s">
        <v>29</v>
      </c>
      <c r="H69">
        <v>15</v>
      </c>
      <c r="I69">
        <v>900</v>
      </c>
      <c r="J69" t="s">
        <v>41</v>
      </c>
      <c r="K69" t="s">
        <v>241</v>
      </c>
      <c r="L69" t="s">
        <v>553</v>
      </c>
      <c r="M69">
        <v>0</v>
      </c>
      <c r="N69">
        <v>105</v>
      </c>
      <c r="R69" t="str">
        <f t="shared" si="49"/>
        <v xml:space="preserve"> [68] = {["ID"] = 1879354853; }; -- Deeds of Dor Amarth</v>
      </c>
      <c r="S69" s="1" t="str">
        <f t="shared" si="50"/>
        <v xml:space="preserve"> [68] = {["ID"] = 1879354853; ["SAVE_INDEX"] =  70; ["TYPE"] =  7; ["VXP"] =    0; ["LP"] = 15; ["REP"] =  900; ["FACTION"] = 60; ["TIER"] = 0; ["MIN_LVL"] = "105"; ["NAME"] = { ["EN"] = "Deeds of Dor Amarth"; }; ["LORE"] = { ["EN"] = "There is much to do while adventuring in Dor Amarth."; }; ["SUMMARY"] = { ["EN"] = "Complete Explorer, Quests, and Slayer deeds in Dor Amarth"; }; };</v>
      </c>
      <c r="T69">
        <f t="shared" si="29"/>
        <v>68</v>
      </c>
      <c r="U69" t="str">
        <f t="shared" si="51"/>
        <v xml:space="preserve"> [68] = {</v>
      </c>
      <c r="V69" t="str">
        <f t="shared" si="52"/>
        <v xml:space="preserve">["ID"] = 1879354853; </v>
      </c>
      <c r="W69" t="str">
        <f t="shared" si="53"/>
        <v xml:space="preserve">["ID"] = 1879354853; </v>
      </c>
      <c r="X69" t="str">
        <f t="shared" si="54"/>
        <v/>
      </c>
      <c r="Y69" s="1" t="str">
        <f t="shared" si="55"/>
        <v xml:space="preserve">["SAVE_INDEX"] =  70; </v>
      </c>
      <c r="Z69">
        <f>VLOOKUP(E69,Type!A$2:B$21,2,FALSE)</f>
        <v>7</v>
      </c>
      <c r="AA69" t="str">
        <f t="shared" si="56"/>
        <v xml:space="preserve">["TYPE"] =  7; </v>
      </c>
      <c r="AB69" t="str">
        <f t="shared" si="57"/>
        <v>0</v>
      </c>
      <c r="AC69" t="str">
        <f t="shared" si="58"/>
        <v xml:space="preserve">["VXP"] =    0; </v>
      </c>
      <c r="AD69" t="str">
        <f t="shared" si="59"/>
        <v>15</v>
      </c>
      <c r="AE69" t="str">
        <f t="shared" si="60"/>
        <v xml:space="preserve">["LP"] = 15; </v>
      </c>
      <c r="AF69" t="str">
        <f t="shared" si="61"/>
        <v>900</v>
      </c>
      <c r="AG69" t="str">
        <f t="shared" si="62"/>
        <v xml:space="preserve">["REP"] =  900; </v>
      </c>
      <c r="AH69">
        <f>IF(LEN(J69)&gt;0,VLOOKUP(J69,Faction!A$2:B$77,2,FALSE),1)</f>
        <v>60</v>
      </c>
      <c r="AI69" t="str">
        <f t="shared" si="63"/>
        <v xml:space="preserve">["FACTION"] = 60; </v>
      </c>
      <c r="AJ69" t="str">
        <f t="shared" si="64"/>
        <v xml:space="preserve">["TIER"] = 0; </v>
      </c>
      <c r="AK69" t="str">
        <f t="shared" si="65"/>
        <v xml:space="preserve">["MIN_LVL"] = "105"; </v>
      </c>
      <c r="AL69" t="str">
        <f t="shared" si="66"/>
        <v/>
      </c>
      <c r="AM69" t="str">
        <f t="shared" si="67"/>
        <v xml:space="preserve">["NAME"] = { ["EN"] = "Deeds of Dor Amarth"; }; </v>
      </c>
      <c r="AN69" t="str">
        <f t="shared" si="68"/>
        <v xml:space="preserve">["LORE"] = { ["EN"] = "There is much to do while adventuring in Dor Amarth."; }; </v>
      </c>
      <c r="AO69" t="str">
        <f t="shared" si="69"/>
        <v xml:space="preserve">["SUMMARY"] = { ["EN"] = "Complete Explorer, Quests, and Slayer deeds in Dor Amarth"; }; </v>
      </c>
      <c r="AP69" t="str">
        <f t="shared" si="70"/>
        <v/>
      </c>
      <c r="AQ69" t="str">
        <f t="shared" si="48"/>
        <v>};</v>
      </c>
    </row>
    <row r="70" spans="1:43" x14ac:dyDescent="0.25">
      <c r="A70">
        <v>1879354866</v>
      </c>
      <c r="B70">
        <v>45</v>
      </c>
      <c r="C70">
        <v>77</v>
      </c>
      <c r="D70" t="s">
        <v>258</v>
      </c>
      <c r="E70" t="s">
        <v>30</v>
      </c>
      <c r="F70">
        <v>2000</v>
      </c>
      <c r="H70">
        <v>10</v>
      </c>
      <c r="I70">
        <v>900</v>
      </c>
      <c r="J70" t="s">
        <v>41</v>
      </c>
      <c r="K70" t="s">
        <v>259</v>
      </c>
      <c r="L70" t="s">
        <v>556</v>
      </c>
      <c r="M70">
        <v>1</v>
      </c>
      <c r="N70">
        <v>105</v>
      </c>
      <c r="R70" t="str">
        <f t="shared" si="49"/>
        <v xml:space="preserve"> [69] = {["ID"] = 1879354866; }; -- Slayer of Dor Amarth</v>
      </c>
      <c r="S70" s="1" t="str">
        <f t="shared" ref="S70:S78" si="71">CONCATENATE(U70,V70,Y70,AA70,AC70,AE70,AG70,AI70,AJ70,AK70,AL70,AM70,AN70,AO70,AP70,AQ70)</f>
        <v xml:space="preserve"> [69] = {["ID"] = 1879354866; ["SAVE_INDEX"] =  77; ["TYPE"] =  4; ["VXP"] = 2000; ["LP"] = 10; ["REP"] =  900; ["FACTION"] = 60; ["TIER"] = 1; ["MIN_LVL"] = "105"; ["NAME"] = { ["EN"] = "Slayer of Dor Amarth"; }; ["LORE"] = { ["EN"] = "There are many foes lurking in the ruins of Dor Amarth."; }; ["SUMMARY"] = { ["EN"] = "Complete the 4 Slayer deeds in Dor Amarth"; }; };</v>
      </c>
      <c r="T70">
        <f t="shared" si="29"/>
        <v>69</v>
      </c>
      <c r="U70" t="str">
        <f t="shared" ref="U70:U78" si="72">CONCATENATE(REPT(" ",3-LEN(T70)),"[",T70,"] = {")</f>
        <v xml:space="preserve"> [69] = {</v>
      </c>
      <c r="V70" t="str">
        <f t="shared" ref="V70:V78" si="73">IF(LEN(A70)&gt;0,CONCATENATE("[""ID""] = ",A70,"; "),"                     ")</f>
        <v xml:space="preserve">["ID"] = 1879354866; </v>
      </c>
      <c r="W70" t="str">
        <f t="shared" si="53"/>
        <v xml:space="preserve">["ID"] = 1879354866; </v>
      </c>
      <c r="X70" t="str">
        <f t="shared" si="54"/>
        <v/>
      </c>
      <c r="Y70" s="1" t="str">
        <f t="shared" ref="Y70:Y78" si="74">IF(LEN(C70)&gt;0,CONCATENATE("[""SAVE_INDEX""] = ",REPT(" ",3-LEN(C70)),C70,"; "),REPT(" ",22))</f>
        <v xml:space="preserve">["SAVE_INDEX"] =  77; </v>
      </c>
      <c r="Z70">
        <f>VLOOKUP(E70,Type!A$2:B$21,2,FALSE)</f>
        <v>4</v>
      </c>
      <c r="AA70" t="str">
        <f t="shared" ref="AA70:AA78" si="75">CONCATENATE("[""TYPE""] = ",REPT(" ",2-LEN(Z70)),Z70,"; ")</f>
        <v xml:space="preserve">["TYPE"] =  4; </v>
      </c>
      <c r="AB70" t="str">
        <f t="shared" ref="AB70:AB78" si="76">TEXT(F70,0)</f>
        <v>2000</v>
      </c>
      <c r="AC70" t="str">
        <f t="shared" ref="AC70:AC78" si="77">CONCATENATE("[""VXP""] = ",REPT(" ",4-LEN(AB70)),TEXT(AB70,"0"),"; ")</f>
        <v xml:space="preserve">["VXP"] = 2000; </v>
      </c>
      <c r="AD70" t="str">
        <f t="shared" ref="AD70:AD78" si="78">TEXT(H70,0)</f>
        <v>10</v>
      </c>
      <c r="AE70" t="str">
        <f t="shared" ref="AE70:AE78" si="79">CONCATENATE("[""LP""] = ",REPT(" ",2-LEN(AD70)),TEXT(AD70,"0"),"; ")</f>
        <v xml:space="preserve">["LP"] = 10; </v>
      </c>
      <c r="AF70" t="str">
        <f t="shared" ref="AF70:AF78" si="80">TEXT(I70,0)</f>
        <v>900</v>
      </c>
      <c r="AG70" t="str">
        <f t="shared" ref="AG70:AG78" si="81">CONCATENATE("[""REP""] = ",REPT(" ",4-LEN(AF70)),TEXT(AF70,"0"),"; ")</f>
        <v xml:space="preserve">["REP"] =  900; </v>
      </c>
      <c r="AH70">
        <f>IF(LEN(J70)&gt;0,VLOOKUP(J70,Faction!A$2:B$77,2,FALSE),1)</f>
        <v>60</v>
      </c>
      <c r="AI70" t="str">
        <f t="shared" ref="AI70:AI78" si="82">CONCATENATE("[""FACTION""] = ",REPT(" ",2-LEN(AH70)),TEXT(AH70,"0"),"; ")</f>
        <v xml:space="preserve">["FACTION"] = 60; </v>
      </c>
      <c r="AJ70" t="str">
        <f t="shared" ref="AJ70:AJ78" si="83">CONCATENATE("[""TIER""] = ",TEXT(M70,"0"),"; ")</f>
        <v xml:space="preserve">["TIER"] = 1; </v>
      </c>
      <c r="AK70" t="str">
        <f t="shared" ref="AK70:AK78" si="84">IF(LEN(N70)&gt;0,CONCATENATE("[""MIN_LVL""] = ",REPT(" ",3-LEN(N70)),"""",N70,"""; "),"                     ")</f>
        <v xml:space="preserve">["MIN_LVL"] = "105"; </v>
      </c>
      <c r="AL70" t="str">
        <f t="shared" ref="AL70:AL78" si="85">IF(LEN(O70)&gt;0,CONCATENATE("[""MIN_LVL""] = ",REPT(" ",3-LEN(O70)),O70,"; "),"")</f>
        <v/>
      </c>
      <c r="AM70" t="str">
        <f t="shared" ref="AM70:AM78" si="86">CONCATENATE("[""NAME""] = { [""EN""] = """,D70,"""; }; ")</f>
        <v xml:space="preserve">["NAME"] = { ["EN"] = "Slayer of Dor Amarth"; }; </v>
      </c>
      <c r="AN70" t="str">
        <f t="shared" ref="AN70:AN78" si="87">IF(LEN(L70)&gt;0,CONCATENATE("[""LORE""] = { [""EN""] = """,L70,"""; }; "),"")</f>
        <v xml:space="preserve">["LORE"] = { ["EN"] = "There are many foes lurking in the ruins of Dor Amarth."; }; </v>
      </c>
      <c r="AO70" t="str">
        <f t="shared" ref="AO70:AO78" si="88">IF(LEN(K70)&gt;0,CONCATENATE("[""SUMMARY""] = { [""EN""] = """,K70,"""; }; "),"")</f>
        <v xml:space="preserve">["SUMMARY"] = { ["EN"] = "Complete the 4 Slayer deeds in Dor Amarth"; }; </v>
      </c>
      <c r="AP70" t="str">
        <f t="shared" ref="AP70:AP78" si="89">IF(LEN(G70)&gt;0,CONCATENATE("[""TITLE""] = { [""EN""] = """,G70,"""; }; "),"")</f>
        <v/>
      </c>
      <c r="AQ70" t="str">
        <f t="shared" si="48"/>
        <v>};</v>
      </c>
    </row>
    <row r="71" spans="1:43" x14ac:dyDescent="0.25">
      <c r="A71">
        <v>1879354876</v>
      </c>
      <c r="B71">
        <v>47</v>
      </c>
      <c r="C71">
        <v>78</v>
      </c>
      <c r="D71" t="s">
        <v>262</v>
      </c>
      <c r="E71" t="s">
        <v>30</v>
      </c>
      <c r="H71">
        <v>5</v>
      </c>
      <c r="I71">
        <v>700</v>
      </c>
      <c r="J71" t="s">
        <v>41</v>
      </c>
      <c r="K71" t="s">
        <v>263</v>
      </c>
      <c r="L71" t="s">
        <v>633</v>
      </c>
      <c r="M71">
        <v>2</v>
      </c>
      <c r="N71">
        <v>105</v>
      </c>
      <c r="R71" t="str">
        <f t="shared" si="49"/>
        <v xml:space="preserve"> [70] = {["ID"] = 1879354876; }; -- Beast-slayer of Dor Amarth (Advanced)</v>
      </c>
      <c r="S71" s="1" t="str">
        <f t="shared" si="71"/>
        <v xml:space="preserve"> [70] = {["ID"] = 1879354876; ["SAVE_INDEX"] =  78; ["TYPE"] =  4; ["VXP"] =    0; ["LP"] =  5; ["REP"] =  700; ["FACTION"] = 60; ["TIER"] = 2; ["MIN_LVL"] = "105"; ["NAME"] = { ["EN"] = "Beast-slayer of Dor Amarth (Advanced)"; }; ["LORE"] = { ["EN"] = "Defeat many beasts in Dor Amarth."; }; ["SUMMARY"] = { ["EN"] = "Defeat 200 beasts in Dor Amarth"; }; };</v>
      </c>
      <c r="T71">
        <f t="shared" si="29"/>
        <v>70</v>
      </c>
      <c r="U71" t="str">
        <f t="shared" si="72"/>
        <v xml:space="preserve"> [70] = {</v>
      </c>
      <c r="V71" t="str">
        <f t="shared" si="73"/>
        <v xml:space="preserve">["ID"] = 1879354876; </v>
      </c>
      <c r="W71" t="str">
        <f t="shared" si="53"/>
        <v xml:space="preserve">["ID"] = 1879354876; </v>
      </c>
      <c r="X71" t="str">
        <f t="shared" si="54"/>
        <v/>
      </c>
      <c r="Y71" s="1" t="str">
        <f t="shared" si="74"/>
        <v xml:space="preserve">["SAVE_INDEX"] =  78; </v>
      </c>
      <c r="Z71">
        <f>VLOOKUP(E71,Type!A$2:B$21,2,FALSE)</f>
        <v>4</v>
      </c>
      <c r="AA71" t="str">
        <f t="shared" si="75"/>
        <v xml:space="preserve">["TYPE"] =  4; </v>
      </c>
      <c r="AB71" t="str">
        <f t="shared" si="76"/>
        <v>0</v>
      </c>
      <c r="AC71" t="str">
        <f t="shared" si="77"/>
        <v xml:space="preserve">["VXP"] =    0; </v>
      </c>
      <c r="AD71" t="str">
        <f t="shared" si="78"/>
        <v>5</v>
      </c>
      <c r="AE71" t="str">
        <f t="shared" si="79"/>
        <v xml:space="preserve">["LP"] =  5; </v>
      </c>
      <c r="AF71" t="str">
        <f t="shared" si="80"/>
        <v>700</v>
      </c>
      <c r="AG71" t="str">
        <f t="shared" si="81"/>
        <v xml:space="preserve">["REP"] =  700; </v>
      </c>
      <c r="AH71">
        <f>IF(LEN(J71)&gt;0,VLOOKUP(J71,Faction!A$2:B$77,2,FALSE),1)</f>
        <v>60</v>
      </c>
      <c r="AI71" t="str">
        <f t="shared" si="82"/>
        <v xml:space="preserve">["FACTION"] = 60; </v>
      </c>
      <c r="AJ71" t="str">
        <f t="shared" si="83"/>
        <v xml:space="preserve">["TIER"] = 2; </v>
      </c>
      <c r="AK71" t="str">
        <f t="shared" si="84"/>
        <v xml:space="preserve">["MIN_LVL"] = "105"; </v>
      </c>
      <c r="AL71" t="str">
        <f t="shared" si="85"/>
        <v/>
      </c>
      <c r="AM71" t="str">
        <f t="shared" si="86"/>
        <v xml:space="preserve">["NAME"] = { ["EN"] = "Beast-slayer of Dor Amarth (Advanced)"; }; </v>
      </c>
      <c r="AN71" t="str">
        <f t="shared" si="87"/>
        <v xml:space="preserve">["LORE"] = { ["EN"] = "Defeat many beasts in Dor Amarth."; }; </v>
      </c>
      <c r="AO71" t="str">
        <f t="shared" si="88"/>
        <v xml:space="preserve">["SUMMARY"] = { ["EN"] = "Defeat 200 beasts in Dor Amarth"; }; </v>
      </c>
      <c r="AP71" t="str">
        <f t="shared" si="89"/>
        <v/>
      </c>
      <c r="AQ71" t="str">
        <f t="shared" si="48"/>
        <v>};</v>
      </c>
    </row>
    <row r="72" spans="1:43" x14ac:dyDescent="0.25">
      <c r="A72">
        <v>1879354872</v>
      </c>
      <c r="B72">
        <v>46</v>
      </c>
      <c r="C72">
        <v>79</v>
      </c>
      <c r="D72" t="s">
        <v>260</v>
      </c>
      <c r="E72" t="s">
        <v>30</v>
      </c>
      <c r="I72">
        <v>700</v>
      </c>
      <c r="J72" t="s">
        <v>41</v>
      </c>
      <c r="K72" t="s">
        <v>261</v>
      </c>
      <c r="L72" t="s">
        <v>633</v>
      </c>
      <c r="M72">
        <v>3</v>
      </c>
      <c r="N72">
        <v>105</v>
      </c>
      <c r="R72" t="str">
        <f t="shared" si="49"/>
        <v xml:space="preserve"> [71] = {["ID"] = 1879354872; }; -- Beast-slayer of Dor Amarth</v>
      </c>
      <c r="S72" s="1" t="str">
        <f t="shared" si="71"/>
        <v xml:space="preserve"> [71] = {["ID"] = 1879354872; ["SAVE_INDEX"] =  79; ["TYPE"] =  4; ["VXP"] =    0; ["LP"] =  0; ["REP"] =  700; ["FACTION"] = 60; ["TIER"] = 3; ["MIN_LVL"] = "105"; ["NAME"] = { ["EN"] = "Beast-slayer of Dor Amarth"; }; ["LORE"] = { ["EN"] = "Defeat many beasts in Dor Amarth."; }; ["SUMMARY"] = { ["EN"] = "Defeat 100 beasts in Dor Amarth"; }; };</v>
      </c>
      <c r="T72">
        <f t="shared" si="29"/>
        <v>71</v>
      </c>
      <c r="U72" t="str">
        <f t="shared" si="72"/>
        <v xml:space="preserve"> [71] = {</v>
      </c>
      <c r="V72" t="str">
        <f t="shared" si="73"/>
        <v xml:space="preserve">["ID"] = 1879354872; </v>
      </c>
      <c r="W72" t="str">
        <f t="shared" si="53"/>
        <v xml:space="preserve">["ID"] = 1879354872; </v>
      </c>
      <c r="X72" t="str">
        <f t="shared" si="54"/>
        <v/>
      </c>
      <c r="Y72" s="1" t="str">
        <f t="shared" si="74"/>
        <v xml:space="preserve">["SAVE_INDEX"] =  79; </v>
      </c>
      <c r="Z72">
        <f>VLOOKUP(E72,Type!A$2:B$21,2,FALSE)</f>
        <v>4</v>
      </c>
      <c r="AA72" t="str">
        <f t="shared" si="75"/>
        <v xml:space="preserve">["TYPE"] =  4; </v>
      </c>
      <c r="AB72" t="str">
        <f t="shared" si="76"/>
        <v>0</v>
      </c>
      <c r="AC72" t="str">
        <f t="shared" si="77"/>
        <v xml:space="preserve">["VXP"] =    0; </v>
      </c>
      <c r="AD72" t="str">
        <f t="shared" si="78"/>
        <v>0</v>
      </c>
      <c r="AE72" t="str">
        <f t="shared" si="79"/>
        <v xml:space="preserve">["LP"] =  0; </v>
      </c>
      <c r="AF72" t="str">
        <f t="shared" si="80"/>
        <v>700</v>
      </c>
      <c r="AG72" t="str">
        <f t="shared" si="81"/>
        <v xml:space="preserve">["REP"] =  700; </v>
      </c>
      <c r="AH72">
        <f>IF(LEN(J72)&gt;0,VLOOKUP(J72,Faction!A$2:B$77,2,FALSE),1)</f>
        <v>60</v>
      </c>
      <c r="AI72" t="str">
        <f t="shared" si="82"/>
        <v xml:space="preserve">["FACTION"] = 60; </v>
      </c>
      <c r="AJ72" t="str">
        <f t="shared" si="83"/>
        <v xml:space="preserve">["TIER"] = 3; </v>
      </c>
      <c r="AK72" t="str">
        <f t="shared" si="84"/>
        <v xml:space="preserve">["MIN_LVL"] = "105"; </v>
      </c>
      <c r="AL72" t="str">
        <f t="shared" si="85"/>
        <v/>
      </c>
      <c r="AM72" t="str">
        <f t="shared" si="86"/>
        <v xml:space="preserve">["NAME"] = { ["EN"] = "Beast-slayer of Dor Amarth"; }; </v>
      </c>
      <c r="AN72" t="str">
        <f t="shared" si="87"/>
        <v xml:space="preserve">["LORE"] = { ["EN"] = "Defeat many beasts in Dor Amarth."; }; </v>
      </c>
      <c r="AO72" t="str">
        <f t="shared" si="88"/>
        <v xml:space="preserve">["SUMMARY"] = { ["EN"] = "Defeat 100 beasts in Dor Amarth"; }; </v>
      </c>
      <c r="AP72" t="str">
        <f t="shared" si="89"/>
        <v/>
      </c>
      <c r="AQ72" t="str">
        <f t="shared" si="48"/>
        <v>};</v>
      </c>
    </row>
    <row r="73" spans="1:43" x14ac:dyDescent="0.25">
      <c r="A73">
        <v>1879354852</v>
      </c>
      <c r="B73">
        <v>49</v>
      </c>
      <c r="C73">
        <v>80</v>
      </c>
      <c r="D73" t="s">
        <v>265</v>
      </c>
      <c r="E73" t="s">
        <v>30</v>
      </c>
      <c r="H73">
        <v>5</v>
      </c>
      <c r="I73">
        <v>700</v>
      </c>
      <c r="J73" t="s">
        <v>41</v>
      </c>
      <c r="K73" t="s">
        <v>266</v>
      </c>
      <c r="L73" t="s">
        <v>561</v>
      </c>
      <c r="M73">
        <v>2</v>
      </c>
      <c r="N73">
        <v>105</v>
      </c>
      <c r="R73" t="str">
        <f t="shared" si="49"/>
        <v xml:space="preserve"> [72] = {["ID"] = 1879354852; }; -- Black Númenórean-slayer of Dor Amarth (Advanced)</v>
      </c>
      <c r="S73" s="1" t="str">
        <f t="shared" si="71"/>
        <v xml:space="preserve"> [72] = {["ID"] = 1879354852; ["SAVE_INDEX"] =  80; ["TYPE"] =  4; ["VXP"] =    0; ["LP"] =  5; ["REP"] =  700; ["FACTION"] = 60; ["TIER"] = 2; ["MIN_LVL"] = "105"; ["NAME"] = { ["EN"] = "Black Númenórean-slayer of Dor Amarth (Advanced)"; }; ["LORE"] = { ["EN"] = "Defeat many Black Númenóreans in Dor Amarth."; }; ["SUMMARY"] = { ["EN"] = "Defeat 200 Black Númenóreans in Dor Amarth"; }; };</v>
      </c>
      <c r="T73">
        <f t="shared" si="29"/>
        <v>72</v>
      </c>
      <c r="U73" t="str">
        <f t="shared" si="72"/>
        <v xml:space="preserve"> [72] = {</v>
      </c>
      <c r="V73" t="str">
        <f t="shared" si="73"/>
        <v xml:space="preserve">["ID"] = 1879354852; </v>
      </c>
      <c r="W73" t="str">
        <f t="shared" si="53"/>
        <v xml:space="preserve">["ID"] = 1879354852; </v>
      </c>
      <c r="X73" t="str">
        <f t="shared" si="54"/>
        <v/>
      </c>
      <c r="Y73" s="1" t="str">
        <f t="shared" si="74"/>
        <v xml:space="preserve">["SAVE_INDEX"] =  80; </v>
      </c>
      <c r="Z73">
        <f>VLOOKUP(E73,Type!A$2:B$21,2,FALSE)</f>
        <v>4</v>
      </c>
      <c r="AA73" t="str">
        <f t="shared" si="75"/>
        <v xml:space="preserve">["TYPE"] =  4; </v>
      </c>
      <c r="AB73" t="str">
        <f t="shared" si="76"/>
        <v>0</v>
      </c>
      <c r="AC73" t="str">
        <f t="shared" si="77"/>
        <v xml:space="preserve">["VXP"] =    0; </v>
      </c>
      <c r="AD73" t="str">
        <f t="shared" si="78"/>
        <v>5</v>
      </c>
      <c r="AE73" t="str">
        <f t="shared" si="79"/>
        <v xml:space="preserve">["LP"] =  5; </v>
      </c>
      <c r="AF73" t="str">
        <f t="shared" si="80"/>
        <v>700</v>
      </c>
      <c r="AG73" t="str">
        <f t="shared" si="81"/>
        <v xml:space="preserve">["REP"] =  700; </v>
      </c>
      <c r="AH73">
        <f>IF(LEN(J73)&gt;0,VLOOKUP(J73,Faction!A$2:B$77,2,FALSE),1)</f>
        <v>60</v>
      </c>
      <c r="AI73" t="str">
        <f t="shared" si="82"/>
        <v xml:space="preserve">["FACTION"] = 60; </v>
      </c>
      <c r="AJ73" t="str">
        <f t="shared" si="83"/>
        <v xml:space="preserve">["TIER"] = 2; </v>
      </c>
      <c r="AK73" t="str">
        <f t="shared" si="84"/>
        <v xml:space="preserve">["MIN_LVL"] = "105"; </v>
      </c>
      <c r="AL73" t="str">
        <f t="shared" si="85"/>
        <v/>
      </c>
      <c r="AM73" t="str">
        <f t="shared" si="86"/>
        <v xml:space="preserve">["NAME"] = { ["EN"] = "Black Númenórean-slayer of Dor Amarth (Advanced)"; }; </v>
      </c>
      <c r="AN73" t="str">
        <f t="shared" si="87"/>
        <v xml:space="preserve">["LORE"] = { ["EN"] = "Defeat many Black Númenóreans in Dor Amarth."; }; </v>
      </c>
      <c r="AO73" t="str">
        <f t="shared" si="88"/>
        <v xml:space="preserve">["SUMMARY"] = { ["EN"] = "Defeat 200 Black Númenóreans in Dor Amarth"; }; </v>
      </c>
      <c r="AP73" t="str">
        <f t="shared" si="89"/>
        <v/>
      </c>
      <c r="AQ73" t="str">
        <f t="shared" si="48"/>
        <v>};</v>
      </c>
    </row>
    <row r="74" spans="1:43" x14ac:dyDescent="0.25">
      <c r="A74">
        <v>1879354860</v>
      </c>
      <c r="B74">
        <v>48</v>
      </c>
      <c r="C74">
        <v>81</v>
      </c>
      <c r="D74" t="s">
        <v>264</v>
      </c>
      <c r="E74" t="s">
        <v>30</v>
      </c>
      <c r="I74">
        <v>700</v>
      </c>
      <c r="J74" t="s">
        <v>41</v>
      </c>
      <c r="K74" t="s">
        <v>263</v>
      </c>
      <c r="L74" t="s">
        <v>561</v>
      </c>
      <c r="M74">
        <v>3</v>
      </c>
      <c r="N74">
        <v>105</v>
      </c>
      <c r="R74" t="str">
        <f t="shared" si="49"/>
        <v xml:space="preserve"> [73] = {["ID"] = 1879354860; }; -- Black Númenórean-slayer of Dor Amarth</v>
      </c>
      <c r="S74" s="1" t="str">
        <f t="shared" si="71"/>
        <v xml:space="preserve"> [73] = {["ID"] = 1879354860; ["SAVE_INDEX"] =  81; ["TYPE"] =  4; ["VXP"] =    0; ["LP"] =  0; ["REP"] =  700; ["FACTION"] = 60; ["TIER"] = 3; ["MIN_LVL"] = "105"; ["NAME"] = { ["EN"] = "Black Númenórean-slayer of Dor Amarth"; }; ["LORE"] = { ["EN"] = "Defeat many Black Númenóreans in Dor Amarth."; }; ["SUMMARY"] = { ["EN"] = "Defeat 200 beasts in Dor Amarth"; }; };</v>
      </c>
      <c r="T74">
        <f t="shared" si="29"/>
        <v>73</v>
      </c>
      <c r="U74" t="str">
        <f t="shared" si="72"/>
        <v xml:space="preserve"> [73] = {</v>
      </c>
      <c r="V74" t="str">
        <f t="shared" si="73"/>
        <v xml:space="preserve">["ID"] = 1879354860; </v>
      </c>
      <c r="W74" t="str">
        <f t="shared" si="53"/>
        <v xml:space="preserve">["ID"] = 1879354860; </v>
      </c>
      <c r="X74" t="str">
        <f t="shared" si="54"/>
        <v/>
      </c>
      <c r="Y74" s="1" t="str">
        <f t="shared" si="74"/>
        <v xml:space="preserve">["SAVE_INDEX"] =  81; </v>
      </c>
      <c r="Z74">
        <f>VLOOKUP(E74,Type!A$2:B$21,2,FALSE)</f>
        <v>4</v>
      </c>
      <c r="AA74" t="str">
        <f t="shared" si="75"/>
        <v xml:space="preserve">["TYPE"] =  4; </v>
      </c>
      <c r="AB74" t="str">
        <f t="shared" si="76"/>
        <v>0</v>
      </c>
      <c r="AC74" t="str">
        <f t="shared" si="77"/>
        <v xml:space="preserve">["VXP"] =    0; </v>
      </c>
      <c r="AD74" t="str">
        <f t="shared" si="78"/>
        <v>0</v>
      </c>
      <c r="AE74" t="str">
        <f t="shared" si="79"/>
        <v xml:space="preserve">["LP"] =  0; </v>
      </c>
      <c r="AF74" t="str">
        <f t="shared" si="80"/>
        <v>700</v>
      </c>
      <c r="AG74" t="str">
        <f t="shared" si="81"/>
        <v xml:space="preserve">["REP"] =  700; </v>
      </c>
      <c r="AH74">
        <f>IF(LEN(J74)&gt;0,VLOOKUP(J74,Faction!A$2:B$77,2,FALSE),1)</f>
        <v>60</v>
      </c>
      <c r="AI74" t="str">
        <f t="shared" si="82"/>
        <v xml:space="preserve">["FACTION"] = 60; </v>
      </c>
      <c r="AJ74" t="str">
        <f t="shared" si="83"/>
        <v xml:space="preserve">["TIER"] = 3; </v>
      </c>
      <c r="AK74" t="str">
        <f t="shared" si="84"/>
        <v xml:space="preserve">["MIN_LVL"] = "105"; </v>
      </c>
      <c r="AL74" t="str">
        <f t="shared" si="85"/>
        <v/>
      </c>
      <c r="AM74" t="str">
        <f t="shared" si="86"/>
        <v xml:space="preserve">["NAME"] = { ["EN"] = "Black Númenórean-slayer of Dor Amarth"; }; </v>
      </c>
      <c r="AN74" t="str">
        <f t="shared" si="87"/>
        <v xml:space="preserve">["LORE"] = { ["EN"] = "Defeat many Black Númenóreans in Dor Amarth."; }; </v>
      </c>
      <c r="AO74" t="str">
        <f t="shared" si="88"/>
        <v xml:space="preserve">["SUMMARY"] = { ["EN"] = "Defeat 200 beasts in Dor Amarth"; }; </v>
      </c>
      <c r="AP74" t="str">
        <f t="shared" si="89"/>
        <v/>
      </c>
      <c r="AQ74" t="str">
        <f t="shared" si="48"/>
        <v>};</v>
      </c>
    </row>
    <row r="75" spans="1:43" x14ac:dyDescent="0.25">
      <c r="A75">
        <v>1879354861</v>
      </c>
      <c r="B75">
        <v>51</v>
      </c>
      <c r="C75">
        <v>82</v>
      </c>
      <c r="D75" t="s">
        <v>269</v>
      </c>
      <c r="E75" t="s">
        <v>30</v>
      </c>
      <c r="H75">
        <v>5</v>
      </c>
      <c r="I75">
        <v>700</v>
      </c>
      <c r="J75" t="s">
        <v>41</v>
      </c>
      <c r="K75" t="s">
        <v>270</v>
      </c>
      <c r="L75" t="s">
        <v>562</v>
      </c>
      <c r="M75">
        <v>2</v>
      </c>
      <c r="N75">
        <v>105</v>
      </c>
      <c r="R75" t="str">
        <f t="shared" si="49"/>
        <v xml:space="preserve"> [74] = {["ID"] = 1879354861; }; -- Evil Dwarf-slayer of Dor Amarth (Advanced)</v>
      </c>
      <c r="S75" s="1" t="str">
        <f t="shared" si="71"/>
        <v xml:space="preserve"> [74] = {["ID"] = 1879354861; ["SAVE_INDEX"] =  82; ["TYPE"] =  4; ["VXP"] =    0; ["LP"] =  5; ["REP"] =  700; ["FACTION"] = 60; ["TIER"] = 2; ["MIN_LVL"] = "105"; ["NAME"] = { ["EN"] = "Evil Dwarf-slayer of Dor Amarth (Advanced)"; }; ["LORE"] = { ["EN"] = "Defeat many evil dwarves in Dor Amarth."; }; ["SUMMARY"] = { ["EN"] = "Defeat 200 evil dwarves in Dor Amarth"; }; };</v>
      </c>
      <c r="T75">
        <f t="shared" si="29"/>
        <v>74</v>
      </c>
      <c r="U75" t="str">
        <f t="shared" si="72"/>
        <v xml:space="preserve"> [74] = {</v>
      </c>
      <c r="V75" t="str">
        <f t="shared" si="73"/>
        <v xml:space="preserve">["ID"] = 1879354861; </v>
      </c>
      <c r="W75" t="str">
        <f t="shared" si="53"/>
        <v xml:space="preserve">["ID"] = 1879354861; </v>
      </c>
      <c r="X75" t="str">
        <f t="shared" si="54"/>
        <v/>
      </c>
      <c r="Y75" s="1" t="str">
        <f t="shared" si="74"/>
        <v xml:space="preserve">["SAVE_INDEX"] =  82; </v>
      </c>
      <c r="Z75">
        <f>VLOOKUP(E75,Type!A$2:B$21,2,FALSE)</f>
        <v>4</v>
      </c>
      <c r="AA75" t="str">
        <f t="shared" si="75"/>
        <v xml:space="preserve">["TYPE"] =  4; </v>
      </c>
      <c r="AB75" t="str">
        <f t="shared" si="76"/>
        <v>0</v>
      </c>
      <c r="AC75" t="str">
        <f t="shared" si="77"/>
        <v xml:space="preserve">["VXP"] =    0; </v>
      </c>
      <c r="AD75" t="str">
        <f t="shared" si="78"/>
        <v>5</v>
      </c>
      <c r="AE75" t="str">
        <f t="shared" si="79"/>
        <v xml:space="preserve">["LP"] =  5; </v>
      </c>
      <c r="AF75" t="str">
        <f t="shared" si="80"/>
        <v>700</v>
      </c>
      <c r="AG75" t="str">
        <f t="shared" si="81"/>
        <v xml:space="preserve">["REP"] =  700; </v>
      </c>
      <c r="AH75">
        <f>IF(LEN(J75)&gt;0,VLOOKUP(J75,Faction!A$2:B$77,2,FALSE),1)</f>
        <v>60</v>
      </c>
      <c r="AI75" t="str">
        <f t="shared" si="82"/>
        <v xml:space="preserve">["FACTION"] = 60; </v>
      </c>
      <c r="AJ75" t="str">
        <f t="shared" si="83"/>
        <v xml:space="preserve">["TIER"] = 2; </v>
      </c>
      <c r="AK75" t="str">
        <f t="shared" si="84"/>
        <v xml:space="preserve">["MIN_LVL"] = "105"; </v>
      </c>
      <c r="AL75" t="str">
        <f t="shared" si="85"/>
        <v/>
      </c>
      <c r="AM75" t="str">
        <f t="shared" si="86"/>
        <v xml:space="preserve">["NAME"] = { ["EN"] = "Evil Dwarf-slayer of Dor Amarth (Advanced)"; }; </v>
      </c>
      <c r="AN75" t="str">
        <f t="shared" si="87"/>
        <v xml:space="preserve">["LORE"] = { ["EN"] = "Defeat many evil dwarves in Dor Amarth."; }; </v>
      </c>
      <c r="AO75" t="str">
        <f t="shared" si="88"/>
        <v xml:space="preserve">["SUMMARY"] = { ["EN"] = "Defeat 200 evil dwarves in Dor Amarth"; }; </v>
      </c>
      <c r="AP75" t="str">
        <f t="shared" si="89"/>
        <v/>
      </c>
      <c r="AQ75" t="str">
        <f t="shared" si="48"/>
        <v>};</v>
      </c>
    </row>
    <row r="76" spans="1:43" x14ac:dyDescent="0.25">
      <c r="A76">
        <v>1879354864</v>
      </c>
      <c r="B76">
        <v>50</v>
      </c>
      <c r="C76">
        <v>83</v>
      </c>
      <c r="D76" t="s">
        <v>267</v>
      </c>
      <c r="E76" t="s">
        <v>30</v>
      </c>
      <c r="I76">
        <v>700</v>
      </c>
      <c r="J76" t="s">
        <v>41</v>
      </c>
      <c r="K76" t="s">
        <v>268</v>
      </c>
      <c r="L76" t="s">
        <v>562</v>
      </c>
      <c r="M76">
        <v>3</v>
      </c>
      <c r="N76">
        <v>105</v>
      </c>
      <c r="R76" t="str">
        <f t="shared" si="49"/>
        <v xml:space="preserve"> [75] = {["ID"] = 1879354864; }; -- Evil Dwarf-slayer of Dor Amarth</v>
      </c>
      <c r="S76" s="1" t="str">
        <f t="shared" si="71"/>
        <v xml:space="preserve"> [75] = {["ID"] = 1879354864; ["SAVE_INDEX"] =  83; ["TYPE"] =  4; ["VXP"] =    0; ["LP"] =  0; ["REP"] =  700; ["FACTION"] = 60; ["TIER"] = 3; ["MIN_LVL"] = "105"; ["NAME"] = { ["EN"] = "Evil Dwarf-slayer of Dor Amarth"; }; ["LORE"] = { ["EN"] = "Defeat many evil dwarves in Dor Amarth."; }; ["SUMMARY"] = { ["EN"] = "Defeat 100 evil dwarves in Dor Amarth"; }; };</v>
      </c>
      <c r="T76">
        <f t="shared" si="29"/>
        <v>75</v>
      </c>
      <c r="U76" t="str">
        <f t="shared" si="72"/>
        <v xml:space="preserve"> [75] = {</v>
      </c>
      <c r="V76" t="str">
        <f t="shared" si="73"/>
        <v xml:space="preserve">["ID"] = 1879354864; </v>
      </c>
      <c r="W76" t="str">
        <f t="shared" si="53"/>
        <v xml:space="preserve">["ID"] = 1879354864; </v>
      </c>
      <c r="X76" t="str">
        <f t="shared" si="54"/>
        <v/>
      </c>
      <c r="Y76" s="1" t="str">
        <f t="shared" si="74"/>
        <v xml:space="preserve">["SAVE_INDEX"] =  83; </v>
      </c>
      <c r="Z76">
        <f>VLOOKUP(E76,Type!A$2:B$21,2,FALSE)</f>
        <v>4</v>
      </c>
      <c r="AA76" t="str">
        <f t="shared" si="75"/>
        <v xml:space="preserve">["TYPE"] =  4; </v>
      </c>
      <c r="AB76" t="str">
        <f t="shared" si="76"/>
        <v>0</v>
      </c>
      <c r="AC76" t="str">
        <f t="shared" si="77"/>
        <v xml:space="preserve">["VXP"] =    0; </v>
      </c>
      <c r="AD76" t="str">
        <f t="shared" si="78"/>
        <v>0</v>
      </c>
      <c r="AE76" t="str">
        <f t="shared" si="79"/>
        <v xml:space="preserve">["LP"] =  0; </v>
      </c>
      <c r="AF76" t="str">
        <f t="shared" si="80"/>
        <v>700</v>
      </c>
      <c r="AG76" t="str">
        <f t="shared" si="81"/>
        <v xml:space="preserve">["REP"] =  700; </v>
      </c>
      <c r="AH76">
        <f>IF(LEN(J76)&gt;0,VLOOKUP(J76,Faction!A$2:B$77,2,FALSE),1)</f>
        <v>60</v>
      </c>
      <c r="AI76" t="str">
        <f t="shared" si="82"/>
        <v xml:space="preserve">["FACTION"] = 60; </v>
      </c>
      <c r="AJ76" t="str">
        <f t="shared" si="83"/>
        <v xml:space="preserve">["TIER"] = 3; </v>
      </c>
      <c r="AK76" t="str">
        <f t="shared" si="84"/>
        <v xml:space="preserve">["MIN_LVL"] = "105"; </v>
      </c>
      <c r="AL76" t="str">
        <f t="shared" si="85"/>
        <v/>
      </c>
      <c r="AM76" t="str">
        <f t="shared" si="86"/>
        <v xml:space="preserve">["NAME"] = { ["EN"] = "Evil Dwarf-slayer of Dor Amarth"; }; </v>
      </c>
      <c r="AN76" t="str">
        <f t="shared" si="87"/>
        <v xml:space="preserve">["LORE"] = { ["EN"] = "Defeat many evil dwarves in Dor Amarth."; }; </v>
      </c>
      <c r="AO76" t="str">
        <f t="shared" si="88"/>
        <v xml:space="preserve">["SUMMARY"] = { ["EN"] = "Defeat 100 evil dwarves in Dor Amarth"; }; </v>
      </c>
      <c r="AP76" t="str">
        <f t="shared" si="89"/>
        <v/>
      </c>
      <c r="AQ76" t="str">
        <f t="shared" si="48"/>
        <v>};</v>
      </c>
    </row>
    <row r="77" spans="1:43" x14ac:dyDescent="0.25">
      <c r="A77">
        <v>1879354870</v>
      </c>
      <c r="B77">
        <v>53</v>
      </c>
      <c r="C77">
        <v>84</v>
      </c>
      <c r="D77" t="s">
        <v>273</v>
      </c>
      <c r="E77" t="s">
        <v>30</v>
      </c>
      <c r="H77">
        <v>5</v>
      </c>
      <c r="I77">
        <v>700</v>
      </c>
      <c r="J77" t="s">
        <v>41</v>
      </c>
      <c r="K77" t="s">
        <v>274</v>
      </c>
      <c r="L77" t="s">
        <v>563</v>
      </c>
      <c r="M77">
        <v>2</v>
      </c>
      <c r="N77">
        <v>105</v>
      </c>
      <c r="R77" t="str">
        <f t="shared" si="49"/>
        <v xml:space="preserve"> [76] = {["ID"] = 1879354870; }; -- Orc and Uruk-slayer of Dor Amarth (Advanced)</v>
      </c>
      <c r="S77" s="1" t="str">
        <f t="shared" si="71"/>
        <v xml:space="preserve"> [76] = {["ID"] = 1879354870; ["SAVE_INDEX"] =  84; ["TYPE"] =  4; ["VXP"] =    0; ["LP"] =  5; ["REP"] =  700; ["FACTION"] = 60; ["TIER"] = 2; ["MIN_LVL"] = "105"; ["NAME"] = { ["EN"] = "Orc and Uruk-slayer of Dor Amarth (Advanced)"; }; ["LORE"] = { ["EN"] = "Defeat many Orcs and Uruks in Dor Amarth."; }; ["SUMMARY"] = { ["EN"] = "Defeat 200 Orcs and Uruks in Dor Amarth"; }; };</v>
      </c>
      <c r="T77">
        <f t="shared" si="29"/>
        <v>76</v>
      </c>
      <c r="U77" t="str">
        <f t="shared" si="72"/>
        <v xml:space="preserve"> [76] = {</v>
      </c>
      <c r="V77" t="str">
        <f t="shared" si="73"/>
        <v xml:space="preserve">["ID"] = 1879354870; </v>
      </c>
      <c r="W77" t="str">
        <f t="shared" si="53"/>
        <v xml:space="preserve">["ID"] = 1879354870; </v>
      </c>
      <c r="X77" t="str">
        <f t="shared" si="54"/>
        <v/>
      </c>
      <c r="Y77" s="1" t="str">
        <f t="shared" si="74"/>
        <v xml:space="preserve">["SAVE_INDEX"] =  84; </v>
      </c>
      <c r="Z77">
        <f>VLOOKUP(E77,Type!A$2:B$21,2,FALSE)</f>
        <v>4</v>
      </c>
      <c r="AA77" t="str">
        <f t="shared" si="75"/>
        <v xml:space="preserve">["TYPE"] =  4; </v>
      </c>
      <c r="AB77" t="str">
        <f t="shared" si="76"/>
        <v>0</v>
      </c>
      <c r="AC77" t="str">
        <f t="shared" si="77"/>
        <v xml:space="preserve">["VXP"] =    0; </v>
      </c>
      <c r="AD77" t="str">
        <f t="shared" si="78"/>
        <v>5</v>
      </c>
      <c r="AE77" t="str">
        <f t="shared" si="79"/>
        <v xml:space="preserve">["LP"] =  5; </v>
      </c>
      <c r="AF77" t="str">
        <f t="shared" si="80"/>
        <v>700</v>
      </c>
      <c r="AG77" t="str">
        <f t="shared" si="81"/>
        <v xml:space="preserve">["REP"] =  700; </v>
      </c>
      <c r="AH77">
        <f>IF(LEN(J77)&gt;0,VLOOKUP(J77,Faction!A$2:B$77,2,FALSE),1)</f>
        <v>60</v>
      </c>
      <c r="AI77" t="str">
        <f t="shared" si="82"/>
        <v xml:space="preserve">["FACTION"] = 60; </v>
      </c>
      <c r="AJ77" t="str">
        <f t="shared" si="83"/>
        <v xml:space="preserve">["TIER"] = 2; </v>
      </c>
      <c r="AK77" t="str">
        <f t="shared" si="84"/>
        <v xml:space="preserve">["MIN_LVL"] = "105"; </v>
      </c>
      <c r="AL77" t="str">
        <f t="shared" si="85"/>
        <v/>
      </c>
      <c r="AM77" t="str">
        <f t="shared" si="86"/>
        <v xml:space="preserve">["NAME"] = { ["EN"] = "Orc and Uruk-slayer of Dor Amarth (Advanced)"; }; </v>
      </c>
      <c r="AN77" t="str">
        <f t="shared" si="87"/>
        <v xml:space="preserve">["LORE"] = { ["EN"] = "Defeat many Orcs and Uruks in Dor Amarth."; }; </v>
      </c>
      <c r="AO77" t="str">
        <f t="shared" si="88"/>
        <v xml:space="preserve">["SUMMARY"] = { ["EN"] = "Defeat 200 Orcs and Uruks in Dor Amarth"; }; </v>
      </c>
      <c r="AP77" t="str">
        <f t="shared" si="89"/>
        <v/>
      </c>
      <c r="AQ77" t="str">
        <f t="shared" si="48"/>
        <v>};</v>
      </c>
    </row>
    <row r="78" spans="1:43" x14ac:dyDescent="0.25">
      <c r="A78">
        <v>1879354873</v>
      </c>
      <c r="B78">
        <v>52</v>
      </c>
      <c r="C78">
        <v>85</v>
      </c>
      <c r="D78" t="s">
        <v>271</v>
      </c>
      <c r="E78" t="s">
        <v>30</v>
      </c>
      <c r="I78">
        <v>700</v>
      </c>
      <c r="J78" t="s">
        <v>41</v>
      </c>
      <c r="K78" t="s">
        <v>272</v>
      </c>
      <c r="L78" t="s">
        <v>563</v>
      </c>
      <c r="M78">
        <v>3</v>
      </c>
      <c r="N78">
        <v>105</v>
      </c>
      <c r="R78" t="str">
        <f t="shared" si="49"/>
        <v xml:space="preserve"> [77] = {["ID"] = 1879354873; }; -- Orc and Uruk-slayer of Dor Amarth</v>
      </c>
      <c r="S78" s="1" t="str">
        <f t="shared" si="71"/>
        <v xml:space="preserve"> [77] = {["ID"] = 1879354873; ["SAVE_INDEX"] =  85; ["TYPE"] =  4; ["VXP"] =    0; ["LP"] =  0; ["REP"] =  700; ["FACTION"] = 60; ["TIER"] = 3; ["MIN_LVL"] = "105"; ["NAME"] = { ["EN"] = "Orc and Uruk-slayer of Dor Amarth"; }; ["LORE"] = { ["EN"] = "Defeat many Orcs and Uruks in Dor Amarth."; }; ["SUMMARY"] = { ["EN"] = "Defeat 100 Orcs and Uruks in Dor Amarth"; }; };</v>
      </c>
      <c r="T78">
        <f t="shared" si="29"/>
        <v>77</v>
      </c>
      <c r="U78" t="str">
        <f t="shared" si="72"/>
        <v xml:space="preserve"> [77] = {</v>
      </c>
      <c r="V78" t="str">
        <f t="shared" si="73"/>
        <v xml:space="preserve">["ID"] = 1879354873; </v>
      </c>
      <c r="W78" t="str">
        <f t="shared" si="53"/>
        <v xml:space="preserve">["ID"] = 1879354873; </v>
      </c>
      <c r="X78" t="str">
        <f t="shared" si="54"/>
        <v/>
      </c>
      <c r="Y78" s="1" t="str">
        <f t="shared" si="74"/>
        <v xml:space="preserve">["SAVE_INDEX"] =  85; </v>
      </c>
      <c r="Z78">
        <f>VLOOKUP(E78,Type!A$2:B$21,2,FALSE)</f>
        <v>4</v>
      </c>
      <c r="AA78" t="str">
        <f t="shared" si="75"/>
        <v xml:space="preserve">["TYPE"] =  4; </v>
      </c>
      <c r="AB78" t="str">
        <f t="shared" si="76"/>
        <v>0</v>
      </c>
      <c r="AC78" t="str">
        <f t="shared" si="77"/>
        <v xml:space="preserve">["VXP"] =    0; </v>
      </c>
      <c r="AD78" t="str">
        <f t="shared" si="78"/>
        <v>0</v>
      </c>
      <c r="AE78" t="str">
        <f t="shared" si="79"/>
        <v xml:space="preserve">["LP"] =  0; </v>
      </c>
      <c r="AF78" t="str">
        <f t="shared" si="80"/>
        <v>700</v>
      </c>
      <c r="AG78" t="str">
        <f t="shared" si="81"/>
        <v xml:space="preserve">["REP"] =  700; </v>
      </c>
      <c r="AH78">
        <f>IF(LEN(J78)&gt;0,VLOOKUP(J78,Faction!A$2:B$77,2,FALSE),1)</f>
        <v>60</v>
      </c>
      <c r="AI78" t="str">
        <f t="shared" si="82"/>
        <v xml:space="preserve">["FACTION"] = 60; </v>
      </c>
      <c r="AJ78" t="str">
        <f t="shared" si="83"/>
        <v xml:space="preserve">["TIER"] = 3; </v>
      </c>
      <c r="AK78" t="str">
        <f t="shared" si="84"/>
        <v xml:space="preserve">["MIN_LVL"] = "105"; </v>
      </c>
      <c r="AL78" t="str">
        <f t="shared" si="85"/>
        <v/>
      </c>
      <c r="AM78" t="str">
        <f t="shared" si="86"/>
        <v xml:space="preserve">["NAME"] = { ["EN"] = "Orc and Uruk-slayer of Dor Amarth"; }; </v>
      </c>
      <c r="AN78" t="str">
        <f t="shared" si="87"/>
        <v xml:space="preserve">["LORE"] = { ["EN"] = "Defeat many Orcs and Uruks in Dor Amarth."; }; </v>
      </c>
      <c r="AO78" t="str">
        <f t="shared" si="88"/>
        <v xml:space="preserve">["SUMMARY"] = { ["EN"] = "Defeat 100 Orcs and Uruks in Dor Amarth"; }; </v>
      </c>
      <c r="AP78" t="str">
        <f t="shared" si="89"/>
        <v/>
      </c>
      <c r="AQ78" t="str">
        <f t="shared" si="48"/>
        <v>};</v>
      </c>
    </row>
    <row r="79" spans="1:43" x14ac:dyDescent="0.25">
      <c r="A79">
        <v>1879354878</v>
      </c>
      <c r="B79">
        <v>39</v>
      </c>
      <c r="C79">
        <v>71</v>
      </c>
      <c r="D79" t="s">
        <v>242</v>
      </c>
      <c r="E79" t="s">
        <v>24</v>
      </c>
      <c r="F79">
        <v>2000</v>
      </c>
      <c r="H79">
        <v>10</v>
      </c>
      <c r="I79">
        <v>700</v>
      </c>
      <c r="J79" t="s">
        <v>41</v>
      </c>
      <c r="K79" t="s">
        <v>243</v>
      </c>
      <c r="L79" t="s">
        <v>554</v>
      </c>
      <c r="M79">
        <v>1</v>
      </c>
      <c r="N79">
        <v>105</v>
      </c>
      <c r="R79" t="str">
        <f t="shared" si="49"/>
        <v xml:space="preserve"> [78] = {["ID"] = 1879354878; }; -- Explorer of Dor Amarth</v>
      </c>
      <c r="S79" s="1" t="str">
        <f t="shared" si="50"/>
        <v xml:space="preserve"> [78] = {["ID"] = 1879354878; ["SAVE_INDEX"] =  71; ["TYPE"] =  3; ["VXP"] = 2000; ["LP"] = 10; ["REP"] =  700; ["FACTION"] = 60; ["TIER"] = 1; ["MIN_LVL"] = "105"; ["NAME"] = { ["EN"] = "Explorer of Dor Amarth"; }; ["LORE"] = { ["EN"] = "Explore the ruins of Dor Amarth."; }; ["SUMMARY"] = { ["EN"] = "Complete the 4 Explorer deeds in Dor Amarth"; }; };</v>
      </c>
      <c r="T79">
        <f t="shared" si="29"/>
        <v>78</v>
      </c>
      <c r="U79" t="str">
        <f t="shared" si="51"/>
        <v xml:space="preserve"> [78] = {</v>
      </c>
      <c r="V79" t="str">
        <f t="shared" si="52"/>
        <v xml:space="preserve">["ID"] = 1879354878; </v>
      </c>
      <c r="W79" t="str">
        <f t="shared" si="53"/>
        <v xml:space="preserve">["ID"] = 1879354878; </v>
      </c>
      <c r="X79" t="str">
        <f t="shared" si="54"/>
        <v/>
      </c>
      <c r="Y79" s="1" t="str">
        <f t="shared" si="55"/>
        <v xml:space="preserve">["SAVE_INDEX"] =  71; </v>
      </c>
      <c r="Z79">
        <f>VLOOKUP(E79,Type!A$2:B$21,2,FALSE)</f>
        <v>3</v>
      </c>
      <c r="AA79" t="str">
        <f t="shared" si="56"/>
        <v xml:space="preserve">["TYPE"] =  3; </v>
      </c>
      <c r="AB79" t="str">
        <f t="shared" si="57"/>
        <v>2000</v>
      </c>
      <c r="AC79" t="str">
        <f t="shared" si="58"/>
        <v xml:space="preserve">["VXP"] = 2000; </v>
      </c>
      <c r="AD79" t="str">
        <f t="shared" si="59"/>
        <v>10</v>
      </c>
      <c r="AE79" t="str">
        <f t="shared" si="60"/>
        <v xml:space="preserve">["LP"] = 10; </v>
      </c>
      <c r="AF79" t="str">
        <f t="shared" si="61"/>
        <v>700</v>
      </c>
      <c r="AG79" t="str">
        <f t="shared" si="62"/>
        <v xml:space="preserve">["REP"] =  700; </v>
      </c>
      <c r="AH79">
        <f>IF(LEN(J79)&gt;0,VLOOKUP(J79,Faction!A$2:B$77,2,FALSE),1)</f>
        <v>60</v>
      </c>
      <c r="AI79" t="str">
        <f t="shared" si="63"/>
        <v xml:space="preserve">["FACTION"] = 60; </v>
      </c>
      <c r="AJ79" t="str">
        <f t="shared" si="64"/>
        <v xml:space="preserve">["TIER"] = 1; </v>
      </c>
      <c r="AK79" t="str">
        <f t="shared" si="65"/>
        <v xml:space="preserve">["MIN_LVL"] = "105"; </v>
      </c>
      <c r="AL79" t="str">
        <f t="shared" si="66"/>
        <v/>
      </c>
      <c r="AM79" t="str">
        <f t="shared" si="67"/>
        <v xml:space="preserve">["NAME"] = { ["EN"] = "Explorer of Dor Amarth"; }; </v>
      </c>
      <c r="AN79" t="str">
        <f t="shared" si="68"/>
        <v xml:space="preserve">["LORE"] = { ["EN"] = "Explore the ruins of Dor Amarth."; }; </v>
      </c>
      <c r="AO79" t="str">
        <f t="shared" si="69"/>
        <v xml:space="preserve">["SUMMARY"] = { ["EN"] = "Complete the 4 Explorer deeds in Dor Amarth"; }; </v>
      </c>
      <c r="AP79" t="str">
        <f t="shared" si="70"/>
        <v/>
      </c>
      <c r="AQ79" t="str">
        <f t="shared" si="48"/>
        <v>};</v>
      </c>
    </row>
    <row r="80" spans="1:43" x14ac:dyDescent="0.25">
      <c r="A80">
        <v>1879354885</v>
      </c>
      <c r="B80">
        <v>40</v>
      </c>
      <c r="C80">
        <v>72</v>
      </c>
      <c r="D80" t="s">
        <v>244</v>
      </c>
      <c r="E80" t="s">
        <v>24</v>
      </c>
      <c r="G80" t="s">
        <v>245</v>
      </c>
      <c r="I80">
        <v>700</v>
      </c>
      <c r="J80" t="s">
        <v>41</v>
      </c>
      <c r="K80" t="s">
        <v>246</v>
      </c>
      <c r="L80" t="s">
        <v>557</v>
      </c>
      <c r="M80">
        <v>2</v>
      </c>
      <c r="N80">
        <v>105</v>
      </c>
      <c r="R80" t="str">
        <f t="shared" si="49"/>
        <v xml:space="preserve"> [79] = {["ID"] = 1879354885; }; -- Places of Darkness</v>
      </c>
      <c r="S80" s="1" t="str">
        <f t="shared" si="50"/>
        <v xml:space="preserve"> [79] = {["ID"] = 1879354885; ["SAVE_INDEX"] =  72; ["TYPE"] =  3; ["VXP"] =    0; ["LP"] =  0; ["REP"] =  700; ["FACTION"] = 60; ["TIER"] = 2; ["MIN_LVL"] = "105"; ["NAME"] = { ["EN"] = "Places of Darkness"; }; ["LORE"] = { ["EN"] = "Explore Dor Amarth's dark corners and enemy controlled encampments."; }; ["SUMMARY"] = { ["EN"] = "Explore Dor Amarth's 4 dark corners and enemy controlled encampments."; }; ["TITLE"] = { ["EN"] = "A Light in the Darkness"; }; };</v>
      </c>
      <c r="T80">
        <f t="shared" si="29"/>
        <v>79</v>
      </c>
      <c r="U80" t="str">
        <f t="shared" si="51"/>
        <v xml:space="preserve"> [79] = {</v>
      </c>
      <c r="V80" t="str">
        <f t="shared" si="52"/>
        <v xml:space="preserve">["ID"] = 1879354885; </v>
      </c>
      <c r="W80" t="str">
        <f t="shared" si="53"/>
        <v xml:space="preserve">["ID"] = 1879354885; </v>
      </c>
      <c r="X80" t="str">
        <f t="shared" si="54"/>
        <v/>
      </c>
      <c r="Y80" s="1" t="str">
        <f t="shared" si="55"/>
        <v xml:space="preserve">["SAVE_INDEX"] =  72; </v>
      </c>
      <c r="Z80">
        <f>VLOOKUP(E80,Type!A$2:B$21,2,FALSE)</f>
        <v>3</v>
      </c>
      <c r="AA80" t="str">
        <f t="shared" si="56"/>
        <v xml:space="preserve">["TYPE"] =  3; </v>
      </c>
      <c r="AB80" t="str">
        <f t="shared" si="57"/>
        <v>0</v>
      </c>
      <c r="AC80" t="str">
        <f t="shared" si="58"/>
        <v xml:space="preserve">["VXP"] =    0; </v>
      </c>
      <c r="AD80" t="str">
        <f t="shared" si="59"/>
        <v>0</v>
      </c>
      <c r="AE80" t="str">
        <f t="shared" si="60"/>
        <v xml:space="preserve">["LP"] =  0; </v>
      </c>
      <c r="AF80" t="str">
        <f t="shared" si="61"/>
        <v>700</v>
      </c>
      <c r="AG80" t="str">
        <f t="shared" si="62"/>
        <v xml:space="preserve">["REP"] =  700; </v>
      </c>
      <c r="AH80">
        <f>IF(LEN(J80)&gt;0,VLOOKUP(J80,Faction!A$2:B$77,2,FALSE),1)</f>
        <v>60</v>
      </c>
      <c r="AI80" t="str">
        <f t="shared" si="63"/>
        <v xml:space="preserve">["FACTION"] = 60; </v>
      </c>
      <c r="AJ80" t="str">
        <f t="shared" si="64"/>
        <v xml:space="preserve">["TIER"] = 2; </v>
      </c>
      <c r="AK80" t="str">
        <f t="shared" si="65"/>
        <v xml:space="preserve">["MIN_LVL"] = "105"; </v>
      </c>
      <c r="AL80" t="str">
        <f t="shared" si="66"/>
        <v/>
      </c>
      <c r="AM80" t="str">
        <f t="shared" si="67"/>
        <v xml:space="preserve">["NAME"] = { ["EN"] = "Places of Darkness"; }; </v>
      </c>
      <c r="AN80" t="str">
        <f t="shared" si="68"/>
        <v xml:space="preserve">["LORE"] = { ["EN"] = "Explore Dor Amarth's dark corners and enemy controlled encampments."; }; </v>
      </c>
      <c r="AO80" t="str">
        <f t="shared" si="69"/>
        <v xml:space="preserve">["SUMMARY"] = { ["EN"] = "Explore Dor Amarth's 4 dark corners and enemy controlled encampments."; }; </v>
      </c>
      <c r="AP80" t="str">
        <f t="shared" si="70"/>
        <v xml:space="preserve">["TITLE"] = { ["EN"] = "A Light in the Darkness"; }; </v>
      </c>
      <c r="AQ80" t="str">
        <f t="shared" si="48"/>
        <v>};</v>
      </c>
    </row>
    <row r="81" spans="1:43" x14ac:dyDescent="0.25">
      <c r="A81">
        <v>1879354851</v>
      </c>
      <c r="B81">
        <v>41</v>
      </c>
      <c r="C81">
        <v>73</v>
      </c>
      <c r="D81" t="s">
        <v>247</v>
      </c>
      <c r="E81" t="s">
        <v>24</v>
      </c>
      <c r="G81" t="s">
        <v>248</v>
      </c>
      <c r="I81">
        <v>700</v>
      </c>
      <c r="J81" t="s">
        <v>41</v>
      </c>
      <c r="K81" t="s">
        <v>249</v>
      </c>
      <c r="L81" t="s">
        <v>558</v>
      </c>
      <c r="M81">
        <v>2</v>
      </c>
      <c r="N81">
        <v>105</v>
      </c>
      <c r="R81" t="str">
        <f t="shared" si="49"/>
        <v xml:space="preserve"> [80] = {["ID"] = 1879354851; }; -- The Last Reserves</v>
      </c>
      <c r="S81" s="1" t="str">
        <f t="shared" si="50"/>
        <v xml:space="preserve"> [80] = {["ID"] = 1879354851; ["SAVE_INDEX"] =  73; ["TYPE"] =  3; ["VXP"] =    0; ["LP"] =  0; ["REP"] =  700; ["FACTION"] = 60; ["TIER"] = 2; ["MIN_LVL"] = "105"; ["NAME"] = { ["EN"] = "The Last Reserves"; }; ["LORE"] = { ["EN"] = "Explore Dor Amarth's water reserves."; }; ["SUMMARY"] = { ["EN"] = "Explore Dor Amarth's 3 water reserves."; }; ["TITLE"] = { ["EN"] = "Oasis Seeker"; }; };</v>
      </c>
      <c r="T81">
        <f t="shared" si="29"/>
        <v>80</v>
      </c>
      <c r="U81" t="str">
        <f t="shared" si="51"/>
        <v xml:space="preserve"> [80] = {</v>
      </c>
      <c r="V81" t="str">
        <f t="shared" si="52"/>
        <v xml:space="preserve">["ID"] = 1879354851; </v>
      </c>
      <c r="W81" t="str">
        <f t="shared" si="53"/>
        <v xml:space="preserve">["ID"] = 1879354851; </v>
      </c>
      <c r="X81" t="str">
        <f t="shared" si="54"/>
        <v/>
      </c>
      <c r="Y81" s="1" t="str">
        <f t="shared" si="55"/>
        <v xml:space="preserve">["SAVE_INDEX"] =  73; </v>
      </c>
      <c r="Z81">
        <f>VLOOKUP(E81,Type!A$2:B$21,2,FALSE)</f>
        <v>3</v>
      </c>
      <c r="AA81" t="str">
        <f t="shared" si="56"/>
        <v xml:space="preserve">["TYPE"] =  3; </v>
      </c>
      <c r="AB81" t="str">
        <f t="shared" si="57"/>
        <v>0</v>
      </c>
      <c r="AC81" t="str">
        <f t="shared" si="58"/>
        <v xml:space="preserve">["VXP"] =    0; </v>
      </c>
      <c r="AD81" t="str">
        <f t="shared" si="59"/>
        <v>0</v>
      </c>
      <c r="AE81" t="str">
        <f t="shared" si="60"/>
        <v xml:space="preserve">["LP"] =  0; </v>
      </c>
      <c r="AF81" t="str">
        <f t="shared" si="61"/>
        <v>700</v>
      </c>
      <c r="AG81" t="str">
        <f t="shared" si="62"/>
        <v xml:space="preserve">["REP"] =  700; </v>
      </c>
      <c r="AH81">
        <f>IF(LEN(J81)&gt;0,VLOOKUP(J81,Faction!A$2:B$77,2,FALSE),1)</f>
        <v>60</v>
      </c>
      <c r="AI81" t="str">
        <f t="shared" si="63"/>
        <v xml:space="preserve">["FACTION"] = 60; </v>
      </c>
      <c r="AJ81" t="str">
        <f t="shared" si="64"/>
        <v xml:space="preserve">["TIER"] = 2; </v>
      </c>
      <c r="AK81" t="str">
        <f t="shared" si="65"/>
        <v xml:space="preserve">["MIN_LVL"] = "105"; </v>
      </c>
      <c r="AL81" t="str">
        <f t="shared" si="66"/>
        <v/>
      </c>
      <c r="AM81" t="str">
        <f t="shared" si="67"/>
        <v xml:space="preserve">["NAME"] = { ["EN"] = "The Last Reserves"; }; </v>
      </c>
      <c r="AN81" t="str">
        <f t="shared" si="68"/>
        <v xml:space="preserve">["LORE"] = { ["EN"] = "Explore Dor Amarth's water reserves."; }; </v>
      </c>
      <c r="AO81" t="str">
        <f t="shared" si="69"/>
        <v xml:space="preserve">["SUMMARY"] = { ["EN"] = "Explore Dor Amarth's 3 water reserves."; }; </v>
      </c>
      <c r="AP81" t="str">
        <f t="shared" si="70"/>
        <v xml:space="preserve">["TITLE"] = { ["EN"] = "Oasis Seeker"; }; </v>
      </c>
      <c r="AQ81" t="str">
        <f t="shared" si="48"/>
        <v>};</v>
      </c>
    </row>
    <row r="82" spans="1:43" x14ac:dyDescent="0.25">
      <c r="A82">
        <v>1879354858</v>
      </c>
      <c r="B82">
        <v>43</v>
      </c>
      <c r="C82">
        <v>75</v>
      </c>
      <c r="D82" t="s">
        <v>253</v>
      </c>
      <c r="E82" t="s">
        <v>24</v>
      </c>
      <c r="I82">
        <v>700</v>
      </c>
      <c r="J82" t="s">
        <v>41</v>
      </c>
      <c r="K82" t="s">
        <v>254</v>
      </c>
      <c r="L82" t="s">
        <v>559</v>
      </c>
      <c r="M82">
        <v>2</v>
      </c>
      <c r="N82">
        <v>105</v>
      </c>
      <c r="R82" t="str">
        <f t="shared" si="49"/>
        <v xml:space="preserve"> [81] = {["ID"] = 1879354858; }; -- Rare Gorgoroth Chests of Dor Amarth</v>
      </c>
      <c r="S82" s="1" t="str">
        <f>CONCATENATE(U82,V82,Y82,AA82,AC82,AE82,AG82,AI82,AJ82,AK82,AL82,AM82,AN82,AO82,AP82,AQ82)</f>
        <v xml:space="preserve"> [81] = {["ID"] = 1879354858; ["SAVE_INDEX"] =  75; ["TYPE"] =  3; ["VXP"] =    0; ["LP"] =  0; ["REP"] =  700; ["FACTION"] = 60; ["TIER"] = 2; ["MIN_LVL"] = "105"; ["NAME"] = { ["EN"] = "Rare Gorgoroth Chests of Dor Amarth"; }; ["LORE"] = { ["EN"] = "Find rare treasure chests in Dor Amarth."; }; ["SUMMARY"] = { ["EN"] = "Find the 5 rare treasure chests in Dor Amarth."; }; };</v>
      </c>
      <c r="T82">
        <f t="shared" si="29"/>
        <v>81</v>
      </c>
      <c r="U82" t="str">
        <f>CONCATENATE(REPT(" ",3-LEN(T82)),"[",T82,"] = {")</f>
        <v xml:space="preserve"> [81] = {</v>
      </c>
      <c r="V82" t="str">
        <f>IF(LEN(A82)&gt;0,CONCATENATE("[""ID""] = ",A82,"; "),"                     ")</f>
        <v xml:space="preserve">["ID"] = 1879354858; </v>
      </c>
      <c r="W82" t="str">
        <f t="shared" si="53"/>
        <v xml:space="preserve">["ID"] = 1879354858; </v>
      </c>
      <c r="X82" t="str">
        <f t="shared" si="54"/>
        <v/>
      </c>
      <c r="Y82" s="1" t="str">
        <f>IF(LEN(C82)&gt;0,CONCATENATE("[""SAVE_INDEX""] = ",REPT(" ",3-LEN(C82)),C82,"; "),REPT(" ",22))</f>
        <v xml:space="preserve">["SAVE_INDEX"] =  75; </v>
      </c>
      <c r="Z82">
        <f>VLOOKUP(E82,Type!A$2:B$21,2,FALSE)</f>
        <v>3</v>
      </c>
      <c r="AA82" t="str">
        <f>CONCATENATE("[""TYPE""] = ",REPT(" ",2-LEN(Z82)),Z82,"; ")</f>
        <v xml:space="preserve">["TYPE"] =  3; </v>
      </c>
      <c r="AB82" t="str">
        <f>TEXT(F82,0)</f>
        <v>0</v>
      </c>
      <c r="AC82" t="str">
        <f>CONCATENATE("[""VXP""] = ",REPT(" ",4-LEN(AB82)),TEXT(AB82,"0"),"; ")</f>
        <v xml:space="preserve">["VXP"] =    0; </v>
      </c>
      <c r="AD82" t="str">
        <f>TEXT(H82,0)</f>
        <v>0</v>
      </c>
      <c r="AE82" t="str">
        <f>CONCATENATE("[""LP""] = ",REPT(" ",2-LEN(AD82)),TEXT(AD82,"0"),"; ")</f>
        <v xml:space="preserve">["LP"] =  0; </v>
      </c>
      <c r="AF82" t="str">
        <f>TEXT(I82,0)</f>
        <v>700</v>
      </c>
      <c r="AG82" t="str">
        <f>CONCATENATE("[""REP""] = ",REPT(" ",4-LEN(AF82)),TEXT(AF82,"0"),"; ")</f>
        <v xml:space="preserve">["REP"] =  700; </v>
      </c>
      <c r="AH82">
        <f>IF(LEN(J82)&gt;0,VLOOKUP(J82,Faction!A$2:B$77,2,FALSE),1)</f>
        <v>60</v>
      </c>
      <c r="AI82" t="str">
        <f>CONCATENATE("[""FACTION""] = ",REPT(" ",2-LEN(AH82)),TEXT(AH82,"0"),"; ")</f>
        <v xml:space="preserve">["FACTION"] = 60; </v>
      </c>
      <c r="AJ82" t="str">
        <f>CONCATENATE("[""TIER""] = ",TEXT(M82,"0"),"; ")</f>
        <v xml:space="preserve">["TIER"] = 2; </v>
      </c>
      <c r="AK82" t="str">
        <f>IF(LEN(N82)&gt;0,CONCATENATE("[""MIN_LVL""] = ",REPT(" ",3-LEN(N82)),"""",N82,"""; "),"                     ")</f>
        <v xml:space="preserve">["MIN_LVL"] = "105"; </v>
      </c>
      <c r="AL82" t="str">
        <f>IF(LEN(O82)&gt;0,CONCATENATE("[""MIN_LVL""] = ",REPT(" ",3-LEN(O82)),O82,"; "),"")</f>
        <v/>
      </c>
      <c r="AM82" t="str">
        <f>CONCATENATE("[""NAME""] = { [""EN""] = """,D82,"""; }; ")</f>
        <v xml:space="preserve">["NAME"] = { ["EN"] = "Rare Gorgoroth Chests of Dor Amarth"; }; </v>
      </c>
      <c r="AN82" t="str">
        <f>IF(LEN(L82)&gt;0,CONCATENATE("[""LORE""] = { [""EN""] = """,L82,"""; }; "),"")</f>
        <v xml:space="preserve">["LORE"] = { ["EN"] = "Find rare treasure chests in Dor Amarth."; }; </v>
      </c>
      <c r="AO82" t="str">
        <f>IF(LEN(K82)&gt;0,CONCATENATE("[""SUMMARY""] = { [""EN""] = """,K82,"""; }; "),"")</f>
        <v xml:space="preserve">["SUMMARY"] = { ["EN"] = "Find the 5 rare treasure chests in Dor Amarth."; }; </v>
      </c>
      <c r="AP82" t="str">
        <f>IF(LEN(G82)&gt;0,CONCATENATE("[""TITLE""] = { [""EN""] = """,G82,"""; }; "),"")</f>
        <v/>
      </c>
      <c r="AQ82" t="str">
        <f t="shared" si="48"/>
        <v>};</v>
      </c>
    </row>
    <row r="83" spans="1:43" x14ac:dyDescent="0.25">
      <c r="A83">
        <v>1879354869</v>
      </c>
      <c r="B83">
        <v>42</v>
      </c>
      <c r="C83">
        <v>74</v>
      </c>
      <c r="D83" t="s">
        <v>250</v>
      </c>
      <c r="E83" t="s">
        <v>24</v>
      </c>
      <c r="G83" t="s">
        <v>251</v>
      </c>
      <c r="I83">
        <v>700</v>
      </c>
      <c r="J83" t="s">
        <v>41</v>
      </c>
      <c r="K83" t="s">
        <v>252</v>
      </c>
      <c r="L83" t="s">
        <v>560</v>
      </c>
      <c r="M83">
        <v>2</v>
      </c>
      <c r="N83">
        <v>105</v>
      </c>
      <c r="R83" t="str">
        <f t="shared" si="49"/>
        <v xml:space="preserve"> [82] = {["ID"] = 1879354869; }; -- Treasure of Dor Amarth</v>
      </c>
      <c r="S83" s="1" t="str">
        <f t="shared" si="50"/>
        <v xml:space="preserve"> [82] = {["ID"] = 1879354869; ["SAVE_INDEX"] =  74; ["TYPE"] =  3; ["VXP"] =    0; ["LP"] =  0; ["REP"] =  700; ["FACTION"] = 60; ["TIER"] = 2; ["MIN_LVL"] = "105"; ["NAME"] = { ["EN"] = "Treasure of Dor Amarth"; }; ["LORE"] = { ["EN"] = "Find ancient treasure in Dor Amarth."; }; ["SUMMARY"] = { ["EN"] = "Find the 12 ancient treasures in Dor Amarth."; }; ["TITLE"] = { ["EN"] = "Treasure Seeker of Dor Amarth"; }; };</v>
      </c>
      <c r="T83">
        <f t="shared" si="29"/>
        <v>82</v>
      </c>
      <c r="U83" t="str">
        <f t="shared" si="51"/>
        <v xml:space="preserve"> [82] = {</v>
      </c>
      <c r="V83" t="str">
        <f t="shared" si="52"/>
        <v xml:space="preserve">["ID"] = 1879354869; </v>
      </c>
      <c r="W83" t="str">
        <f t="shared" si="53"/>
        <v xml:space="preserve">["ID"] = 1879354869; </v>
      </c>
      <c r="X83" t="str">
        <f t="shared" si="54"/>
        <v/>
      </c>
      <c r="Y83" s="1" t="str">
        <f t="shared" si="55"/>
        <v xml:space="preserve">["SAVE_INDEX"] =  74; </v>
      </c>
      <c r="Z83">
        <f>VLOOKUP(E83,Type!A$2:B$21,2,FALSE)</f>
        <v>3</v>
      </c>
      <c r="AA83" t="str">
        <f t="shared" si="56"/>
        <v xml:space="preserve">["TYPE"] =  3; </v>
      </c>
      <c r="AB83" t="str">
        <f t="shared" si="57"/>
        <v>0</v>
      </c>
      <c r="AC83" t="str">
        <f t="shared" si="58"/>
        <v xml:space="preserve">["VXP"] =    0; </v>
      </c>
      <c r="AD83" t="str">
        <f t="shared" si="59"/>
        <v>0</v>
      </c>
      <c r="AE83" t="str">
        <f t="shared" si="60"/>
        <v xml:space="preserve">["LP"] =  0; </v>
      </c>
      <c r="AF83" t="str">
        <f t="shared" si="61"/>
        <v>700</v>
      </c>
      <c r="AG83" t="str">
        <f t="shared" si="62"/>
        <v xml:space="preserve">["REP"] =  700; </v>
      </c>
      <c r="AH83">
        <f>IF(LEN(J83)&gt;0,VLOOKUP(J83,Faction!A$2:B$77,2,FALSE),1)</f>
        <v>60</v>
      </c>
      <c r="AI83" t="str">
        <f t="shared" si="63"/>
        <v xml:space="preserve">["FACTION"] = 60; </v>
      </c>
      <c r="AJ83" t="str">
        <f t="shared" si="64"/>
        <v xml:space="preserve">["TIER"] = 2; </v>
      </c>
      <c r="AK83" t="str">
        <f t="shared" si="65"/>
        <v xml:space="preserve">["MIN_LVL"] = "105"; </v>
      </c>
      <c r="AL83" t="str">
        <f t="shared" si="66"/>
        <v/>
      </c>
      <c r="AM83" t="str">
        <f t="shared" si="67"/>
        <v xml:space="preserve">["NAME"] = { ["EN"] = "Treasure of Dor Amarth"; }; </v>
      </c>
      <c r="AN83" t="str">
        <f t="shared" si="68"/>
        <v xml:space="preserve">["LORE"] = { ["EN"] = "Find ancient treasure in Dor Amarth."; }; </v>
      </c>
      <c r="AO83" t="str">
        <f t="shared" si="69"/>
        <v xml:space="preserve">["SUMMARY"] = { ["EN"] = "Find the 12 ancient treasures in Dor Amarth."; }; </v>
      </c>
      <c r="AP83" t="str">
        <f t="shared" si="70"/>
        <v xml:space="preserve">["TITLE"] = { ["EN"] = "Treasure Seeker of Dor Amarth"; }; </v>
      </c>
      <c r="AQ83" t="str">
        <f t="shared" si="48"/>
        <v>};</v>
      </c>
    </row>
    <row r="84" spans="1:43" x14ac:dyDescent="0.25">
      <c r="A84">
        <v>1879354875</v>
      </c>
      <c r="B84">
        <v>44</v>
      </c>
      <c r="C84">
        <v>76</v>
      </c>
      <c r="D84" t="s">
        <v>255</v>
      </c>
      <c r="E84" t="s">
        <v>25</v>
      </c>
      <c r="G84" t="s">
        <v>256</v>
      </c>
      <c r="H84">
        <v>5</v>
      </c>
      <c r="I84">
        <v>500</v>
      </c>
      <c r="J84" t="s">
        <v>41</v>
      </c>
      <c r="K84" t="s">
        <v>257</v>
      </c>
      <c r="L84" t="s">
        <v>555</v>
      </c>
      <c r="M84">
        <v>1</v>
      </c>
      <c r="N84">
        <v>105</v>
      </c>
      <c r="R84" t="str">
        <f t="shared" si="49"/>
        <v xml:space="preserve"> [83] = {["ID"] = 1879354875; }; -- Quests of Dor Amarth</v>
      </c>
      <c r="S84" s="1" t="str">
        <f t="shared" si="50"/>
        <v xml:space="preserve"> [83] = {["ID"] = 1879354875; ["SAVE_INDEX"] =  76; ["TYPE"] =  6; ["VXP"] =    0; ["LP"] =  5; ["REP"] =  500; ["FACTION"] = 60; ["TIER"] = 1; ["MIN_LVL"] = "105"; ["NAME"] = { ["EN"] = "Quests of Dor Amarth"; }; ["LORE"] = { ["EN"] = "Complete quests in Dor Amarth."; }; ["SUMMARY"] = { ["EN"] = "Complete 40 quests in Dor Amarth."; }; ["TITLE"] = { ["EN"] = "Warrior of the Doomfold"; }; };</v>
      </c>
      <c r="T84">
        <f t="shared" si="29"/>
        <v>83</v>
      </c>
      <c r="U84" t="str">
        <f t="shared" si="51"/>
        <v xml:space="preserve"> [83] = {</v>
      </c>
      <c r="V84" t="str">
        <f t="shared" si="52"/>
        <v xml:space="preserve">["ID"] = 1879354875; </v>
      </c>
      <c r="W84" t="str">
        <f t="shared" si="53"/>
        <v xml:space="preserve">["ID"] = 1879354875; </v>
      </c>
      <c r="X84" t="str">
        <f t="shared" si="54"/>
        <v/>
      </c>
      <c r="Y84" s="1" t="str">
        <f t="shared" si="55"/>
        <v xml:space="preserve">["SAVE_INDEX"] =  76; </v>
      </c>
      <c r="Z84">
        <f>VLOOKUP(E84,Type!A$2:B$21,2,FALSE)</f>
        <v>6</v>
      </c>
      <c r="AA84" t="str">
        <f t="shared" si="56"/>
        <v xml:space="preserve">["TYPE"] =  6; </v>
      </c>
      <c r="AB84" t="str">
        <f t="shared" si="57"/>
        <v>0</v>
      </c>
      <c r="AC84" t="str">
        <f t="shared" si="58"/>
        <v xml:space="preserve">["VXP"] =    0; </v>
      </c>
      <c r="AD84" t="str">
        <f t="shared" si="59"/>
        <v>5</v>
      </c>
      <c r="AE84" t="str">
        <f t="shared" si="60"/>
        <v xml:space="preserve">["LP"] =  5; </v>
      </c>
      <c r="AF84" t="str">
        <f t="shared" si="61"/>
        <v>500</v>
      </c>
      <c r="AG84" t="str">
        <f t="shared" si="62"/>
        <v xml:space="preserve">["REP"] =  500; </v>
      </c>
      <c r="AH84">
        <f>IF(LEN(J84)&gt;0,VLOOKUP(J84,Faction!A$2:B$77,2,FALSE),1)</f>
        <v>60</v>
      </c>
      <c r="AI84" t="str">
        <f t="shared" si="63"/>
        <v xml:space="preserve">["FACTION"] = 60; </v>
      </c>
      <c r="AJ84" t="str">
        <f t="shared" si="64"/>
        <v xml:space="preserve">["TIER"] = 1; </v>
      </c>
      <c r="AK84" t="str">
        <f t="shared" si="65"/>
        <v xml:space="preserve">["MIN_LVL"] = "105"; </v>
      </c>
      <c r="AL84" t="str">
        <f t="shared" si="66"/>
        <v/>
      </c>
      <c r="AM84" t="str">
        <f t="shared" si="67"/>
        <v xml:space="preserve">["NAME"] = { ["EN"] = "Quests of Dor Amarth"; }; </v>
      </c>
      <c r="AN84" t="str">
        <f t="shared" si="68"/>
        <v xml:space="preserve">["LORE"] = { ["EN"] = "Complete quests in Dor Amarth."; }; </v>
      </c>
      <c r="AO84" t="str">
        <f t="shared" si="69"/>
        <v xml:space="preserve">["SUMMARY"] = { ["EN"] = "Complete 40 quests in Dor Amarth."; }; </v>
      </c>
      <c r="AP84" t="str">
        <f t="shared" si="70"/>
        <v xml:space="preserve">["TITLE"] = { ["EN"] = "Warrior of the Doomfold"; }; </v>
      </c>
      <c r="AQ84" t="str">
        <f t="shared" si="48"/>
        <v>};</v>
      </c>
    </row>
    <row r="85" spans="1:43" x14ac:dyDescent="0.25">
      <c r="D85" s="2" t="s">
        <v>283</v>
      </c>
      <c r="E85" s="2" t="s">
        <v>133</v>
      </c>
      <c r="P85">
        <v>273</v>
      </c>
      <c r="R85" t="str">
        <f t="shared" si="49"/>
        <v xml:space="preserve"> [84] = {["CAT_ID"] = 273; }; -- Lhingris</v>
      </c>
      <c r="S85" s="1" t="str">
        <f t="shared" si="50"/>
        <v xml:space="preserve"> [84] = {                                           ["TYPE"] = 14; ["VXP"] =    0; ["LP"] =  0; ["REP"] =    0; ["FACTION"] =  1; ["TIER"] = 0;                      ["NAME"] = { ["EN"] = "Lhingris"; }; };</v>
      </c>
      <c r="T85">
        <f t="shared" si="29"/>
        <v>84</v>
      </c>
      <c r="U85" t="str">
        <f t="shared" si="51"/>
        <v xml:space="preserve"> [84] = {</v>
      </c>
      <c r="V85" t="str">
        <f t="shared" si="52"/>
        <v xml:space="preserve">                     </v>
      </c>
      <c r="W85" t="str">
        <f t="shared" si="53"/>
        <v/>
      </c>
      <c r="X85" t="str">
        <f t="shared" si="54"/>
        <v xml:space="preserve">["CAT_ID"] = 273; </v>
      </c>
      <c r="Y85" s="1" t="str">
        <f t="shared" si="55"/>
        <v xml:space="preserve">                      </v>
      </c>
      <c r="Z85">
        <f>VLOOKUP(E85,Type!A$2:B$21,2,FALSE)</f>
        <v>14</v>
      </c>
      <c r="AA85" t="str">
        <f t="shared" si="56"/>
        <v xml:space="preserve">["TYPE"] = 14; </v>
      </c>
      <c r="AB85" t="str">
        <f t="shared" si="57"/>
        <v>0</v>
      </c>
      <c r="AC85" t="str">
        <f t="shared" si="58"/>
        <v xml:space="preserve">["VXP"] =    0; </v>
      </c>
      <c r="AD85" t="str">
        <f t="shared" si="59"/>
        <v>0</v>
      </c>
      <c r="AE85" t="str">
        <f t="shared" si="60"/>
        <v xml:space="preserve">["LP"] =  0; </v>
      </c>
      <c r="AF85" t="str">
        <f t="shared" si="61"/>
        <v>0</v>
      </c>
      <c r="AG85" t="str">
        <f t="shared" si="62"/>
        <v xml:space="preserve">["REP"] =    0; </v>
      </c>
      <c r="AH85">
        <f>IF(LEN(J85)&gt;0,VLOOKUP(J85,Faction!A$2:B$77,2,FALSE),1)</f>
        <v>1</v>
      </c>
      <c r="AI85" t="str">
        <f t="shared" si="63"/>
        <v xml:space="preserve">["FACTION"] =  1; </v>
      </c>
      <c r="AJ85" t="str">
        <f t="shared" si="64"/>
        <v xml:space="preserve">["TIER"] = 0; </v>
      </c>
      <c r="AK85" t="str">
        <f t="shared" si="65"/>
        <v xml:space="preserve">                     </v>
      </c>
      <c r="AL85" t="str">
        <f t="shared" si="66"/>
        <v/>
      </c>
      <c r="AM85" t="str">
        <f t="shared" si="67"/>
        <v xml:space="preserve">["NAME"] = { ["EN"] = "Lhingris"; }; </v>
      </c>
      <c r="AN85" t="str">
        <f t="shared" si="68"/>
        <v/>
      </c>
      <c r="AO85" t="str">
        <f t="shared" si="69"/>
        <v/>
      </c>
      <c r="AP85" t="str">
        <f t="shared" si="70"/>
        <v/>
      </c>
      <c r="AQ85" t="str">
        <f t="shared" si="48"/>
        <v>};</v>
      </c>
    </row>
    <row r="86" spans="1:43" x14ac:dyDescent="0.25">
      <c r="A86">
        <v>1879356162</v>
      </c>
      <c r="B86">
        <v>58</v>
      </c>
      <c r="C86">
        <v>86</v>
      </c>
      <c r="D86" t="s">
        <v>284</v>
      </c>
      <c r="E86" t="s">
        <v>29</v>
      </c>
      <c r="H86">
        <v>15</v>
      </c>
      <c r="I86">
        <v>900</v>
      </c>
      <c r="J86" t="s">
        <v>41</v>
      </c>
      <c r="K86" t="s">
        <v>285</v>
      </c>
      <c r="L86" t="s">
        <v>564</v>
      </c>
      <c r="M86">
        <v>0</v>
      </c>
      <c r="N86">
        <v>105</v>
      </c>
      <c r="R86" t="str">
        <f t="shared" si="49"/>
        <v xml:space="preserve"> [85] = {["ID"] = 1879356162; }; -- Deeds of Lhingris</v>
      </c>
      <c r="S86" s="1" t="str">
        <f t="shared" si="50"/>
        <v xml:space="preserve"> [85] = {["ID"] = 1879356162; ["SAVE_INDEX"] =  86; ["TYPE"] =  7; ["VXP"] =    0; ["LP"] = 15; ["REP"] =  900; ["FACTION"] = 60; ["TIER"] = 0; ["MIN_LVL"] = "105"; ["NAME"] = { ["EN"] = "Deeds of Lhingris"; }; ["LORE"] = { ["EN"] = "The spider-haunts of Lhingris present the adventurers of Middle-earth with both great challenges and great rewards."; }; ["SUMMARY"] = { ["EN"] = "Complete Explorer, Quests, and Slayer Deeds of Lhingris"; }; };</v>
      </c>
      <c r="T86">
        <f t="shared" si="29"/>
        <v>85</v>
      </c>
      <c r="U86" t="str">
        <f t="shared" si="51"/>
        <v xml:space="preserve"> [85] = {</v>
      </c>
      <c r="V86" t="str">
        <f t="shared" si="52"/>
        <v xml:space="preserve">["ID"] = 1879356162; </v>
      </c>
      <c r="W86" t="str">
        <f t="shared" si="53"/>
        <v xml:space="preserve">["ID"] = 1879356162; </v>
      </c>
      <c r="X86" t="str">
        <f t="shared" si="54"/>
        <v/>
      </c>
      <c r="Y86" s="1" t="str">
        <f t="shared" si="55"/>
        <v xml:space="preserve">["SAVE_INDEX"] =  86; </v>
      </c>
      <c r="Z86">
        <f>VLOOKUP(E86,Type!A$2:B$21,2,FALSE)</f>
        <v>7</v>
      </c>
      <c r="AA86" t="str">
        <f t="shared" si="56"/>
        <v xml:space="preserve">["TYPE"] =  7; </v>
      </c>
      <c r="AB86" t="str">
        <f t="shared" si="57"/>
        <v>0</v>
      </c>
      <c r="AC86" t="str">
        <f t="shared" si="58"/>
        <v xml:space="preserve">["VXP"] =    0; </v>
      </c>
      <c r="AD86" t="str">
        <f t="shared" si="59"/>
        <v>15</v>
      </c>
      <c r="AE86" t="str">
        <f t="shared" si="60"/>
        <v xml:space="preserve">["LP"] = 15; </v>
      </c>
      <c r="AF86" t="str">
        <f t="shared" si="61"/>
        <v>900</v>
      </c>
      <c r="AG86" t="str">
        <f t="shared" si="62"/>
        <v xml:space="preserve">["REP"] =  900; </v>
      </c>
      <c r="AH86">
        <f>IF(LEN(J86)&gt;0,VLOOKUP(J86,Faction!A$2:B$77,2,FALSE),1)</f>
        <v>60</v>
      </c>
      <c r="AI86" t="str">
        <f t="shared" si="63"/>
        <v xml:space="preserve">["FACTION"] = 60; </v>
      </c>
      <c r="AJ86" t="str">
        <f t="shared" si="64"/>
        <v xml:space="preserve">["TIER"] = 0; </v>
      </c>
      <c r="AK86" t="str">
        <f t="shared" si="65"/>
        <v xml:space="preserve">["MIN_LVL"] = "105"; </v>
      </c>
      <c r="AL86" t="str">
        <f t="shared" si="66"/>
        <v/>
      </c>
      <c r="AM86" t="str">
        <f t="shared" si="67"/>
        <v xml:space="preserve">["NAME"] = { ["EN"] = "Deeds of Lhingris"; }; </v>
      </c>
      <c r="AN86" t="str">
        <f t="shared" si="68"/>
        <v xml:space="preserve">["LORE"] = { ["EN"] = "The spider-haunts of Lhingris present the adventurers of Middle-earth with both great challenges and great rewards."; }; </v>
      </c>
      <c r="AO86" t="str">
        <f t="shared" si="69"/>
        <v xml:space="preserve">["SUMMARY"] = { ["EN"] = "Complete Explorer, Quests, and Slayer Deeds of Lhingris"; }; </v>
      </c>
      <c r="AP86" t="str">
        <f t="shared" si="70"/>
        <v/>
      </c>
      <c r="AQ86" t="str">
        <f t="shared" si="48"/>
        <v>};</v>
      </c>
    </row>
    <row r="87" spans="1:43" x14ac:dyDescent="0.25">
      <c r="A87">
        <v>1879356158</v>
      </c>
      <c r="B87">
        <v>65</v>
      </c>
      <c r="C87">
        <v>94</v>
      </c>
      <c r="D87" t="s">
        <v>301</v>
      </c>
      <c r="E87" t="s">
        <v>30</v>
      </c>
      <c r="H87">
        <v>10</v>
      </c>
      <c r="I87">
        <v>900</v>
      </c>
      <c r="J87" t="s">
        <v>41</v>
      </c>
      <c r="K87" t="s">
        <v>302</v>
      </c>
      <c r="L87" t="s">
        <v>565</v>
      </c>
      <c r="M87">
        <v>1</v>
      </c>
      <c r="N87">
        <v>105</v>
      </c>
      <c r="R87" t="str">
        <f t="shared" si="49"/>
        <v xml:space="preserve"> [86] = {["ID"] = 1879356158; }; -- Slayer of Lhingris</v>
      </c>
      <c r="S87" s="1" t="str">
        <f t="shared" ref="S87:S95" si="90">CONCATENATE(U87,V87,Y87,AA87,AC87,AE87,AG87,AI87,AJ87,AK87,AL87,AM87,AN87,AO87,AP87,AQ87)</f>
        <v xml:space="preserve"> [86] = {["ID"] = 1879356158; ["SAVE_INDEX"] =  94; ["TYPE"] =  4; ["VXP"] =    0; ["LP"] = 10; ["REP"] =  900; ["FACTION"] = 60; ["TIER"] = 1; ["MIN_LVL"] = "105"; ["NAME"] = { ["EN"] = "Slayer of Lhingris"; }; ["LORE"] = { ["EN"] = "Many foes lurk in the strongholds and spider-haunts of the Mountains of Shadow."; }; ["SUMMARY"] = { ["EN"] = "Complete the 4 Slayer deeds in Lhingris"; }; };</v>
      </c>
      <c r="T87">
        <f t="shared" si="29"/>
        <v>86</v>
      </c>
      <c r="U87" t="str">
        <f t="shared" ref="U87:U95" si="91">CONCATENATE(REPT(" ",3-LEN(T87)),"[",T87,"] = {")</f>
        <v xml:space="preserve"> [86] = {</v>
      </c>
      <c r="V87" t="str">
        <f t="shared" ref="V87:V95" si="92">IF(LEN(A87)&gt;0,CONCATENATE("[""ID""] = ",A87,"; "),"                     ")</f>
        <v xml:space="preserve">["ID"] = 1879356158; </v>
      </c>
      <c r="W87" t="str">
        <f t="shared" si="53"/>
        <v xml:space="preserve">["ID"] = 1879356158; </v>
      </c>
      <c r="X87" t="str">
        <f t="shared" si="54"/>
        <v/>
      </c>
      <c r="Y87" s="1" t="str">
        <f t="shared" ref="Y87:Y95" si="93">IF(LEN(C87)&gt;0,CONCATENATE("[""SAVE_INDEX""] = ",REPT(" ",3-LEN(C87)),C87,"; "),REPT(" ",22))</f>
        <v xml:space="preserve">["SAVE_INDEX"] =  94; </v>
      </c>
      <c r="Z87">
        <f>VLOOKUP(E87,Type!A$2:B$21,2,FALSE)</f>
        <v>4</v>
      </c>
      <c r="AA87" t="str">
        <f t="shared" ref="AA87:AA95" si="94">CONCATENATE("[""TYPE""] = ",REPT(" ",2-LEN(Z87)),Z87,"; ")</f>
        <v xml:space="preserve">["TYPE"] =  4; </v>
      </c>
      <c r="AB87" t="str">
        <f t="shared" ref="AB87:AB95" si="95">TEXT(F87,0)</f>
        <v>0</v>
      </c>
      <c r="AC87" t="str">
        <f t="shared" ref="AC87:AC95" si="96">CONCATENATE("[""VXP""] = ",REPT(" ",4-LEN(AB87)),TEXT(AB87,"0"),"; ")</f>
        <v xml:space="preserve">["VXP"] =    0; </v>
      </c>
      <c r="AD87" t="str">
        <f t="shared" ref="AD87:AD95" si="97">TEXT(H87,0)</f>
        <v>10</v>
      </c>
      <c r="AE87" t="str">
        <f t="shared" ref="AE87:AE95" si="98">CONCATENATE("[""LP""] = ",REPT(" ",2-LEN(AD87)),TEXT(AD87,"0"),"; ")</f>
        <v xml:space="preserve">["LP"] = 10; </v>
      </c>
      <c r="AF87" t="str">
        <f t="shared" ref="AF87:AF95" si="99">TEXT(I87,0)</f>
        <v>900</v>
      </c>
      <c r="AG87" t="str">
        <f t="shared" ref="AG87:AG95" si="100">CONCATENATE("[""REP""] = ",REPT(" ",4-LEN(AF87)),TEXT(AF87,"0"),"; ")</f>
        <v xml:space="preserve">["REP"] =  900; </v>
      </c>
      <c r="AH87">
        <f>IF(LEN(J87)&gt;0,VLOOKUP(J87,Faction!A$2:B$77,2,FALSE),1)</f>
        <v>60</v>
      </c>
      <c r="AI87" t="str">
        <f t="shared" ref="AI87:AI95" si="101">CONCATENATE("[""FACTION""] = ",REPT(" ",2-LEN(AH87)),TEXT(AH87,"0"),"; ")</f>
        <v xml:space="preserve">["FACTION"] = 60; </v>
      </c>
      <c r="AJ87" t="str">
        <f t="shared" ref="AJ87:AJ95" si="102">CONCATENATE("[""TIER""] = ",TEXT(M87,"0"),"; ")</f>
        <v xml:space="preserve">["TIER"] = 1; </v>
      </c>
      <c r="AK87" t="str">
        <f t="shared" ref="AK87:AK95" si="103">IF(LEN(N87)&gt;0,CONCATENATE("[""MIN_LVL""] = ",REPT(" ",3-LEN(N87)),"""",N87,"""; "),"                     ")</f>
        <v xml:space="preserve">["MIN_LVL"] = "105"; </v>
      </c>
      <c r="AL87" t="str">
        <f t="shared" ref="AL87:AL95" si="104">IF(LEN(O87)&gt;0,CONCATENATE("[""MIN_LVL""] = ",REPT(" ",3-LEN(O87)),O87,"; "),"")</f>
        <v/>
      </c>
      <c r="AM87" t="str">
        <f t="shared" ref="AM87:AM95" si="105">CONCATENATE("[""NAME""] = { [""EN""] = """,D87,"""; }; ")</f>
        <v xml:space="preserve">["NAME"] = { ["EN"] = "Slayer of Lhingris"; }; </v>
      </c>
      <c r="AN87" t="str">
        <f t="shared" ref="AN87:AN95" si="106">IF(LEN(L87)&gt;0,CONCATENATE("[""LORE""] = { [""EN""] = """,L87,"""; }; "),"")</f>
        <v xml:space="preserve">["LORE"] = { ["EN"] = "Many foes lurk in the strongholds and spider-haunts of the Mountains of Shadow."; }; </v>
      </c>
      <c r="AO87" t="str">
        <f t="shared" ref="AO87:AO95" si="107">IF(LEN(K87)&gt;0,CONCATENATE("[""SUMMARY""] = { [""EN""] = """,K87,"""; }; "),"")</f>
        <v xml:space="preserve">["SUMMARY"] = { ["EN"] = "Complete the 4 Slayer deeds in Lhingris"; }; </v>
      </c>
      <c r="AP87" t="str">
        <f t="shared" ref="AP87:AP95" si="108">IF(LEN(G87)&gt;0,CONCATENATE("[""TITLE""] = { [""EN""] = """,G87,"""; }; "),"")</f>
        <v/>
      </c>
      <c r="AQ87" t="str">
        <f t="shared" si="48"/>
        <v>};</v>
      </c>
    </row>
    <row r="88" spans="1:43" x14ac:dyDescent="0.25">
      <c r="A88">
        <v>1879356152</v>
      </c>
      <c r="B88">
        <v>70</v>
      </c>
      <c r="C88">
        <v>97</v>
      </c>
      <c r="D88" t="s">
        <v>309</v>
      </c>
      <c r="E88" t="s">
        <v>30</v>
      </c>
      <c r="H88">
        <v>5</v>
      </c>
      <c r="I88">
        <v>700</v>
      </c>
      <c r="J88" t="s">
        <v>41</v>
      </c>
      <c r="K88" t="s">
        <v>310</v>
      </c>
      <c r="L88" t="s">
        <v>635</v>
      </c>
      <c r="M88">
        <v>2</v>
      </c>
      <c r="N88">
        <v>105</v>
      </c>
      <c r="R88" t="str">
        <f t="shared" si="49"/>
        <v xml:space="preserve"> [87] = {["ID"] = 1879356152; }; -- Spider-slayer of Lhingris (Advanced)</v>
      </c>
      <c r="S88" s="1" t="str">
        <f t="shared" si="90"/>
        <v xml:space="preserve"> [87] = {["ID"] = 1879356152; ["SAVE_INDEX"] =  97; ["TYPE"] =  4; ["VXP"] =    0; ["LP"] =  5; ["REP"] =  700; ["FACTION"] = 60; ["TIER"] = 2; ["MIN_LVL"] = "105"; ["NAME"] = { ["EN"] = "Spider-slayer of Lhingris (Advanced)"; }; ["LORE"] = { ["EN"] = "Defeat many spiders in Lhingris."; }; ["SUMMARY"] = { ["EN"] = "Defeat 240 Spiders in Lhingris"; }; };</v>
      </c>
      <c r="T88">
        <f t="shared" si="29"/>
        <v>87</v>
      </c>
      <c r="U88" t="str">
        <f t="shared" si="91"/>
        <v xml:space="preserve"> [87] = {</v>
      </c>
      <c r="V88" t="str">
        <f t="shared" si="92"/>
        <v xml:space="preserve">["ID"] = 1879356152; </v>
      </c>
      <c r="W88" t="str">
        <f t="shared" si="53"/>
        <v xml:space="preserve">["ID"] = 1879356152; </v>
      </c>
      <c r="X88" t="str">
        <f t="shared" si="54"/>
        <v/>
      </c>
      <c r="Y88" s="1" t="str">
        <f t="shared" si="93"/>
        <v xml:space="preserve">["SAVE_INDEX"] =  97; </v>
      </c>
      <c r="Z88">
        <f>VLOOKUP(E88,Type!A$2:B$21,2,FALSE)</f>
        <v>4</v>
      </c>
      <c r="AA88" t="str">
        <f t="shared" si="94"/>
        <v xml:space="preserve">["TYPE"] =  4; </v>
      </c>
      <c r="AB88" t="str">
        <f t="shared" si="95"/>
        <v>0</v>
      </c>
      <c r="AC88" t="str">
        <f t="shared" si="96"/>
        <v xml:space="preserve">["VXP"] =    0; </v>
      </c>
      <c r="AD88" t="str">
        <f t="shared" si="97"/>
        <v>5</v>
      </c>
      <c r="AE88" t="str">
        <f t="shared" si="98"/>
        <v xml:space="preserve">["LP"] =  5; </v>
      </c>
      <c r="AF88" t="str">
        <f t="shared" si="99"/>
        <v>700</v>
      </c>
      <c r="AG88" t="str">
        <f t="shared" si="100"/>
        <v xml:space="preserve">["REP"] =  700; </v>
      </c>
      <c r="AH88">
        <f>IF(LEN(J88)&gt;0,VLOOKUP(J88,Faction!A$2:B$77,2,FALSE),1)</f>
        <v>60</v>
      </c>
      <c r="AI88" t="str">
        <f t="shared" si="101"/>
        <v xml:space="preserve">["FACTION"] = 60; </v>
      </c>
      <c r="AJ88" t="str">
        <f t="shared" si="102"/>
        <v xml:space="preserve">["TIER"] = 2; </v>
      </c>
      <c r="AK88" t="str">
        <f t="shared" si="103"/>
        <v xml:space="preserve">["MIN_LVL"] = "105"; </v>
      </c>
      <c r="AL88" t="str">
        <f t="shared" si="104"/>
        <v/>
      </c>
      <c r="AM88" t="str">
        <f t="shared" si="105"/>
        <v xml:space="preserve">["NAME"] = { ["EN"] = "Spider-slayer of Lhingris (Advanced)"; }; </v>
      </c>
      <c r="AN88" t="str">
        <f t="shared" si="106"/>
        <v xml:space="preserve">["LORE"] = { ["EN"] = "Defeat many spiders in Lhingris."; }; </v>
      </c>
      <c r="AO88" t="str">
        <f t="shared" si="107"/>
        <v xml:space="preserve">["SUMMARY"] = { ["EN"] = "Defeat 240 Spiders in Lhingris"; }; </v>
      </c>
      <c r="AP88" t="str">
        <f t="shared" si="108"/>
        <v/>
      </c>
      <c r="AQ88" t="str">
        <f t="shared" si="48"/>
        <v>};</v>
      </c>
    </row>
    <row r="89" spans="1:43" x14ac:dyDescent="0.25">
      <c r="A89">
        <v>1879356151</v>
      </c>
      <c r="B89">
        <v>69</v>
      </c>
      <c r="C89">
        <v>98</v>
      </c>
      <c r="D89" t="s">
        <v>307</v>
      </c>
      <c r="E89" t="s">
        <v>30</v>
      </c>
      <c r="I89">
        <v>700</v>
      </c>
      <c r="J89" t="s">
        <v>41</v>
      </c>
      <c r="K89" t="s">
        <v>308</v>
      </c>
      <c r="L89" t="s">
        <v>635</v>
      </c>
      <c r="M89">
        <v>3</v>
      </c>
      <c r="N89">
        <v>105</v>
      </c>
      <c r="R89" t="str">
        <f t="shared" si="49"/>
        <v xml:space="preserve"> [88] = {["ID"] = 1879356151; }; -- Spider-slayer of Lhingris</v>
      </c>
      <c r="S89" s="1" t="str">
        <f t="shared" si="90"/>
        <v xml:space="preserve"> [88] = {["ID"] = 1879356151; ["SAVE_INDEX"] =  98; ["TYPE"] =  4; ["VXP"] =    0; ["LP"] =  0; ["REP"] =  700; ["FACTION"] = 60; ["TIER"] = 3; ["MIN_LVL"] = "105"; ["NAME"] = { ["EN"] = "Spider-slayer of Lhingris"; }; ["LORE"] = { ["EN"] = "Defeat many spiders in Lhingris."; }; ["SUMMARY"] = { ["EN"] = "Defeat 120 Spiders in Lhingris"; }; };</v>
      </c>
      <c r="T89">
        <f t="shared" si="29"/>
        <v>88</v>
      </c>
      <c r="U89" t="str">
        <f t="shared" si="91"/>
        <v xml:space="preserve"> [88] = {</v>
      </c>
      <c r="V89" t="str">
        <f t="shared" si="92"/>
        <v xml:space="preserve">["ID"] = 1879356151; </v>
      </c>
      <c r="W89" t="str">
        <f t="shared" si="53"/>
        <v xml:space="preserve">["ID"] = 1879356151; </v>
      </c>
      <c r="X89" t="str">
        <f t="shared" si="54"/>
        <v/>
      </c>
      <c r="Y89" s="1" t="str">
        <f t="shared" si="93"/>
        <v xml:space="preserve">["SAVE_INDEX"] =  98; </v>
      </c>
      <c r="Z89">
        <f>VLOOKUP(E89,Type!A$2:B$21,2,FALSE)</f>
        <v>4</v>
      </c>
      <c r="AA89" t="str">
        <f t="shared" si="94"/>
        <v xml:space="preserve">["TYPE"] =  4; </v>
      </c>
      <c r="AB89" t="str">
        <f t="shared" si="95"/>
        <v>0</v>
      </c>
      <c r="AC89" t="str">
        <f t="shared" si="96"/>
        <v xml:space="preserve">["VXP"] =    0; </v>
      </c>
      <c r="AD89" t="str">
        <f t="shared" si="97"/>
        <v>0</v>
      </c>
      <c r="AE89" t="str">
        <f t="shared" si="98"/>
        <v xml:space="preserve">["LP"] =  0; </v>
      </c>
      <c r="AF89" t="str">
        <f t="shared" si="99"/>
        <v>700</v>
      </c>
      <c r="AG89" t="str">
        <f t="shared" si="100"/>
        <v xml:space="preserve">["REP"] =  700; </v>
      </c>
      <c r="AH89">
        <f>IF(LEN(J89)&gt;0,VLOOKUP(J89,Faction!A$2:B$77,2,FALSE),1)</f>
        <v>60</v>
      </c>
      <c r="AI89" t="str">
        <f t="shared" si="101"/>
        <v xml:space="preserve">["FACTION"] = 60; </v>
      </c>
      <c r="AJ89" t="str">
        <f t="shared" si="102"/>
        <v xml:space="preserve">["TIER"] = 3; </v>
      </c>
      <c r="AK89" t="str">
        <f t="shared" si="103"/>
        <v xml:space="preserve">["MIN_LVL"] = "105"; </v>
      </c>
      <c r="AL89" t="str">
        <f t="shared" si="104"/>
        <v/>
      </c>
      <c r="AM89" t="str">
        <f t="shared" si="105"/>
        <v xml:space="preserve">["NAME"] = { ["EN"] = "Spider-slayer of Lhingris"; }; </v>
      </c>
      <c r="AN89" t="str">
        <f t="shared" si="106"/>
        <v xml:space="preserve">["LORE"] = { ["EN"] = "Defeat many spiders in Lhingris."; }; </v>
      </c>
      <c r="AO89" t="str">
        <f t="shared" si="107"/>
        <v xml:space="preserve">["SUMMARY"] = { ["EN"] = "Defeat 120 Spiders in Lhingris"; }; </v>
      </c>
      <c r="AP89" t="str">
        <f t="shared" si="108"/>
        <v/>
      </c>
      <c r="AQ89" t="str">
        <f t="shared" si="48"/>
        <v>};</v>
      </c>
    </row>
    <row r="90" spans="1:43" x14ac:dyDescent="0.25">
      <c r="A90">
        <v>1879356160</v>
      </c>
      <c r="B90">
        <v>68</v>
      </c>
      <c r="C90">
        <v>95</v>
      </c>
      <c r="D90" t="s">
        <v>624</v>
      </c>
      <c r="E90" t="s">
        <v>30</v>
      </c>
      <c r="H90">
        <v>5</v>
      </c>
      <c r="I90">
        <v>700</v>
      </c>
      <c r="J90" t="s">
        <v>41</v>
      </c>
      <c r="K90" t="s">
        <v>306</v>
      </c>
      <c r="L90" t="s">
        <v>572</v>
      </c>
      <c r="M90">
        <v>2</v>
      </c>
      <c r="N90">
        <v>105</v>
      </c>
      <c r="R90" t="str">
        <f t="shared" si="49"/>
        <v xml:space="preserve"> [89] = {["ID"] = 1879356160; }; -- Grodbog-slayer of Lhingris (Advanced)</v>
      </c>
      <c r="S90" s="1" t="str">
        <f t="shared" si="90"/>
        <v xml:space="preserve"> [89] = {["ID"] = 1879356160; ["SAVE_INDEX"] =  95; ["TYPE"] =  4; ["VXP"] =    0; ["LP"] =  5; ["REP"] =  700; ["FACTION"] = 60; ["TIER"] = 2; ["MIN_LVL"] = "105"; ["NAME"] = { ["EN"] = "Grodbog-slayer of Lhingris (Advanced)"; }; ["LORE"] = { ["EN"] = "Defeat many gredbyg in Lhingris."; }; ["SUMMARY"] = { ["EN"] = "Defeat 200 gredbyg in Lhingris"; }; };</v>
      </c>
      <c r="T90">
        <f t="shared" si="29"/>
        <v>89</v>
      </c>
      <c r="U90" t="str">
        <f t="shared" si="91"/>
        <v xml:space="preserve"> [89] = {</v>
      </c>
      <c r="V90" t="str">
        <f t="shared" si="92"/>
        <v xml:space="preserve">["ID"] = 1879356160; </v>
      </c>
      <c r="W90" t="str">
        <f t="shared" si="53"/>
        <v xml:space="preserve">["ID"] = 1879356160; </v>
      </c>
      <c r="X90" t="str">
        <f t="shared" si="54"/>
        <v/>
      </c>
      <c r="Y90" s="1" t="str">
        <f t="shared" si="93"/>
        <v xml:space="preserve">["SAVE_INDEX"] =  95; </v>
      </c>
      <c r="Z90">
        <f>VLOOKUP(E90,Type!A$2:B$21,2,FALSE)</f>
        <v>4</v>
      </c>
      <c r="AA90" t="str">
        <f t="shared" si="94"/>
        <v xml:space="preserve">["TYPE"] =  4; </v>
      </c>
      <c r="AB90" t="str">
        <f t="shared" si="95"/>
        <v>0</v>
      </c>
      <c r="AC90" t="str">
        <f t="shared" si="96"/>
        <v xml:space="preserve">["VXP"] =    0; </v>
      </c>
      <c r="AD90" t="str">
        <f t="shared" si="97"/>
        <v>5</v>
      </c>
      <c r="AE90" t="str">
        <f t="shared" si="98"/>
        <v xml:space="preserve">["LP"] =  5; </v>
      </c>
      <c r="AF90" t="str">
        <f t="shared" si="99"/>
        <v>700</v>
      </c>
      <c r="AG90" t="str">
        <f t="shared" si="100"/>
        <v xml:space="preserve">["REP"] =  700; </v>
      </c>
      <c r="AH90">
        <f>IF(LEN(J90)&gt;0,VLOOKUP(J90,Faction!A$2:B$77,2,FALSE),1)</f>
        <v>60</v>
      </c>
      <c r="AI90" t="str">
        <f t="shared" si="101"/>
        <v xml:space="preserve">["FACTION"] = 60; </v>
      </c>
      <c r="AJ90" t="str">
        <f t="shared" si="102"/>
        <v xml:space="preserve">["TIER"] = 2; </v>
      </c>
      <c r="AK90" t="str">
        <f t="shared" si="103"/>
        <v xml:space="preserve">["MIN_LVL"] = "105"; </v>
      </c>
      <c r="AL90" t="str">
        <f t="shared" si="104"/>
        <v/>
      </c>
      <c r="AM90" t="str">
        <f t="shared" si="105"/>
        <v xml:space="preserve">["NAME"] = { ["EN"] = "Grodbog-slayer of Lhingris (Advanced)"; }; </v>
      </c>
      <c r="AN90" t="str">
        <f t="shared" si="106"/>
        <v xml:space="preserve">["LORE"] = { ["EN"] = "Defeat many gredbyg in Lhingris."; }; </v>
      </c>
      <c r="AO90" t="str">
        <f t="shared" si="107"/>
        <v xml:space="preserve">["SUMMARY"] = { ["EN"] = "Defeat 200 gredbyg in Lhingris"; }; </v>
      </c>
      <c r="AP90" t="str">
        <f t="shared" si="108"/>
        <v/>
      </c>
      <c r="AQ90" t="str">
        <f t="shared" si="48"/>
        <v>};</v>
      </c>
    </row>
    <row r="91" spans="1:43" x14ac:dyDescent="0.25">
      <c r="A91">
        <v>1879356159</v>
      </c>
      <c r="B91">
        <v>67</v>
      </c>
      <c r="C91">
        <v>96</v>
      </c>
      <c r="D91" t="s">
        <v>625</v>
      </c>
      <c r="E91" t="s">
        <v>30</v>
      </c>
      <c r="I91">
        <v>700</v>
      </c>
      <c r="J91" t="s">
        <v>41</v>
      </c>
      <c r="K91" t="s">
        <v>305</v>
      </c>
      <c r="L91" t="s">
        <v>572</v>
      </c>
      <c r="M91">
        <v>3</v>
      </c>
      <c r="N91">
        <v>105</v>
      </c>
      <c r="R91" t="str">
        <f t="shared" si="49"/>
        <v xml:space="preserve"> [90] = {["ID"] = 1879356159; }; -- Grodbog-slayer of Lhingris</v>
      </c>
      <c r="S91" s="1" t="str">
        <f t="shared" si="90"/>
        <v xml:space="preserve"> [90] = {["ID"] = 1879356159; ["SAVE_INDEX"] =  96; ["TYPE"] =  4; ["VXP"] =    0; ["LP"] =  0; ["REP"] =  700; ["FACTION"] = 60; ["TIER"] = 3; ["MIN_LVL"] = "105"; ["NAME"] = { ["EN"] = "Grodbog-slayer of Lhingris"; }; ["LORE"] = { ["EN"] = "Defeat many gredbyg in Lhingris."; }; ["SUMMARY"] = { ["EN"] = "Defeat 100 gredbyg in Lhingris"; }; };</v>
      </c>
      <c r="T91">
        <f t="shared" si="29"/>
        <v>90</v>
      </c>
      <c r="U91" t="str">
        <f t="shared" si="91"/>
        <v xml:space="preserve"> [90] = {</v>
      </c>
      <c r="V91" t="str">
        <f t="shared" si="92"/>
        <v xml:space="preserve">["ID"] = 1879356159; </v>
      </c>
      <c r="W91" t="str">
        <f t="shared" si="53"/>
        <v xml:space="preserve">["ID"] = 1879356159; </v>
      </c>
      <c r="X91" t="str">
        <f t="shared" si="54"/>
        <v/>
      </c>
      <c r="Y91" s="1" t="str">
        <f t="shared" si="93"/>
        <v xml:space="preserve">["SAVE_INDEX"] =  96; </v>
      </c>
      <c r="Z91">
        <f>VLOOKUP(E91,Type!A$2:B$21,2,FALSE)</f>
        <v>4</v>
      </c>
      <c r="AA91" t="str">
        <f t="shared" si="94"/>
        <v xml:space="preserve">["TYPE"] =  4; </v>
      </c>
      <c r="AB91" t="str">
        <f t="shared" si="95"/>
        <v>0</v>
      </c>
      <c r="AC91" t="str">
        <f t="shared" si="96"/>
        <v xml:space="preserve">["VXP"] =    0; </v>
      </c>
      <c r="AD91" t="str">
        <f t="shared" si="97"/>
        <v>0</v>
      </c>
      <c r="AE91" t="str">
        <f t="shared" si="98"/>
        <v xml:space="preserve">["LP"] =  0; </v>
      </c>
      <c r="AF91" t="str">
        <f t="shared" si="99"/>
        <v>700</v>
      </c>
      <c r="AG91" t="str">
        <f t="shared" si="100"/>
        <v xml:space="preserve">["REP"] =  700; </v>
      </c>
      <c r="AH91">
        <f>IF(LEN(J91)&gt;0,VLOOKUP(J91,Faction!A$2:B$77,2,FALSE),1)</f>
        <v>60</v>
      </c>
      <c r="AI91" t="str">
        <f t="shared" si="101"/>
        <v xml:space="preserve">["FACTION"] = 60; </v>
      </c>
      <c r="AJ91" t="str">
        <f t="shared" si="102"/>
        <v xml:space="preserve">["TIER"] = 3; </v>
      </c>
      <c r="AK91" t="str">
        <f t="shared" si="103"/>
        <v xml:space="preserve">["MIN_LVL"] = "105"; </v>
      </c>
      <c r="AL91" t="str">
        <f t="shared" si="104"/>
        <v/>
      </c>
      <c r="AM91" t="str">
        <f t="shared" si="105"/>
        <v xml:space="preserve">["NAME"] = { ["EN"] = "Grodbog-slayer of Lhingris"; }; </v>
      </c>
      <c r="AN91" t="str">
        <f t="shared" si="106"/>
        <v xml:space="preserve">["LORE"] = { ["EN"] = "Defeat many gredbyg in Lhingris."; }; </v>
      </c>
      <c r="AO91" t="str">
        <f t="shared" si="107"/>
        <v xml:space="preserve">["SUMMARY"] = { ["EN"] = "Defeat 100 gredbyg in Lhingris"; }; </v>
      </c>
      <c r="AP91" t="str">
        <f t="shared" si="108"/>
        <v/>
      </c>
      <c r="AQ91" t="str">
        <f t="shared" si="48"/>
        <v>};</v>
      </c>
    </row>
    <row r="92" spans="1:43" x14ac:dyDescent="0.25">
      <c r="A92">
        <v>1879356161</v>
      </c>
      <c r="B92">
        <v>74</v>
      </c>
      <c r="C92">
        <v>101</v>
      </c>
      <c r="D92" t="s">
        <v>317</v>
      </c>
      <c r="E92" t="s">
        <v>30</v>
      </c>
      <c r="H92">
        <v>5</v>
      </c>
      <c r="I92">
        <v>700</v>
      </c>
      <c r="J92" t="s">
        <v>41</v>
      </c>
      <c r="K92" t="s">
        <v>318</v>
      </c>
      <c r="L92" t="s">
        <v>660</v>
      </c>
      <c r="M92">
        <v>2</v>
      </c>
      <c r="N92">
        <v>105</v>
      </c>
      <c r="R92" t="str">
        <f t="shared" si="49"/>
        <v xml:space="preserve"> [91] = {["ID"] = 1879356161; }; -- Zhavár-hai Slayer of Lhingris (Advanced)</v>
      </c>
      <c r="S92" s="1" t="str">
        <f t="shared" si="90"/>
        <v xml:space="preserve"> [91] = {["ID"] = 1879356161; ["SAVE_INDEX"] = 101; ["TYPE"] =  4; ["VXP"] =    0; ["LP"] =  5; ["REP"] =  700; ["FACTION"] = 60; ["TIER"] = 2; ["MIN_LVL"] = "105"; ["NAME"] = { ["EN"] = "Zhavár-hai Slayer of Lhingris (Advanced)"; }; ["LORE"] = { ["EN"] = "The Zhavár-hai are Orcs that have become 'hollowed' and host to terrible creatures dwelling in their flesh. They now stalk Lhingris as nearly-mindless servants of Shelob and her children."; }; ["SUMMARY"] = { ["EN"] = "Defeat 120 Zhavár-hai in Lhingris"; }; };</v>
      </c>
      <c r="T92">
        <f t="shared" si="29"/>
        <v>91</v>
      </c>
      <c r="U92" t="str">
        <f t="shared" si="91"/>
        <v xml:space="preserve"> [91] = {</v>
      </c>
      <c r="V92" t="str">
        <f t="shared" si="92"/>
        <v xml:space="preserve">["ID"] = 1879356161; </v>
      </c>
      <c r="W92" t="str">
        <f t="shared" si="53"/>
        <v xml:space="preserve">["ID"] = 1879356161; </v>
      </c>
      <c r="X92" t="str">
        <f t="shared" si="54"/>
        <v/>
      </c>
      <c r="Y92" s="1" t="str">
        <f t="shared" si="93"/>
        <v xml:space="preserve">["SAVE_INDEX"] = 101; </v>
      </c>
      <c r="Z92">
        <f>VLOOKUP(E92,Type!A$2:B$21,2,FALSE)</f>
        <v>4</v>
      </c>
      <c r="AA92" t="str">
        <f t="shared" si="94"/>
        <v xml:space="preserve">["TYPE"] =  4; </v>
      </c>
      <c r="AB92" t="str">
        <f t="shared" si="95"/>
        <v>0</v>
      </c>
      <c r="AC92" t="str">
        <f t="shared" si="96"/>
        <v xml:space="preserve">["VXP"] =    0; </v>
      </c>
      <c r="AD92" t="str">
        <f t="shared" si="97"/>
        <v>5</v>
      </c>
      <c r="AE92" t="str">
        <f t="shared" si="98"/>
        <v xml:space="preserve">["LP"] =  5; </v>
      </c>
      <c r="AF92" t="str">
        <f t="shared" si="99"/>
        <v>700</v>
      </c>
      <c r="AG92" t="str">
        <f t="shared" si="100"/>
        <v xml:space="preserve">["REP"] =  700; </v>
      </c>
      <c r="AH92">
        <f>IF(LEN(J92)&gt;0,VLOOKUP(J92,Faction!A$2:B$77,2,FALSE),1)</f>
        <v>60</v>
      </c>
      <c r="AI92" t="str">
        <f t="shared" si="101"/>
        <v xml:space="preserve">["FACTION"] = 60; </v>
      </c>
      <c r="AJ92" t="str">
        <f t="shared" si="102"/>
        <v xml:space="preserve">["TIER"] = 2; </v>
      </c>
      <c r="AK92" t="str">
        <f t="shared" si="103"/>
        <v xml:space="preserve">["MIN_LVL"] = "105"; </v>
      </c>
      <c r="AL92" t="str">
        <f t="shared" si="104"/>
        <v/>
      </c>
      <c r="AM92" t="str">
        <f t="shared" si="105"/>
        <v xml:space="preserve">["NAME"] = { ["EN"] = "Zhavár-hai Slayer of Lhingris (Advanced)"; }; </v>
      </c>
      <c r="AN92" t="str">
        <f t="shared" si="106"/>
        <v xml:space="preserve">["LORE"] = { ["EN"] = "The Zhavár-hai are Orcs that have become 'hollowed' and host to terrible creatures dwelling in their flesh. They now stalk Lhingris as nearly-mindless servants of Shelob and her children."; }; </v>
      </c>
      <c r="AO92" t="str">
        <f t="shared" si="107"/>
        <v xml:space="preserve">["SUMMARY"] = { ["EN"] = "Defeat 120 Zhavár-hai in Lhingris"; }; </v>
      </c>
      <c r="AP92" t="str">
        <f t="shared" si="108"/>
        <v/>
      </c>
      <c r="AQ92" t="str">
        <f t="shared" si="48"/>
        <v>};</v>
      </c>
    </row>
    <row r="93" spans="1:43" x14ac:dyDescent="0.25">
      <c r="A93">
        <v>1879356157</v>
      </c>
      <c r="B93">
        <v>73</v>
      </c>
      <c r="C93">
        <v>102</v>
      </c>
      <c r="D93" t="s">
        <v>315</v>
      </c>
      <c r="E93" t="s">
        <v>30</v>
      </c>
      <c r="I93">
        <v>700</v>
      </c>
      <c r="J93" t="s">
        <v>41</v>
      </c>
      <c r="K93" t="s">
        <v>316</v>
      </c>
      <c r="L93" t="s">
        <v>660</v>
      </c>
      <c r="M93">
        <v>3</v>
      </c>
      <c r="N93">
        <v>105</v>
      </c>
      <c r="R93" t="str">
        <f t="shared" si="49"/>
        <v xml:space="preserve"> [92] = {["ID"] = 1879356157; }; -- Zhavár-hai Slayer of Lhingris</v>
      </c>
      <c r="S93" s="1" t="str">
        <f t="shared" si="90"/>
        <v xml:space="preserve"> [92] = {["ID"] = 1879356157; ["SAVE_INDEX"] = 102; ["TYPE"] =  4; ["VXP"] =    0; ["LP"] =  0; ["REP"] =  700; ["FACTION"] = 60; ["TIER"] = 3; ["MIN_LVL"] = "105"; ["NAME"] = { ["EN"] = "Zhavár-hai Slayer of Lhingris"; }; ["LORE"] = { ["EN"] = "The Zhavár-hai are Orcs that have become 'hollowed' and host to terrible creatures dwelling in their flesh. They now stalk Lhingris as nearly-mindless servants of Shelob and her children."; }; ["SUMMARY"] = { ["EN"] = "Defeat 60 Zhavár-hai in Lhingris"; }; };</v>
      </c>
      <c r="T93">
        <f t="shared" si="29"/>
        <v>92</v>
      </c>
      <c r="U93" t="str">
        <f t="shared" si="91"/>
        <v xml:space="preserve"> [92] = {</v>
      </c>
      <c r="V93" t="str">
        <f t="shared" si="92"/>
        <v xml:space="preserve">["ID"] = 1879356157; </v>
      </c>
      <c r="W93" t="str">
        <f t="shared" si="53"/>
        <v xml:space="preserve">["ID"] = 1879356157; </v>
      </c>
      <c r="X93" t="str">
        <f t="shared" si="54"/>
        <v/>
      </c>
      <c r="Y93" s="1" t="str">
        <f t="shared" si="93"/>
        <v xml:space="preserve">["SAVE_INDEX"] = 102; </v>
      </c>
      <c r="Z93">
        <f>VLOOKUP(E93,Type!A$2:B$21,2,FALSE)</f>
        <v>4</v>
      </c>
      <c r="AA93" t="str">
        <f t="shared" si="94"/>
        <v xml:space="preserve">["TYPE"] =  4; </v>
      </c>
      <c r="AB93" t="str">
        <f t="shared" si="95"/>
        <v>0</v>
      </c>
      <c r="AC93" t="str">
        <f t="shared" si="96"/>
        <v xml:space="preserve">["VXP"] =    0; </v>
      </c>
      <c r="AD93" t="str">
        <f t="shared" si="97"/>
        <v>0</v>
      </c>
      <c r="AE93" t="str">
        <f t="shared" si="98"/>
        <v xml:space="preserve">["LP"] =  0; </v>
      </c>
      <c r="AF93" t="str">
        <f t="shared" si="99"/>
        <v>700</v>
      </c>
      <c r="AG93" t="str">
        <f t="shared" si="100"/>
        <v xml:space="preserve">["REP"] =  700; </v>
      </c>
      <c r="AH93">
        <f>IF(LEN(J93)&gt;0,VLOOKUP(J93,Faction!A$2:B$77,2,FALSE),1)</f>
        <v>60</v>
      </c>
      <c r="AI93" t="str">
        <f t="shared" si="101"/>
        <v xml:space="preserve">["FACTION"] = 60; </v>
      </c>
      <c r="AJ93" t="str">
        <f t="shared" si="102"/>
        <v xml:space="preserve">["TIER"] = 3; </v>
      </c>
      <c r="AK93" t="str">
        <f t="shared" si="103"/>
        <v xml:space="preserve">["MIN_LVL"] = "105"; </v>
      </c>
      <c r="AL93" t="str">
        <f t="shared" si="104"/>
        <v/>
      </c>
      <c r="AM93" t="str">
        <f t="shared" si="105"/>
        <v xml:space="preserve">["NAME"] = { ["EN"] = "Zhavár-hai Slayer of Lhingris"; }; </v>
      </c>
      <c r="AN93" t="str">
        <f t="shared" si="106"/>
        <v xml:space="preserve">["LORE"] = { ["EN"] = "The Zhavár-hai are Orcs that have become 'hollowed' and host to terrible creatures dwelling in their flesh. They now stalk Lhingris as nearly-mindless servants of Shelob and her children."; }; </v>
      </c>
      <c r="AO93" t="str">
        <f t="shared" si="107"/>
        <v xml:space="preserve">["SUMMARY"] = { ["EN"] = "Defeat 60 Zhavár-hai in Lhingris"; }; </v>
      </c>
      <c r="AP93" t="str">
        <f t="shared" si="108"/>
        <v/>
      </c>
      <c r="AQ93" t="str">
        <f t="shared" si="48"/>
        <v>};</v>
      </c>
    </row>
    <row r="94" spans="1:43" x14ac:dyDescent="0.25">
      <c r="A94">
        <v>1879356156</v>
      </c>
      <c r="B94">
        <v>72</v>
      </c>
      <c r="C94">
        <v>99</v>
      </c>
      <c r="D94" t="s">
        <v>313</v>
      </c>
      <c r="E94" t="s">
        <v>30</v>
      </c>
      <c r="H94">
        <v>5</v>
      </c>
      <c r="I94">
        <v>700</v>
      </c>
      <c r="J94" t="s">
        <v>41</v>
      </c>
      <c r="K94" t="s">
        <v>314</v>
      </c>
      <c r="L94" t="s">
        <v>636</v>
      </c>
      <c r="M94">
        <v>2</v>
      </c>
      <c r="N94">
        <v>105</v>
      </c>
      <c r="R94" t="str">
        <f t="shared" si="49"/>
        <v xml:space="preserve"> [93] = {["ID"] = 1879356156; }; -- Uruk-hai and Orc-slayer of Lhingris (Advanced)</v>
      </c>
      <c r="S94" s="1" t="str">
        <f t="shared" si="90"/>
        <v xml:space="preserve"> [93] = {["ID"] = 1879356156; ["SAVE_INDEX"] =  99; ["TYPE"] =  4; ["VXP"] =    0; ["LP"] =  5; ["REP"] =  700; ["FACTION"] = 60; ["TIER"] = 2; ["MIN_LVL"] = "105"; ["NAME"] = { ["EN"] = "Uruk-hai and Orc-slayer of Lhingris (Advanced)"; }; ["LORE"] = { ["EN"] = "Defeat many Orcs and Uruk-hai in Lhingris."; }; ["SUMMARY"] = { ["EN"] = "Defeat 200 orcs and Uruk-hai in Lhingris"; }; };</v>
      </c>
      <c r="T94">
        <f t="shared" si="29"/>
        <v>93</v>
      </c>
      <c r="U94" t="str">
        <f t="shared" si="91"/>
        <v xml:space="preserve"> [93] = {</v>
      </c>
      <c r="V94" t="str">
        <f t="shared" si="92"/>
        <v xml:space="preserve">["ID"] = 1879356156; </v>
      </c>
      <c r="W94" t="str">
        <f t="shared" si="53"/>
        <v xml:space="preserve">["ID"] = 1879356156; </v>
      </c>
      <c r="X94" t="str">
        <f t="shared" si="54"/>
        <v/>
      </c>
      <c r="Y94" s="1" t="str">
        <f t="shared" si="93"/>
        <v xml:space="preserve">["SAVE_INDEX"] =  99; </v>
      </c>
      <c r="Z94">
        <f>VLOOKUP(E94,Type!A$2:B$21,2,FALSE)</f>
        <v>4</v>
      </c>
      <c r="AA94" t="str">
        <f t="shared" si="94"/>
        <v xml:space="preserve">["TYPE"] =  4; </v>
      </c>
      <c r="AB94" t="str">
        <f t="shared" si="95"/>
        <v>0</v>
      </c>
      <c r="AC94" t="str">
        <f t="shared" si="96"/>
        <v xml:space="preserve">["VXP"] =    0; </v>
      </c>
      <c r="AD94" t="str">
        <f t="shared" si="97"/>
        <v>5</v>
      </c>
      <c r="AE94" t="str">
        <f t="shared" si="98"/>
        <v xml:space="preserve">["LP"] =  5; </v>
      </c>
      <c r="AF94" t="str">
        <f t="shared" si="99"/>
        <v>700</v>
      </c>
      <c r="AG94" t="str">
        <f t="shared" si="100"/>
        <v xml:space="preserve">["REP"] =  700; </v>
      </c>
      <c r="AH94">
        <f>IF(LEN(J94)&gt;0,VLOOKUP(J94,Faction!A$2:B$77,2,FALSE),1)</f>
        <v>60</v>
      </c>
      <c r="AI94" t="str">
        <f t="shared" si="101"/>
        <v xml:space="preserve">["FACTION"] = 60; </v>
      </c>
      <c r="AJ94" t="str">
        <f t="shared" si="102"/>
        <v xml:space="preserve">["TIER"] = 2; </v>
      </c>
      <c r="AK94" t="str">
        <f t="shared" si="103"/>
        <v xml:space="preserve">["MIN_LVL"] = "105"; </v>
      </c>
      <c r="AL94" t="str">
        <f t="shared" si="104"/>
        <v/>
      </c>
      <c r="AM94" t="str">
        <f t="shared" si="105"/>
        <v xml:space="preserve">["NAME"] = { ["EN"] = "Uruk-hai and Orc-slayer of Lhingris (Advanced)"; }; </v>
      </c>
      <c r="AN94" t="str">
        <f t="shared" si="106"/>
        <v xml:space="preserve">["LORE"] = { ["EN"] = "Defeat many Orcs and Uruk-hai in Lhingris."; }; </v>
      </c>
      <c r="AO94" t="str">
        <f t="shared" si="107"/>
        <v xml:space="preserve">["SUMMARY"] = { ["EN"] = "Defeat 200 orcs and Uruk-hai in Lhingris"; }; </v>
      </c>
      <c r="AP94" t="str">
        <f t="shared" si="108"/>
        <v/>
      </c>
      <c r="AQ94" t="str">
        <f t="shared" si="48"/>
        <v>};</v>
      </c>
    </row>
    <row r="95" spans="1:43" x14ac:dyDescent="0.25">
      <c r="A95">
        <v>1879356155</v>
      </c>
      <c r="B95">
        <v>71</v>
      </c>
      <c r="C95">
        <v>100</v>
      </c>
      <c r="D95" t="s">
        <v>311</v>
      </c>
      <c r="E95" t="s">
        <v>30</v>
      </c>
      <c r="I95">
        <v>700</v>
      </c>
      <c r="J95" t="s">
        <v>41</v>
      </c>
      <c r="K95" t="s">
        <v>312</v>
      </c>
      <c r="L95" t="s">
        <v>636</v>
      </c>
      <c r="M95">
        <v>3</v>
      </c>
      <c r="N95">
        <v>105</v>
      </c>
      <c r="R95" t="str">
        <f t="shared" si="49"/>
        <v xml:space="preserve"> [94] = {["ID"] = 1879356155; }; -- Uruk-hai and Orc-slayer of Lhingris</v>
      </c>
      <c r="S95" s="1" t="str">
        <f t="shared" si="90"/>
        <v xml:space="preserve"> [94] = {["ID"] = 1879356155; ["SAVE_INDEX"] = 100; ["TYPE"] =  4; ["VXP"] =    0; ["LP"] =  0; ["REP"] =  700; ["FACTION"] = 60; ["TIER"] = 3; ["MIN_LVL"] = "105"; ["NAME"] = { ["EN"] = "Uruk-hai and Orc-slayer of Lhingris"; }; ["LORE"] = { ["EN"] = "Defeat many Orcs and Uruk-hai in Lhingris."; }; ["SUMMARY"] = { ["EN"] = "Defeat 100 orcs and Uruk-hai in Lhingris"; }; };</v>
      </c>
      <c r="T95">
        <f t="shared" si="29"/>
        <v>94</v>
      </c>
      <c r="U95" t="str">
        <f t="shared" si="91"/>
        <v xml:space="preserve"> [94] = {</v>
      </c>
      <c r="V95" t="str">
        <f t="shared" si="92"/>
        <v xml:space="preserve">["ID"] = 1879356155; </v>
      </c>
      <c r="W95" t="str">
        <f t="shared" si="53"/>
        <v xml:space="preserve">["ID"] = 1879356155; </v>
      </c>
      <c r="X95" t="str">
        <f t="shared" si="54"/>
        <v/>
      </c>
      <c r="Y95" s="1" t="str">
        <f t="shared" si="93"/>
        <v xml:space="preserve">["SAVE_INDEX"] = 100; </v>
      </c>
      <c r="Z95">
        <f>VLOOKUP(E95,Type!A$2:B$21,2,FALSE)</f>
        <v>4</v>
      </c>
      <c r="AA95" t="str">
        <f t="shared" si="94"/>
        <v xml:space="preserve">["TYPE"] =  4; </v>
      </c>
      <c r="AB95" t="str">
        <f t="shared" si="95"/>
        <v>0</v>
      </c>
      <c r="AC95" t="str">
        <f t="shared" si="96"/>
        <v xml:space="preserve">["VXP"] =    0; </v>
      </c>
      <c r="AD95" t="str">
        <f t="shared" si="97"/>
        <v>0</v>
      </c>
      <c r="AE95" t="str">
        <f t="shared" si="98"/>
        <v xml:space="preserve">["LP"] =  0; </v>
      </c>
      <c r="AF95" t="str">
        <f t="shared" si="99"/>
        <v>700</v>
      </c>
      <c r="AG95" t="str">
        <f t="shared" si="100"/>
        <v xml:space="preserve">["REP"] =  700; </v>
      </c>
      <c r="AH95">
        <f>IF(LEN(J95)&gt;0,VLOOKUP(J95,Faction!A$2:B$77,2,FALSE),1)</f>
        <v>60</v>
      </c>
      <c r="AI95" t="str">
        <f t="shared" si="101"/>
        <v xml:space="preserve">["FACTION"] = 60; </v>
      </c>
      <c r="AJ95" t="str">
        <f t="shared" si="102"/>
        <v xml:space="preserve">["TIER"] = 3; </v>
      </c>
      <c r="AK95" t="str">
        <f t="shared" si="103"/>
        <v xml:space="preserve">["MIN_LVL"] = "105"; </v>
      </c>
      <c r="AL95" t="str">
        <f t="shared" si="104"/>
        <v/>
      </c>
      <c r="AM95" t="str">
        <f t="shared" si="105"/>
        <v xml:space="preserve">["NAME"] = { ["EN"] = "Uruk-hai and Orc-slayer of Lhingris"; }; </v>
      </c>
      <c r="AN95" t="str">
        <f t="shared" si="106"/>
        <v xml:space="preserve">["LORE"] = { ["EN"] = "Defeat many Orcs and Uruk-hai in Lhingris."; }; </v>
      </c>
      <c r="AO95" t="str">
        <f t="shared" si="107"/>
        <v xml:space="preserve">["SUMMARY"] = { ["EN"] = "Defeat 100 orcs and Uruk-hai in Lhingris"; }; </v>
      </c>
      <c r="AP95" t="str">
        <f t="shared" si="108"/>
        <v/>
      </c>
      <c r="AQ95" t="str">
        <f t="shared" si="48"/>
        <v>};</v>
      </c>
    </row>
    <row r="96" spans="1:43" x14ac:dyDescent="0.25">
      <c r="A96">
        <v>1879356142</v>
      </c>
      <c r="B96">
        <v>59</v>
      </c>
      <c r="C96">
        <v>87</v>
      </c>
      <c r="D96" t="s">
        <v>286</v>
      </c>
      <c r="E96" t="s">
        <v>24</v>
      </c>
      <c r="H96">
        <v>10</v>
      </c>
      <c r="I96">
        <v>700</v>
      </c>
      <c r="J96" t="s">
        <v>41</v>
      </c>
      <c r="K96" t="s">
        <v>287</v>
      </c>
      <c r="L96" t="s">
        <v>566</v>
      </c>
      <c r="M96">
        <v>1</v>
      </c>
      <c r="N96">
        <v>105</v>
      </c>
      <c r="R96" t="str">
        <f t="shared" si="49"/>
        <v xml:space="preserve"> [95] = {["ID"] = 1879356142; }; -- Explorer of Lhingris</v>
      </c>
      <c r="S96" s="1" t="str">
        <f t="shared" si="50"/>
        <v xml:space="preserve"> [95] = {["ID"] = 1879356142; ["SAVE_INDEX"] =  87; ["TYPE"] =  3; ["VXP"] =    0; ["LP"] = 10; ["REP"] =  700; ["FACTION"] = 60; ["TIER"] = 1; ["MIN_LVL"] = "105"; ["NAME"] = { ["EN"] = "Explorer of Lhingris"; }; ["LORE"] = { ["EN"] = "Explore the strongholds, spider-haunts, web-rifts, and hidden places of Lhingris."; }; ["SUMMARY"] = { ["EN"] = "Complete the 5 Explorer deeds of Lhingris"; }; };</v>
      </c>
      <c r="T96">
        <f t="shared" si="29"/>
        <v>95</v>
      </c>
      <c r="U96" t="str">
        <f t="shared" si="51"/>
        <v xml:space="preserve"> [95] = {</v>
      </c>
      <c r="V96" t="str">
        <f t="shared" si="52"/>
        <v xml:space="preserve">["ID"] = 1879356142; </v>
      </c>
      <c r="W96" t="str">
        <f t="shared" si="53"/>
        <v xml:space="preserve">["ID"] = 1879356142; </v>
      </c>
      <c r="X96" t="str">
        <f t="shared" si="54"/>
        <v/>
      </c>
      <c r="Y96" s="1" t="str">
        <f t="shared" si="55"/>
        <v xml:space="preserve">["SAVE_INDEX"] =  87; </v>
      </c>
      <c r="Z96">
        <f>VLOOKUP(E96,Type!A$2:B$21,2,FALSE)</f>
        <v>3</v>
      </c>
      <c r="AA96" t="str">
        <f t="shared" si="56"/>
        <v xml:space="preserve">["TYPE"] =  3; </v>
      </c>
      <c r="AB96" t="str">
        <f t="shared" si="57"/>
        <v>0</v>
      </c>
      <c r="AC96" t="str">
        <f t="shared" si="58"/>
        <v xml:space="preserve">["VXP"] =    0; </v>
      </c>
      <c r="AD96" t="str">
        <f t="shared" si="59"/>
        <v>10</v>
      </c>
      <c r="AE96" t="str">
        <f t="shared" si="60"/>
        <v xml:space="preserve">["LP"] = 10; </v>
      </c>
      <c r="AF96" t="str">
        <f t="shared" si="61"/>
        <v>700</v>
      </c>
      <c r="AG96" t="str">
        <f t="shared" si="62"/>
        <v xml:space="preserve">["REP"] =  700; </v>
      </c>
      <c r="AH96">
        <f>IF(LEN(J96)&gt;0,VLOOKUP(J96,Faction!A$2:B$77,2,FALSE),1)</f>
        <v>60</v>
      </c>
      <c r="AI96" t="str">
        <f t="shared" si="63"/>
        <v xml:space="preserve">["FACTION"] = 60; </v>
      </c>
      <c r="AJ96" t="str">
        <f t="shared" si="64"/>
        <v xml:space="preserve">["TIER"] = 1; </v>
      </c>
      <c r="AK96" t="str">
        <f t="shared" si="65"/>
        <v xml:space="preserve">["MIN_LVL"] = "105"; </v>
      </c>
      <c r="AL96" t="str">
        <f t="shared" si="66"/>
        <v/>
      </c>
      <c r="AM96" t="str">
        <f t="shared" si="67"/>
        <v xml:space="preserve">["NAME"] = { ["EN"] = "Explorer of Lhingris"; }; </v>
      </c>
      <c r="AN96" t="str">
        <f t="shared" si="68"/>
        <v xml:space="preserve">["LORE"] = { ["EN"] = "Explore the strongholds, spider-haunts, web-rifts, and hidden places of Lhingris."; }; </v>
      </c>
      <c r="AO96" t="str">
        <f t="shared" si="69"/>
        <v xml:space="preserve">["SUMMARY"] = { ["EN"] = "Complete the 5 Explorer deeds of Lhingris"; }; </v>
      </c>
      <c r="AP96" t="str">
        <f t="shared" si="70"/>
        <v/>
      </c>
      <c r="AQ96" t="str">
        <f t="shared" si="48"/>
        <v>};</v>
      </c>
    </row>
    <row r="97" spans="1:43" x14ac:dyDescent="0.25">
      <c r="A97">
        <v>1879356135</v>
      </c>
      <c r="B97">
        <v>60</v>
      </c>
      <c r="C97">
        <v>88</v>
      </c>
      <c r="D97" t="s">
        <v>288</v>
      </c>
      <c r="E97" t="s">
        <v>24</v>
      </c>
      <c r="G97" t="s">
        <v>289</v>
      </c>
      <c r="I97">
        <v>700</v>
      </c>
      <c r="J97" t="s">
        <v>41</v>
      </c>
      <c r="K97" t="s">
        <v>290</v>
      </c>
      <c r="L97" t="s">
        <v>567</v>
      </c>
      <c r="M97">
        <v>2</v>
      </c>
      <c r="N97">
        <v>105</v>
      </c>
      <c r="R97" t="str">
        <f t="shared" si="49"/>
        <v xml:space="preserve"> [96] = {["ID"] = 1879356135; }; -- Strongholds of the Ephel Dúath</v>
      </c>
      <c r="S97" s="1" t="str">
        <f t="shared" si="50"/>
        <v xml:space="preserve"> [96] = {["ID"] = 1879356135; ["SAVE_INDEX"] =  88; ["TYPE"] =  3; ["VXP"] =    0; ["LP"] =  0; ["REP"] =  700; ["FACTION"] = 60; ["TIER"] = 2; ["MIN_LVL"] = "105"; ["NAME"] = { ["EN"] = "Strongholds of the Ephel Dúath"; }; ["LORE"] = { ["EN"] = "Explore the strongholds of Lhingris upon the jagged slopes of the Mountains of Shadow."; }; ["SUMMARY"] = { ["EN"] = "Explore the 6 strongholds of Lhingris upon the jagged slopes of the Mountains of Shadow."; }; ["TITLE"] = { ["EN"] = "Ever on the Precipice"; }; };</v>
      </c>
      <c r="T97">
        <f t="shared" si="29"/>
        <v>96</v>
      </c>
      <c r="U97" t="str">
        <f t="shared" si="51"/>
        <v xml:space="preserve"> [96] = {</v>
      </c>
      <c r="V97" t="str">
        <f t="shared" si="52"/>
        <v xml:space="preserve">["ID"] = 1879356135; </v>
      </c>
      <c r="W97" t="str">
        <f t="shared" si="53"/>
        <v xml:space="preserve">["ID"] = 1879356135; </v>
      </c>
      <c r="X97" t="str">
        <f t="shared" si="54"/>
        <v/>
      </c>
      <c r="Y97" s="1" t="str">
        <f t="shared" si="55"/>
        <v xml:space="preserve">["SAVE_INDEX"] =  88; </v>
      </c>
      <c r="Z97">
        <f>VLOOKUP(E97,Type!A$2:B$21,2,FALSE)</f>
        <v>3</v>
      </c>
      <c r="AA97" t="str">
        <f t="shared" si="56"/>
        <v xml:space="preserve">["TYPE"] =  3; </v>
      </c>
      <c r="AB97" t="str">
        <f t="shared" si="57"/>
        <v>0</v>
      </c>
      <c r="AC97" t="str">
        <f t="shared" si="58"/>
        <v xml:space="preserve">["VXP"] =    0; </v>
      </c>
      <c r="AD97" t="str">
        <f t="shared" si="59"/>
        <v>0</v>
      </c>
      <c r="AE97" t="str">
        <f t="shared" si="60"/>
        <v xml:space="preserve">["LP"] =  0; </v>
      </c>
      <c r="AF97" t="str">
        <f t="shared" si="61"/>
        <v>700</v>
      </c>
      <c r="AG97" t="str">
        <f t="shared" si="62"/>
        <v xml:space="preserve">["REP"] =  700; </v>
      </c>
      <c r="AH97">
        <f>IF(LEN(J97)&gt;0,VLOOKUP(J97,Faction!A$2:B$77,2,FALSE),1)</f>
        <v>60</v>
      </c>
      <c r="AI97" t="str">
        <f t="shared" si="63"/>
        <v xml:space="preserve">["FACTION"] = 60; </v>
      </c>
      <c r="AJ97" t="str">
        <f t="shared" si="64"/>
        <v xml:space="preserve">["TIER"] = 2; </v>
      </c>
      <c r="AK97" t="str">
        <f t="shared" si="65"/>
        <v xml:space="preserve">["MIN_LVL"] = "105"; </v>
      </c>
      <c r="AL97" t="str">
        <f t="shared" si="66"/>
        <v/>
      </c>
      <c r="AM97" t="str">
        <f t="shared" si="67"/>
        <v xml:space="preserve">["NAME"] = { ["EN"] = "Strongholds of the Ephel Dúath"; }; </v>
      </c>
      <c r="AN97" t="str">
        <f t="shared" si="68"/>
        <v xml:space="preserve">["LORE"] = { ["EN"] = "Explore the strongholds of Lhingris upon the jagged slopes of the Mountains of Shadow."; }; </v>
      </c>
      <c r="AO97" t="str">
        <f t="shared" si="69"/>
        <v xml:space="preserve">["SUMMARY"] = { ["EN"] = "Explore the 6 strongholds of Lhingris upon the jagged slopes of the Mountains of Shadow."; }; </v>
      </c>
      <c r="AP97" t="str">
        <f t="shared" si="70"/>
        <v xml:space="preserve">["TITLE"] = { ["EN"] = "Ever on the Precipice"; }; </v>
      </c>
      <c r="AQ97" t="str">
        <f t="shared" si="48"/>
        <v>};</v>
      </c>
    </row>
    <row r="98" spans="1:43" x14ac:dyDescent="0.25">
      <c r="A98">
        <v>1879356136</v>
      </c>
      <c r="B98">
        <v>61</v>
      </c>
      <c r="C98">
        <v>89</v>
      </c>
      <c r="D98" t="s">
        <v>291</v>
      </c>
      <c r="E98" t="s">
        <v>24</v>
      </c>
      <c r="G98" t="s">
        <v>664</v>
      </c>
      <c r="I98">
        <v>700</v>
      </c>
      <c r="J98" t="s">
        <v>41</v>
      </c>
      <c r="K98" t="s">
        <v>292</v>
      </c>
      <c r="L98" t="s">
        <v>634</v>
      </c>
      <c r="M98">
        <v>2</v>
      </c>
      <c r="N98">
        <v>105</v>
      </c>
      <c r="R98" t="str">
        <f t="shared" si="49"/>
        <v xml:space="preserve"> [97] = {["ID"] = 1879356136; }; -- The Tower of Cirith Ungol</v>
      </c>
      <c r="S98" s="1" t="str">
        <f t="shared" si="50"/>
        <v xml:space="preserve"> [97] = {["ID"] = 1879356136; ["SAVE_INDEX"] =  89; ["TYPE"] =  3; ["VXP"] =    0; ["LP"] =  0; ["REP"] =  700; ["FACTION"] = 60; ["TIER"] = 2; ["MIN_LVL"] = "105"; ["NAME"] = { ["EN"] = "The Tower of Cirith Ungol"; }; ["LORE"] = { ["EN"] = "Explore the heights and depths of Cirith Ungol in Lhingris."; }; ["SUMMARY"] = { ["EN"] = "Explorer the 6 heights and depths of Cirith Ungol in Lhingris"; }; ["TITLE"] = { ["EN"] = "the Silent Watcher"; }; };</v>
      </c>
      <c r="T98">
        <f t="shared" si="29"/>
        <v>97</v>
      </c>
      <c r="U98" t="str">
        <f t="shared" si="51"/>
        <v xml:space="preserve"> [97] = {</v>
      </c>
      <c r="V98" t="str">
        <f t="shared" si="52"/>
        <v xml:space="preserve">["ID"] = 1879356136; </v>
      </c>
      <c r="W98" t="str">
        <f t="shared" si="53"/>
        <v xml:space="preserve">["ID"] = 1879356136; </v>
      </c>
      <c r="X98" t="str">
        <f t="shared" si="54"/>
        <v/>
      </c>
      <c r="Y98" s="1" t="str">
        <f t="shared" si="55"/>
        <v xml:space="preserve">["SAVE_INDEX"] =  89; </v>
      </c>
      <c r="Z98">
        <f>VLOOKUP(E98,Type!A$2:B$21,2,FALSE)</f>
        <v>3</v>
      </c>
      <c r="AA98" t="str">
        <f t="shared" si="56"/>
        <v xml:space="preserve">["TYPE"] =  3; </v>
      </c>
      <c r="AB98" t="str">
        <f t="shared" si="57"/>
        <v>0</v>
      </c>
      <c r="AC98" t="str">
        <f t="shared" si="58"/>
        <v xml:space="preserve">["VXP"] =    0; </v>
      </c>
      <c r="AD98" t="str">
        <f t="shared" si="59"/>
        <v>0</v>
      </c>
      <c r="AE98" t="str">
        <f t="shared" si="60"/>
        <v xml:space="preserve">["LP"] =  0; </v>
      </c>
      <c r="AF98" t="str">
        <f t="shared" si="61"/>
        <v>700</v>
      </c>
      <c r="AG98" t="str">
        <f t="shared" si="62"/>
        <v xml:space="preserve">["REP"] =  700; </v>
      </c>
      <c r="AH98">
        <f>IF(LEN(J98)&gt;0,VLOOKUP(J98,Faction!A$2:B$77,2,FALSE),1)</f>
        <v>60</v>
      </c>
      <c r="AI98" t="str">
        <f t="shared" si="63"/>
        <v xml:space="preserve">["FACTION"] = 60; </v>
      </c>
      <c r="AJ98" t="str">
        <f t="shared" si="64"/>
        <v xml:space="preserve">["TIER"] = 2; </v>
      </c>
      <c r="AK98" t="str">
        <f t="shared" si="65"/>
        <v xml:space="preserve">["MIN_LVL"] = "105"; </v>
      </c>
      <c r="AL98" t="str">
        <f t="shared" si="66"/>
        <v/>
      </c>
      <c r="AM98" t="str">
        <f t="shared" si="67"/>
        <v xml:space="preserve">["NAME"] = { ["EN"] = "The Tower of Cirith Ungol"; }; </v>
      </c>
      <c r="AN98" t="str">
        <f t="shared" si="68"/>
        <v xml:space="preserve">["LORE"] = { ["EN"] = "Explore the heights and depths of Cirith Ungol in Lhingris."; }; </v>
      </c>
      <c r="AO98" t="str">
        <f t="shared" si="69"/>
        <v xml:space="preserve">["SUMMARY"] = { ["EN"] = "Explorer the 6 heights and depths of Cirith Ungol in Lhingris"; }; </v>
      </c>
      <c r="AP98" t="str">
        <f t="shared" si="70"/>
        <v xml:space="preserve">["TITLE"] = { ["EN"] = "the Silent Watcher"; }; </v>
      </c>
      <c r="AQ98" t="str">
        <f t="shared" si="48"/>
        <v>};</v>
      </c>
    </row>
    <row r="99" spans="1:43" x14ac:dyDescent="0.25">
      <c r="A99">
        <v>1879356133</v>
      </c>
      <c r="B99">
        <v>62</v>
      </c>
      <c r="C99">
        <v>90</v>
      </c>
      <c r="D99" t="s">
        <v>293</v>
      </c>
      <c r="E99" t="s">
        <v>24</v>
      </c>
      <c r="G99" t="s">
        <v>294</v>
      </c>
      <c r="I99">
        <v>700</v>
      </c>
      <c r="J99" t="s">
        <v>41</v>
      </c>
      <c r="K99" t="s">
        <v>295</v>
      </c>
      <c r="L99" t="s">
        <v>568</v>
      </c>
      <c r="M99">
        <v>2</v>
      </c>
      <c r="N99">
        <v>105</v>
      </c>
      <c r="R99" t="str">
        <f t="shared" si="49"/>
        <v xml:space="preserve"> [98] = {["ID"] = 1879356133; }; -- Spider-haunts and Web-rifts</v>
      </c>
      <c r="S99" s="1" t="str">
        <f t="shared" si="50"/>
        <v xml:space="preserve"> [98] = {["ID"] = 1879356133; ["SAVE_INDEX"] =  90; ["TYPE"] =  3; ["VXP"] =    0; ["LP"] =  0; ["REP"] =  700; ["FACTION"] = 60; ["TIER"] = 2; ["MIN_LVL"] = "105"; ["NAME"] = { ["EN"] = "Spider-haunts and Web-rifts"; }; ["LORE"] = { ["EN"] = "Explore the dark caverns and web-shrouded passes of Lhingris."; }; ["SUMMARY"] = { ["EN"] = "Explore the 7 dark caverns and web-shrouded passes of Lhingris"; }; ["TITLE"] = { ["EN"] = "Wanderer of the Web-rifts"; }; };</v>
      </c>
      <c r="T99">
        <f t="shared" si="29"/>
        <v>98</v>
      </c>
      <c r="U99" t="str">
        <f t="shared" si="51"/>
        <v xml:space="preserve"> [98] = {</v>
      </c>
      <c r="V99" t="str">
        <f t="shared" si="52"/>
        <v xml:space="preserve">["ID"] = 1879356133; </v>
      </c>
      <c r="W99" t="str">
        <f t="shared" si="53"/>
        <v xml:space="preserve">["ID"] = 1879356133; </v>
      </c>
      <c r="X99" t="str">
        <f t="shared" si="54"/>
        <v/>
      </c>
      <c r="Y99" s="1" t="str">
        <f t="shared" si="55"/>
        <v xml:space="preserve">["SAVE_INDEX"] =  90; </v>
      </c>
      <c r="Z99">
        <f>VLOOKUP(E99,Type!A$2:B$21,2,FALSE)</f>
        <v>3</v>
      </c>
      <c r="AA99" t="str">
        <f t="shared" si="56"/>
        <v xml:space="preserve">["TYPE"] =  3; </v>
      </c>
      <c r="AB99" t="str">
        <f t="shared" si="57"/>
        <v>0</v>
      </c>
      <c r="AC99" t="str">
        <f t="shared" si="58"/>
        <v xml:space="preserve">["VXP"] =    0; </v>
      </c>
      <c r="AD99" t="str">
        <f t="shared" si="59"/>
        <v>0</v>
      </c>
      <c r="AE99" t="str">
        <f t="shared" si="60"/>
        <v xml:space="preserve">["LP"] =  0; </v>
      </c>
      <c r="AF99" t="str">
        <f t="shared" si="61"/>
        <v>700</v>
      </c>
      <c r="AG99" t="str">
        <f t="shared" si="62"/>
        <v xml:space="preserve">["REP"] =  700; </v>
      </c>
      <c r="AH99">
        <f>IF(LEN(J99)&gt;0,VLOOKUP(J99,Faction!A$2:B$77,2,FALSE),1)</f>
        <v>60</v>
      </c>
      <c r="AI99" t="str">
        <f t="shared" si="63"/>
        <v xml:space="preserve">["FACTION"] = 60; </v>
      </c>
      <c r="AJ99" t="str">
        <f t="shared" si="64"/>
        <v xml:space="preserve">["TIER"] = 2; </v>
      </c>
      <c r="AK99" t="str">
        <f t="shared" si="65"/>
        <v xml:space="preserve">["MIN_LVL"] = "105"; </v>
      </c>
      <c r="AL99" t="str">
        <f t="shared" si="66"/>
        <v/>
      </c>
      <c r="AM99" t="str">
        <f t="shared" si="67"/>
        <v xml:space="preserve">["NAME"] = { ["EN"] = "Spider-haunts and Web-rifts"; }; </v>
      </c>
      <c r="AN99" t="str">
        <f t="shared" si="68"/>
        <v xml:space="preserve">["LORE"] = { ["EN"] = "Explore the dark caverns and web-shrouded passes of Lhingris."; }; </v>
      </c>
      <c r="AO99" t="str">
        <f t="shared" si="69"/>
        <v xml:space="preserve">["SUMMARY"] = { ["EN"] = "Explore the 7 dark caverns and web-shrouded passes of Lhingris"; }; </v>
      </c>
      <c r="AP99" t="str">
        <f t="shared" si="70"/>
        <v xml:space="preserve">["TITLE"] = { ["EN"] = "Wanderer of the Web-rifts"; }; </v>
      </c>
      <c r="AQ99" t="str">
        <f t="shared" si="48"/>
        <v>};</v>
      </c>
    </row>
    <row r="100" spans="1:43" x14ac:dyDescent="0.25">
      <c r="A100">
        <v>1879354855</v>
      </c>
      <c r="B100">
        <v>64</v>
      </c>
      <c r="C100">
        <v>92</v>
      </c>
      <c r="D100" t="s">
        <v>299</v>
      </c>
      <c r="E100" t="s">
        <v>24</v>
      </c>
      <c r="I100">
        <v>700</v>
      </c>
      <c r="J100" t="s">
        <v>41</v>
      </c>
      <c r="K100" t="s">
        <v>300</v>
      </c>
      <c r="L100" t="s">
        <v>569</v>
      </c>
      <c r="M100">
        <v>2</v>
      </c>
      <c r="N100">
        <v>105</v>
      </c>
      <c r="R100" t="str">
        <f t="shared" si="49"/>
        <v xml:space="preserve"> [99] = {["ID"] = 1879354855; }; -- Rare Gorgoroth Chests of Lhingris</v>
      </c>
      <c r="S100" s="1" t="str">
        <f>CONCATENATE(U100,V100,Y100,AA100,AC100,AE100,AG100,AI100,AJ100,AK100,AL100,AM100,AN100,AO100,AP100,AQ100)</f>
        <v xml:space="preserve"> [99] = {["ID"] = 1879354855; ["SAVE_INDEX"] =  92; ["TYPE"] =  3; ["VXP"] =    0; ["LP"] =  0; ["REP"] =  700; ["FACTION"] = 60; ["TIER"] = 2; ["MIN_LVL"] = "105"; ["NAME"] = { ["EN"] = "Rare Gorgoroth Chests of Lhingris"; }; ["LORE"] = { ["EN"] = "Find rare treasure chests in Lhingris."; }; ["SUMMARY"] = { ["EN"] = "Find the 5 rare treasure chests in Lhingris"; }; };</v>
      </c>
      <c r="T100">
        <f t="shared" si="29"/>
        <v>99</v>
      </c>
      <c r="U100" t="str">
        <f>CONCATENATE(REPT(" ",3-LEN(T100)),"[",T100,"] = {")</f>
        <v xml:space="preserve"> [99] = {</v>
      </c>
      <c r="V100" t="str">
        <f>IF(LEN(A100)&gt;0,CONCATENATE("[""ID""] = ",A100,"; "),"                     ")</f>
        <v xml:space="preserve">["ID"] = 1879354855; </v>
      </c>
      <c r="W100" t="str">
        <f t="shared" si="53"/>
        <v xml:space="preserve">["ID"] = 1879354855; </v>
      </c>
      <c r="X100" t="str">
        <f t="shared" si="54"/>
        <v/>
      </c>
      <c r="Y100" s="1" t="str">
        <f>IF(LEN(C100)&gt;0,CONCATENATE("[""SAVE_INDEX""] = ",REPT(" ",3-LEN(C100)),C100,"; "),REPT(" ",22))</f>
        <v xml:space="preserve">["SAVE_INDEX"] =  92; </v>
      </c>
      <c r="Z100">
        <f>VLOOKUP(E100,Type!A$2:B$21,2,FALSE)</f>
        <v>3</v>
      </c>
      <c r="AA100" t="str">
        <f>CONCATENATE("[""TYPE""] = ",REPT(" ",2-LEN(Z100)),Z100,"; ")</f>
        <v xml:space="preserve">["TYPE"] =  3; </v>
      </c>
      <c r="AB100" t="str">
        <f>TEXT(F100,0)</f>
        <v>0</v>
      </c>
      <c r="AC100" t="str">
        <f>CONCATENATE("[""VXP""] = ",REPT(" ",4-LEN(AB100)),TEXT(AB100,"0"),"; ")</f>
        <v xml:space="preserve">["VXP"] =    0; </v>
      </c>
      <c r="AD100" t="str">
        <f>TEXT(H100,0)</f>
        <v>0</v>
      </c>
      <c r="AE100" t="str">
        <f>CONCATENATE("[""LP""] = ",REPT(" ",2-LEN(AD100)),TEXT(AD100,"0"),"; ")</f>
        <v xml:space="preserve">["LP"] =  0; </v>
      </c>
      <c r="AF100" t="str">
        <f>TEXT(I100,0)</f>
        <v>700</v>
      </c>
      <c r="AG100" t="str">
        <f>CONCATENATE("[""REP""] = ",REPT(" ",4-LEN(AF100)),TEXT(AF100,"0"),"; ")</f>
        <v xml:space="preserve">["REP"] =  700; </v>
      </c>
      <c r="AH100">
        <f>IF(LEN(J100)&gt;0,VLOOKUP(J100,Faction!A$2:B$77,2,FALSE),1)</f>
        <v>60</v>
      </c>
      <c r="AI100" t="str">
        <f>CONCATENATE("[""FACTION""] = ",REPT(" ",2-LEN(AH100)),TEXT(AH100,"0"),"; ")</f>
        <v xml:space="preserve">["FACTION"] = 60; </v>
      </c>
      <c r="AJ100" t="str">
        <f>CONCATENATE("[""TIER""] = ",TEXT(M100,"0"),"; ")</f>
        <v xml:space="preserve">["TIER"] = 2; </v>
      </c>
      <c r="AK100" t="str">
        <f>IF(LEN(N100)&gt;0,CONCATENATE("[""MIN_LVL""] = ",REPT(" ",3-LEN(N100)),"""",N100,"""; "),"                     ")</f>
        <v xml:space="preserve">["MIN_LVL"] = "105"; </v>
      </c>
      <c r="AL100" t="str">
        <f>IF(LEN(O100)&gt;0,CONCATENATE("[""MIN_LVL""] = ",REPT(" ",3-LEN(O100)),O100,"; "),"")</f>
        <v/>
      </c>
      <c r="AM100" t="str">
        <f>CONCATENATE("[""NAME""] = { [""EN""] = """,D100,"""; }; ")</f>
        <v xml:space="preserve">["NAME"] = { ["EN"] = "Rare Gorgoroth Chests of Lhingris"; }; </v>
      </c>
      <c r="AN100" t="str">
        <f>IF(LEN(L100)&gt;0,CONCATENATE("[""LORE""] = { [""EN""] = """,L100,"""; }; "),"")</f>
        <v xml:space="preserve">["LORE"] = { ["EN"] = "Find rare treasure chests in Lhingris."; }; </v>
      </c>
      <c r="AO100" t="str">
        <f>IF(LEN(K100)&gt;0,CONCATENATE("[""SUMMARY""] = { [""EN""] = """,K100,"""; }; "),"")</f>
        <v xml:space="preserve">["SUMMARY"] = { ["EN"] = "Find the 5 rare treasure chests in Lhingris"; }; </v>
      </c>
      <c r="AP100" t="str">
        <f>IF(LEN(G100)&gt;0,CONCATENATE("[""TITLE""] = { [""EN""] = """,G100,"""; }; "),"")</f>
        <v/>
      </c>
      <c r="AQ100" t="str">
        <f t="shared" si="48"/>
        <v>};</v>
      </c>
    </row>
    <row r="101" spans="1:43" x14ac:dyDescent="0.25">
      <c r="A101">
        <v>1879354868</v>
      </c>
      <c r="B101">
        <v>63</v>
      </c>
      <c r="C101">
        <v>91</v>
      </c>
      <c r="D101" t="s">
        <v>296</v>
      </c>
      <c r="E101" t="s">
        <v>24</v>
      </c>
      <c r="G101" t="s">
        <v>297</v>
      </c>
      <c r="I101">
        <v>700</v>
      </c>
      <c r="J101" t="s">
        <v>41</v>
      </c>
      <c r="K101" t="s">
        <v>298</v>
      </c>
      <c r="L101" t="s">
        <v>570</v>
      </c>
      <c r="M101">
        <v>2</v>
      </c>
      <c r="N101">
        <v>105</v>
      </c>
      <c r="R101" t="str">
        <f t="shared" si="49"/>
        <v>[100] = {["ID"] = 1879354868; }; -- Treasure of Lhingris</v>
      </c>
      <c r="S101" s="1" t="str">
        <f t="shared" si="50"/>
        <v>[100] = {["ID"] = 1879354868; ["SAVE_INDEX"] =  91; ["TYPE"] =  3; ["VXP"] =    0; ["LP"] =  0; ["REP"] =  700; ["FACTION"] = 60; ["TIER"] = 2; ["MIN_LVL"] = "105"; ["NAME"] = { ["EN"] = "Treasure of Lhingris"; }; ["LORE"] = { ["EN"] = "Find ancient treasure in Lhingris."; }; ["SUMMARY"] = { ["EN"] = "Find the 12 ancient treasures in Lhingris"; }; ["TITLE"] = { ["EN"] = "Treasure Seeker of Lhingris"; }; };</v>
      </c>
      <c r="T101">
        <f t="shared" si="29"/>
        <v>100</v>
      </c>
      <c r="U101" t="str">
        <f t="shared" si="51"/>
        <v>[100] = {</v>
      </c>
      <c r="V101" t="str">
        <f t="shared" si="52"/>
        <v xml:space="preserve">["ID"] = 1879354868; </v>
      </c>
      <c r="W101" t="str">
        <f t="shared" si="53"/>
        <v xml:space="preserve">["ID"] = 1879354868; </v>
      </c>
      <c r="X101" t="str">
        <f t="shared" si="54"/>
        <v/>
      </c>
      <c r="Y101" s="1" t="str">
        <f t="shared" si="55"/>
        <v xml:space="preserve">["SAVE_INDEX"] =  91; </v>
      </c>
      <c r="Z101">
        <f>VLOOKUP(E101,Type!A$2:B$21,2,FALSE)</f>
        <v>3</v>
      </c>
      <c r="AA101" t="str">
        <f t="shared" si="56"/>
        <v xml:space="preserve">["TYPE"] =  3; </v>
      </c>
      <c r="AB101" t="str">
        <f t="shared" si="57"/>
        <v>0</v>
      </c>
      <c r="AC101" t="str">
        <f t="shared" si="58"/>
        <v xml:space="preserve">["VXP"] =    0; </v>
      </c>
      <c r="AD101" t="str">
        <f t="shared" si="59"/>
        <v>0</v>
      </c>
      <c r="AE101" t="str">
        <f t="shared" si="60"/>
        <v xml:space="preserve">["LP"] =  0; </v>
      </c>
      <c r="AF101" t="str">
        <f t="shared" si="61"/>
        <v>700</v>
      </c>
      <c r="AG101" t="str">
        <f t="shared" si="62"/>
        <v xml:space="preserve">["REP"] =  700; </v>
      </c>
      <c r="AH101">
        <f>IF(LEN(J101)&gt;0,VLOOKUP(J101,Faction!A$2:B$77,2,FALSE),1)</f>
        <v>60</v>
      </c>
      <c r="AI101" t="str">
        <f t="shared" si="63"/>
        <v xml:space="preserve">["FACTION"] = 60; </v>
      </c>
      <c r="AJ101" t="str">
        <f t="shared" si="64"/>
        <v xml:space="preserve">["TIER"] = 2; </v>
      </c>
      <c r="AK101" t="str">
        <f t="shared" si="65"/>
        <v xml:space="preserve">["MIN_LVL"] = "105"; </v>
      </c>
      <c r="AL101" t="str">
        <f t="shared" si="66"/>
        <v/>
      </c>
      <c r="AM101" t="str">
        <f t="shared" si="67"/>
        <v xml:space="preserve">["NAME"] = { ["EN"] = "Treasure of Lhingris"; }; </v>
      </c>
      <c r="AN101" t="str">
        <f t="shared" si="68"/>
        <v xml:space="preserve">["LORE"] = { ["EN"] = "Find ancient treasure in Lhingris."; }; </v>
      </c>
      <c r="AO101" t="str">
        <f t="shared" si="69"/>
        <v xml:space="preserve">["SUMMARY"] = { ["EN"] = "Find the 12 ancient treasures in Lhingris"; }; </v>
      </c>
      <c r="AP101" t="str">
        <f t="shared" si="70"/>
        <v xml:space="preserve">["TITLE"] = { ["EN"] = "Treasure Seeker of Lhingris"; }; </v>
      </c>
      <c r="AQ101" t="str">
        <f t="shared" si="48"/>
        <v>};</v>
      </c>
    </row>
    <row r="102" spans="1:43" x14ac:dyDescent="0.25">
      <c r="A102">
        <v>1879356134</v>
      </c>
      <c r="B102">
        <v>75</v>
      </c>
      <c r="C102">
        <v>93</v>
      </c>
      <c r="D102" t="s">
        <v>319</v>
      </c>
      <c r="E102" t="s">
        <v>25</v>
      </c>
      <c r="G102" t="s">
        <v>320</v>
      </c>
      <c r="H102">
        <v>5</v>
      </c>
      <c r="I102">
        <v>500</v>
      </c>
      <c r="J102" t="s">
        <v>41</v>
      </c>
      <c r="K102" t="s">
        <v>321</v>
      </c>
      <c r="L102" t="s">
        <v>571</v>
      </c>
      <c r="M102">
        <v>1</v>
      </c>
      <c r="N102">
        <v>105</v>
      </c>
      <c r="R102" t="str">
        <f t="shared" si="49"/>
        <v>[101] = {["ID"] = 1879356134; }; -- Quests of Lhingris</v>
      </c>
      <c r="S102" s="1" t="str">
        <f t="shared" si="50"/>
        <v>[101] = {["ID"] = 1879356134; ["SAVE_INDEX"] =  93; ["TYPE"] =  6; ["VXP"] =    0; ["LP"] =  5; ["REP"] =  500; ["FACTION"] = 60; ["TIER"] = 1; ["MIN_LVL"] = "105"; ["NAME"] = { ["EN"] = "Quests of Lhingris"; }; ["LORE"] = { ["EN"] = "Complete quests in Lhingris."; }; ["SUMMARY"] = { ["EN"] = "Complete 47 quests in Lhingris"; }; ["TITLE"] = { ["EN"] = "Mountaineer of the Ephel Dúath"; }; };</v>
      </c>
      <c r="T102">
        <f t="shared" si="29"/>
        <v>101</v>
      </c>
      <c r="U102" t="str">
        <f t="shared" si="51"/>
        <v>[101] = {</v>
      </c>
      <c r="V102" t="str">
        <f t="shared" si="52"/>
        <v xml:space="preserve">["ID"] = 1879356134; </v>
      </c>
      <c r="W102" t="str">
        <f t="shared" si="53"/>
        <v xml:space="preserve">["ID"] = 1879356134; </v>
      </c>
      <c r="X102" t="str">
        <f t="shared" si="54"/>
        <v/>
      </c>
      <c r="Y102" s="1" t="str">
        <f t="shared" si="55"/>
        <v xml:space="preserve">["SAVE_INDEX"] =  93; </v>
      </c>
      <c r="Z102">
        <f>VLOOKUP(E102,Type!A$2:B$21,2,FALSE)</f>
        <v>6</v>
      </c>
      <c r="AA102" t="str">
        <f t="shared" si="56"/>
        <v xml:space="preserve">["TYPE"] =  6; </v>
      </c>
      <c r="AB102" t="str">
        <f t="shared" si="57"/>
        <v>0</v>
      </c>
      <c r="AC102" t="str">
        <f t="shared" si="58"/>
        <v xml:space="preserve">["VXP"] =    0; </v>
      </c>
      <c r="AD102" t="str">
        <f t="shared" si="59"/>
        <v>5</v>
      </c>
      <c r="AE102" t="str">
        <f t="shared" si="60"/>
        <v xml:space="preserve">["LP"] =  5; </v>
      </c>
      <c r="AF102" t="str">
        <f t="shared" si="61"/>
        <v>500</v>
      </c>
      <c r="AG102" t="str">
        <f t="shared" si="62"/>
        <v xml:space="preserve">["REP"] =  500; </v>
      </c>
      <c r="AH102">
        <f>IF(LEN(J102)&gt;0,VLOOKUP(J102,Faction!A$2:B$77,2,FALSE),1)</f>
        <v>60</v>
      </c>
      <c r="AI102" t="str">
        <f t="shared" si="63"/>
        <v xml:space="preserve">["FACTION"] = 60; </v>
      </c>
      <c r="AJ102" t="str">
        <f t="shared" si="64"/>
        <v xml:space="preserve">["TIER"] = 1; </v>
      </c>
      <c r="AK102" t="str">
        <f t="shared" si="65"/>
        <v xml:space="preserve">["MIN_LVL"] = "105"; </v>
      </c>
      <c r="AL102" t="str">
        <f t="shared" si="66"/>
        <v/>
      </c>
      <c r="AM102" t="str">
        <f t="shared" si="67"/>
        <v xml:space="preserve">["NAME"] = { ["EN"] = "Quests of Lhingris"; }; </v>
      </c>
      <c r="AN102" t="str">
        <f t="shared" si="68"/>
        <v xml:space="preserve">["LORE"] = { ["EN"] = "Complete quests in Lhingris."; }; </v>
      </c>
      <c r="AO102" t="str">
        <f t="shared" si="69"/>
        <v xml:space="preserve">["SUMMARY"] = { ["EN"] = "Complete 47 quests in Lhingris"; }; </v>
      </c>
      <c r="AP102" t="str">
        <f t="shared" si="70"/>
        <v xml:space="preserve">["TITLE"] = { ["EN"] = "Mountaineer of the Ephel Dúath"; }; </v>
      </c>
      <c r="AQ102" t="str">
        <f t="shared" si="48"/>
        <v>};</v>
      </c>
    </row>
    <row r="103" spans="1:43" x14ac:dyDescent="0.25">
      <c r="A103">
        <v>1879356154</v>
      </c>
      <c r="B103">
        <v>66</v>
      </c>
      <c r="C103">
        <v>103</v>
      </c>
      <c r="D103" t="s">
        <v>303</v>
      </c>
      <c r="E103" t="s">
        <v>30</v>
      </c>
      <c r="G103" t="s">
        <v>303</v>
      </c>
      <c r="H103">
        <v>10</v>
      </c>
      <c r="I103">
        <v>700</v>
      </c>
      <c r="J103" t="s">
        <v>41</v>
      </c>
      <c r="K103" t="s">
        <v>304</v>
      </c>
      <c r="L103" t="s">
        <v>573</v>
      </c>
      <c r="M103">
        <v>0</v>
      </c>
      <c r="N103">
        <v>105</v>
      </c>
      <c r="R103" t="str">
        <f t="shared" si="49"/>
        <v>[102] = {["ID"] = 1879356154; }; -- Bane of Shelob's Broods</v>
      </c>
      <c r="S103" s="1" t="str">
        <f>CONCATENATE(U103,V103,Y103,AA103,AC103,AE103,AG103,AI103,AJ103,AK103,AL103,AM103,AN103,AO103,AP103,AQ103)</f>
        <v>[102] = {["ID"] = 1879356154; ["SAVE_INDEX"] = 103; ["TYPE"] =  4; ["VXP"] =    0; ["LP"] = 10; ["REP"] =  700; ["FACTION"] = 60; ["TIER"] = 0; ["MIN_LVL"] = "105"; ["NAME"] = { ["EN"] = "Bane of Shelob's Broods"; }; ["LORE"] = { ["EN"] = "Defeat the numberless hordes of Shelob's offspring in Lhingris."; }; ["SUMMARY"] = { ["EN"] = "Defeat 1000 of Shelob's lesser broods in Lhingris"; }; ["TITLE"] = { ["EN"] = "Bane of Shelob's Broods"; }; };</v>
      </c>
      <c r="T103">
        <f t="shared" si="29"/>
        <v>102</v>
      </c>
      <c r="U103" t="str">
        <f>CONCATENATE(REPT(" ",3-LEN(T103)),"[",T103,"] = {")</f>
        <v>[102] = {</v>
      </c>
      <c r="V103" t="str">
        <f>IF(LEN(A103)&gt;0,CONCATENATE("[""ID""] = ",A103,"; "),"                     ")</f>
        <v xml:space="preserve">["ID"] = 1879356154; </v>
      </c>
      <c r="W103" t="str">
        <f t="shared" si="53"/>
        <v xml:space="preserve">["ID"] = 1879356154; </v>
      </c>
      <c r="X103" t="str">
        <f t="shared" si="54"/>
        <v/>
      </c>
      <c r="Y103" s="1" t="str">
        <f>IF(LEN(C103)&gt;0,CONCATENATE("[""SAVE_INDEX""] = ",REPT(" ",3-LEN(C103)),C103,"; "),REPT(" ",22))</f>
        <v xml:space="preserve">["SAVE_INDEX"] = 103; </v>
      </c>
      <c r="Z103">
        <f>VLOOKUP(E103,Type!A$2:B$21,2,FALSE)</f>
        <v>4</v>
      </c>
      <c r="AA103" t="str">
        <f>CONCATENATE("[""TYPE""] = ",REPT(" ",2-LEN(Z103)),Z103,"; ")</f>
        <v xml:space="preserve">["TYPE"] =  4; </v>
      </c>
      <c r="AB103" t="str">
        <f>TEXT(F103,0)</f>
        <v>0</v>
      </c>
      <c r="AC103" t="str">
        <f>CONCATENATE("[""VXP""] = ",REPT(" ",4-LEN(AB103)),TEXT(AB103,"0"),"; ")</f>
        <v xml:space="preserve">["VXP"] =    0; </v>
      </c>
      <c r="AD103" t="str">
        <f>TEXT(H103,0)</f>
        <v>10</v>
      </c>
      <c r="AE103" t="str">
        <f>CONCATENATE("[""LP""] = ",REPT(" ",2-LEN(AD103)),TEXT(AD103,"0"),"; ")</f>
        <v xml:space="preserve">["LP"] = 10; </v>
      </c>
      <c r="AF103" t="str">
        <f>TEXT(I103,0)</f>
        <v>700</v>
      </c>
      <c r="AG103" t="str">
        <f>CONCATENATE("[""REP""] = ",REPT(" ",4-LEN(AF103)),TEXT(AF103,"0"),"; ")</f>
        <v xml:space="preserve">["REP"] =  700; </v>
      </c>
      <c r="AH103">
        <f>IF(LEN(J103)&gt;0,VLOOKUP(J103,Faction!A$2:B$77,2,FALSE),1)</f>
        <v>60</v>
      </c>
      <c r="AI103" t="str">
        <f>CONCATENATE("[""FACTION""] = ",REPT(" ",2-LEN(AH103)),TEXT(AH103,"0"),"; ")</f>
        <v xml:space="preserve">["FACTION"] = 60; </v>
      </c>
      <c r="AJ103" t="str">
        <f>CONCATENATE("[""TIER""] = ",TEXT(M103,"0"),"; ")</f>
        <v xml:space="preserve">["TIER"] = 0; </v>
      </c>
      <c r="AK103" t="str">
        <f>IF(LEN(N103)&gt;0,CONCATENATE("[""MIN_LVL""] = ",REPT(" ",3-LEN(N103)),"""",N103,"""; "),"                     ")</f>
        <v xml:space="preserve">["MIN_LVL"] = "105"; </v>
      </c>
      <c r="AL103" t="str">
        <f>IF(LEN(O103)&gt;0,CONCATENATE("[""MIN_LVL""] = ",REPT(" ",3-LEN(O103)),O103,"; "),"")</f>
        <v/>
      </c>
      <c r="AM103" t="str">
        <f>CONCATENATE("[""NAME""] = { [""EN""] = """,D103,"""; }; ")</f>
        <v xml:space="preserve">["NAME"] = { ["EN"] = "Bane of Shelob's Broods"; }; </v>
      </c>
      <c r="AN103" t="str">
        <f>IF(LEN(L103)&gt;0,CONCATENATE("[""LORE""] = { [""EN""] = """,L103,"""; }; "),"")</f>
        <v xml:space="preserve">["LORE"] = { ["EN"] = "Defeat the numberless hordes of Shelob's offspring in Lhingris."; }; </v>
      </c>
      <c r="AO103" t="str">
        <f>IF(LEN(K103)&gt;0,CONCATENATE("[""SUMMARY""] = { [""EN""] = """,K103,"""; }; "),"")</f>
        <v xml:space="preserve">["SUMMARY"] = { ["EN"] = "Defeat 1000 of Shelob's lesser broods in Lhingris"; }; </v>
      </c>
      <c r="AP103" t="str">
        <f>IF(LEN(G103)&gt;0,CONCATENATE("[""TITLE""] = { [""EN""] = """,G103,"""; }; "),"")</f>
        <v xml:space="preserve">["TITLE"] = { ["EN"] = "Bane of Shelob's Broods"; }; </v>
      </c>
      <c r="AQ103" t="str">
        <f t="shared" si="48"/>
        <v>};</v>
      </c>
    </row>
    <row r="104" spans="1:43" x14ac:dyDescent="0.25">
      <c r="D104" s="2" t="s">
        <v>330</v>
      </c>
      <c r="E104" s="2" t="s">
        <v>133</v>
      </c>
      <c r="P104">
        <v>274</v>
      </c>
      <c r="R104" t="str">
        <f t="shared" si="49"/>
        <v>[103] = {["CAT_ID"] = 274; }; -- Talath Úrui</v>
      </c>
      <c r="S104" s="1" t="str">
        <f t="shared" si="50"/>
        <v>[103] = {                                           ["TYPE"] = 14; ["VXP"] =    0; ["LP"] =  0; ["REP"] =    0; ["FACTION"] =  1; ["TIER"] = 0;                      ["NAME"] = { ["EN"] = "Talath Úrui"; }; };</v>
      </c>
      <c r="T104">
        <f t="shared" si="29"/>
        <v>103</v>
      </c>
      <c r="U104" t="str">
        <f t="shared" si="51"/>
        <v>[103] = {</v>
      </c>
      <c r="V104" t="str">
        <f t="shared" si="52"/>
        <v xml:space="preserve">                     </v>
      </c>
      <c r="W104" t="str">
        <f t="shared" si="53"/>
        <v/>
      </c>
      <c r="X104" t="str">
        <f t="shared" si="54"/>
        <v xml:space="preserve">["CAT_ID"] = 274; </v>
      </c>
      <c r="Y104" s="1" t="str">
        <f t="shared" si="55"/>
        <v xml:space="preserve">                      </v>
      </c>
      <c r="Z104">
        <f>VLOOKUP(E104,Type!A$2:B$21,2,FALSE)</f>
        <v>14</v>
      </c>
      <c r="AA104" t="str">
        <f t="shared" si="56"/>
        <v xml:space="preserve">["TYPE"] = 14; </v>
      </c>
      <c r="AB104" t="str">
        <f t="shared" si="57"/>
        <v>0</v>
      </c>
      <c r="AC104" t="str">
        <f t="shared" si="58"/>
        <v xml:space="preserve">["VXP"] =    0; </v>
      </c>
      <c r="AD104" t="str">
        <f t="shared" si="59"/>
        <v>0</v>
      </c>
      <c r="AE104" t="str">
        <f t="shared" si="60"/>
        <v xml:space="preserve">["LP"] =  0; </v>
      </c>
      <c r="AF104" t="str">
        <f t="shared" si="61"/>
        <v>0</v>
      </c>
      <c r="AG104" t="str">
        <f t="shared" si="62"/>
        <v xml:space="preserve">["REP"] =    0; </v>
      </c>
      <c r="AH104">
        <f>IF(LEN(J104)&gt;0,VLOOKUP(J104,Faction!A$2:B$77,2,FALSE),1)</f>
        <v>1</v>
      </c>
      <c r="AI104" t="str">
        <f t="shared" si="63"/>
        <v xml:space="preserve">["FACTION"] =  1; </v>
      </c>
      <c r="AJ104" t="str">
        <f t="shared" si="64"/>
        <v xml:space="preserve">["TIER"] = 0; </v>
      </c>
      <c r="AK104" t="str">
        <f t="shared" si="65"/>
        <v xml:space="preserve">                     </v>
      </c>
      <c r="AL104" t="str">
        <f t="shared" si="66"/>
        <v/>
      </c>
      <c r="AM104" t="str">
        <f t="shared" si="67"/>
        <v xml:space="preserve">["NAME"] = { ["EN"] = "Talath Úrui"; }; </v>
      </c>
      <c r="AN104" t="str">
        <f t="shared" si="68"/>
        <v/>
      </c>
      <c r="AO104" t="str">
        <f t="shared" si="69"/>
        <v/>
      </c>
      <c r="AP104" t="str">
        <f t="shared" si="70"/>
        <v/>
      </c>
      <c r="AQ104" t="str">
        <f t="shared" si="48"/>
        <v>};</v>
      </c>
    </row>
    <row r="105" spans="1:43" x14ac:dyDescent="0.25">
      <c r="A105">
        <v>1879354865</v>
      </c>
      <c r="B105">
        <v>80</v>
      </c>
      <c r="C105">
        <v>104</v>
      </c>
      <c r="D105" t="s">
        <v>331</v>
      </c>
      <c r="E105" t="s">
        <v>29</v>
      </c>
      <c r="H105">
        <v>15</v>
      </c>
      <c r="I105">
        <v>900</v>
      </c>
      <c r="J105" t="s">
        <v>41</v>
      </c>
      <c r="K105" t="s">
        <v>332</v>
      </c>
      <c r="L105" t="s">
        <v>574</v>
      </c>
      <c r="M105">
        <v>0</v>
      </c>
      <c r="N105">
        <v>105</v>
      </c>
      <c r="R105" t="str">
        <f t="shared" si="49"/>
        <v>[104] = {["ID"] = 1879354865; }; -- Deeds of Talath Úrui</v>
      </c>
      <c r="S105" s="1" t="str">
        <f t="shared" si="50"/>
        <v>[104] = {["ID"] = 1879354865; ["SAVE_INDEX"] = 104; ["TYPE"] =  7; ["VXP"] =    0; ["LP"] = 15; ["REP"] =  900; ["FACTION"] = 60; ["TIER"] = 0; ["MIN_LVL"] = "105"; ["NAME"] = { ["EN"] = "Deeds of Talath Úrui"; }; ["LORE"] = { ["EN"] = "There is much to do while adventuring in Talath Úrui."; }; ["SUMMARY"] = { ["EN"] = "Complete explorer, Quests, and Slayer Deeds of Talath Úrui"; }; };</v>
      </c>
      <c r="T105">
        <f t="shared" si="29"/>
        <v>104</v>
      </c>
      <c r="U105" t="str">
        <f t="shared" si="51"/>
        <v>[104] = {</v>
      </c>
      <c r="V105" t="str">
        <f t="shared" si="52"/>
        <v xml:space="preserve">["ID"] = 1879354865; </v>
      </c>
      <c r="W105" t="str">
        <f t="shared" si="53"/>
        <v xml:space="preserve">["ID"] = 1879354865; </v>
      </c>
      <c r="X105" t="str">
        <f t="shared" si="54"/>
        <v/>
      </c>
      <c r="Y105" s="1" t="str">
        <f t="shared" si="55"/>
        <v xml:space="preserve">["SAVE_INDEX"] = 104; </v>
      </c>
      <c r="Z105">
        <f>VLOOKUP(E105,Type!A$2:B$21,2,FALSE)</f>
        <v>7</v>
      </c>
      <c r="AA105" t="str">
        <f t="shared" si="56"/>
        <v xml:space="preserve">["TYPE"] =  7; </v>
      </c>
      <c r="AB105" t="str">
        <f t="shared" si="57"/>
        <v>0</v>
      </c>
      <c r="AC105" t="str">
        <f t="shared" si="58"/>
        <v xml:space="preserve">["VXP"] =    0; </v>
      </c>
      <c r="AD105" t="str">
        <f t="shared" si="59"/>
        <v>15</v>
      </c>
      <c r="AE105" t="str">
        <f t="shared" si="60"/>
        <v xml:space="preserve">["LP"] = 15; </v>
      </c>
      <c r="AF105" t="str">
        <f t="shared" si="61"/>
        <v>900</v>
      </c>
      <c r="AG105" t="str">
        <f t="shared" si="62"/>
        <v xml:space="preserve">["REP"] =  900; </v>
      </c>
      <c r="AH105">
        <f>IF(LEN(J105)&gt;0,VLOOKUP(J105,Faction!A$2:B$77,2,FALSE),1)</f>
        <v>60</v>
      </c>
      <c r="AI105" t="str">
        <f t="shared" si="63"/>
        <v xml:space="preserve">["FACTION"] = 60; </v>
      </c>
      <c r="AJ105" t="str">
        <f t="shared" si="64"/>
        <v xml:space="preserve">["TIER"] = 0; </v>
      </c>
      <c r="AK105" t="str">
        <f t="shared" si="65"/>
        <v xml:space="preserve">["MIN_LVL"] = "105"; </v>
      </c>
      <c r="AL105" t="str">
        <f t="shared" si="66"/>
        <v/>
      </c>
      <c r="AM105" t="str">
        <f t="shared" si="67"/>
        <v xml:space="preserve">["NAME"] = { ["EN"] = "Deeds of Talath Úrui"; }; </v>
      </c>
      <c r="AN105" t="str">
        <f t="shared" si="68"/>
        <v xml:space="preserve">["LORE"] = { ["EN"] = "There is much to do while adventuring in Talath Úrui."; }; </v>
      </c>
      <c r="AO105" t="str">
        <f t="shared" si="69"/>
        <v xml:space="preserve">["SUMMARY"] = { ["EN"] = "Complete explorer, Quests, and Slayer Deeds of Talath Úrui"; }; </v>
      </c>
      <c r="AP105" t="str">
        <f t="shared" si="70"/>
        <v/>
      </c>
      <c r="AQ105" t="str">
        <f t="shared" si="48"/>
        <v>};</v>
      </c>
    </row>
    <row r="106" spans="1:43" x14ac:dyDescent="0.25">
      <c r="A106">
        <v>1879354862</v>
      </c>
      <c r="B106">
        <v>88</v>
      </c>
      <c r="C106">
        <v>112</v>
      </c>
      <c r="D106" t="s">
        <v>352</v>
      </c>
      <c r="E106" t="s">
        <v>30</v>
      </c>
      <c r="F106">
        <v>2000</v>
      </c>
      <c r="H106">
        <v>10</v>
      </c>
      <c r="I106">
        <v>900</v>
      </c>
      <c r="J106" t="s">
        <v>41</v>
      </c>
      <c r="K106" t="s">
        <v>353</v>
      </c>
      <c r="L106" t="s">
        <v>637</v>
      </c>
      <c r="M106">
        <v>1</v>
      </c>
      <c r="N106">
        <v>105</v>
      </c>
      <c r="R106" t="str">
        <f t="shared" si="49"/>
        <v>[105] = {["ID"] = 1879354862; }; -- Slayer of Talath Úrui</v>
      </c>
      <c r="S106" s="1" t="str">
        <f t="shared" ref="S106:S114" si="109">CONCATENATE(U106,V106,Y106,AA106,AC106,AE106,AG106,AI106,AJ106,AK106,AL106,AM106,AN106,AO106,AP106,AQ106)</f>
        <v>[105] = {["ID"] = 1879354862; ["SAVE_INDEX"] = 112; ["TYPE"] =  4; ["VXP"] = 2000; ["LP"] = 10; ["REP"] =  900; ["FACTION"] = 60; ["TIER"] = 1; ["MIN_LVL"] = "105"; ["NAME"] = { ["EN"] = "Slayer of Talath Úrui"; }; ["LORE"] = { ["EN"] = "There are many foes lurking on the burning plains of Talath Úrui."; }; ["SUMMARY"] = { ["EN"] = "Complete the 4 Slayer deeds in Talath Úrui."; }; };</v>
      </c>
      <c r="T106">
        <f t="shared" si="29"/>
        <v>105</v>
      </c>
      <c r="U106" t="str">
        <f t="shared" ref="U106:U114" si="110">CONCATENATE(REPT(" ",3-LEN(T106)),"[",T106,"] = {")</f>
        <v>[105] = {</v>
      </c>
      <c r="V106" t="str">
        <f t="shared" ref="V106:V114" si="111">IF(LEN(A106)&gt;0,CONCATENATE("[""ID""] = ",A106,"; "),"                     ")</f>
        <v xml:space="preserve">["ID"] = 1879354862; </v>
      </c>
      <c r="W106" t="str">
        <f t="shared" si="53"/>
        <v xml:space="preserve">["ID"] = 1879354862; </v>
      </c>
      <c r="X106" t="str">
        <f t="shared" si="54"/>
        <v/>
      </c>
      <c r="Y106" s="1" t="str">
        <f t="shared" ref="Y106:Y114" si="112">IF(LEN(C106)&gt;0,CONCATENATE("[""SAVE_INDEX""] = ",REPT(" ",3-LEN(C106)),C106,"; "),REPT(" ",22))</f>
        <v xml:space="preserve">["SAVE_INDEX"] = 112; </v>
      </c>
      <c r="Z106">
        <f>VLOOKUP(E106,Type!A$2:B$21,2,FALSE)</f>
        <v>4</v>
      </c>
      <c r="AA106" t="str">
        <f t="shared" ref="AA106:AA114" si="113">CONCATENATE("[""TYPE""] = ",REPT(" ",2-LEN(Z106)),Z106,"; ")</f>
        <v xml:space="preserve">["TYPE"] =  4; </v>
      </c>
      <c r="AB106" t="str">
        <f t="shared" ref="AB106:AB114" si="114">TEXT(F106,0)</f>
        <v>2000</v>
      </c>
      <c r="AC106" t="str">
        <f t="shared" ref="AC106:AC114" si="115">CONCATENATE("[""VXP""] = ",REPT(" ",4-LEN(AB106)),TEXT(AB106,"0"),"; ")</f>
        <v xml:space="preserve">["VXP"] = 2000; </v>
      </c>
      <c r="AD106" t="str">
        <f t="shared" ref="AD106:AD114" si="116">TEXT(H106,0)</f>
        <v>10</v>
      </c>
      <c r="AE106" t="str">
        <f t="shared" ref="AE106:AE114" si="117">CONCATENATE("[""LP""] = ",REPT(" ",2-LEN(AD106)),TEXT(AD106,"0"),"; ")</f>
        <v xml:space="preserve">["LP"] = 10; </v>
      </c>
      <c r="AF106" t="str">
        <f t="shared" ref="AF106:AF114" si="118">TEXT(I106,0)</f>
        <v>900</v>
      </c>
      <c r="AG106" t="str">
        <f t="shared" ref="AG106:AG114" si="119">CONCATENATE("[""REP""] = ",REPT(" ",4-LEN(AF106)),TEXT(AF106,"0"),"; ")</f>
        <v xml:space="preserve">["REP"] =  900; </v>
      </c>
      <c r="AH106">
        <f>IF(LEN(J106)&gt;0,VLOOKUP(J106,Faction!A$2:B$77,2,FALSE),1)</f>
        <v>60</v>
      </c>
      <c r="AI106" t="str">
        <f t="shared" ref="AI106:AI114" si="120">CONCATENATE("[""FACTION""] = ",REPT(" ",2-LEN(AH106)),TEXT(AH106,"0"),"; ")</f>
        <v xml:space="preserve">["FACTION"] = 60; </v>
      </c>
      <c r="AJ106" t="str">
        <f t="shared" ref="AJ106:AJ114" si="121">CONCATENATE("[""TIER""] = ",TEXT(M106,"0"),"; ")</f>
        <v xml:space="preserve">["TIER"] = 1; </v>
      </c>
      <c r="AK106" t="str">
        <f t="shared" ref="AK106:AK114" si="122">IF(LEN(N106)&gt;0,CONCATENATE("[""MIN_LVL""] = ",REPT(" ",3-LEN(N106)),"""",N106,"""; "),"                     ")</f>
        <v xml:space="preserve">["MIN_LVL"] = "105"; </v>
      </c>
      <c r="AL106" t="str">
        <f t="shared" ref="AL106:AL114" si="123">IF(LEN(O106)&gt;0,CONCATENATE("[""MIN_LVL""] = ",REPT(" ",3-LEN(O106)),O106,"; "),"")</f>
        <v/>
      </c>
      <c r="AM106" t="str">
        <f t="shared" ref="AM106:AM114" si="124">CONCATENATE("[""NAME""] = { [""EN""] = """,D106,"""; }; ")</f>
        <v xml:space="preserve">["NAME"] = { ["EN"] = "Slayer of Talath Úrui"; }; </v>
      </c>
      <c r="AN106" t="str">
        <f t="shared" ref="AN106:AN114" si="125">IF(LEN(L106)&gt;0,CONCATENATE("[""LORE""] = { [""EN""] = """,L106,"""; }; "),"")</f>
        <v xml:space="preserve">["LORE"] = { ["EN"] = "There are many foes lurking on the burning plains of Talath Úrui."; }; </v>
      </c>
      <c r="AO106" t="str">
        <f t="shared" ref="AO106:AO114" si="126">IF(LEN(K106)&gt;0,CONCATENATE("[""SUMMARY""] = { [""EN""] = """,K106,"""; }; "),"")</f>
        <v xml:space="preserve">["SUMMARY"] = { ["EN"] = "Complete the 4 Slayer deeds in Talath Úrui."; }; </v>
      </c>
      <c r="AP106" t="str">
        <f t="shared" ref="AP106:AP114" si="127">IF(LEN(G106)&gt;0,CONCATENATE("[""TITLE""] = { [""EN""] = """,G106,"""; }; "),"")</f>
        <v/>
      </c>
      <c r="AQ106" t="str">
        <f t="shared" si="48"/>
        <v>};</v>
      </c>
    </row>
    <row r="107" spans="1:43" x14ac:dyDescent="0.25">
      <c r="A107">
        <v>1879354888</v>
      </c>
      <c r="B107">
        <v>90</v>
      </c>
      <c r="C107">
        <v>113</v>
      </c>
      <c r="D107" t="s">
        <v>356</v>
      </c>
      <c r="E107" t="s">
        <v>30</v>
      </c>
      <c r="H107">
        <v>5</v>
      </c>
      <c r="I107">
        <v>700</v>
      </c>
      <c r="J107" t="s">
        <v>41</v>
      </c>
      <c r="K107" t="s">
        <v>357</v>
      </c>
      <c r="L107" t="s">
        <v>575</v>
      </c>
      <c r="M107">
        <v>2</v>
      </c>
      <c r="N107">
        <v>105</v>
      </c>
      <c r="R107" t="str">
        <f t="shared" si="49"/>
        <v>[106] = {["ID"] = 1879354888; }; -- Ghâsh-hai-slayer of Talath Úrui (Advanced)</v>
      </c>
      <c r="S107" s="1" t="str">
        <f t="shared" si="109"/>
        <v>[106] = {["ID"] = 1879354888; ["SAVE_INDEX"] = 113; ["TYPE"] =  4; ["VXP"] =    0; ["LP"] =  5; ["REP"] =  700; ["FACTION"] = 60; ["TIER"] = 2; ["MIN_LVL"] = "105"; ["NAME"] = { ["EN"] = "Ghâsh-hai-slayer of Talath Úrui (Advanced)"; }; ["LORE"] = { ["EN"] = "Defeat many Ghâsh-hai in Talath Úrui."; }; ["SUMMARY"] = { ["EN"] = "Defeat 200 Ghâsh-hai in Talath Úrui"; }; };</v>
      </c>
      <c r="T107">
        <f t="shared" si="29"/>
        <v>106</v>
      </c>
      <c r="U107" t="str">
        <f t="shared" si="110"/>
        <v>[106] = {</v>
      </c>
      <c r="V107" t="str">
        <f t="shared" si="111"/>
        <v xml:space="preserve">["ID"] = 1879354888; </v>
      </c>
      <c r="W107" t="str">
        <f t="shared" si="53"/>
        <v xml:space="preserve">["ID"] = 1879354888; </v>
      </c>
      <c r="X107" t="str">
        <f t="shared" si="54"/>
        <v/>
      </c>
      <c r="Y107" s="1" t="str">
        <f t="shared" si="112"/>
        <v xml:space="preserve">["SAVE_INDEX"] = 113; </v>
      </c>
      <c r="Z107">
        <f>VLOOKUP(E107,Type!A$2:B$21,2,FALSE)</f>
        <v>4</v>
      </c>
      <c r="AA107" t="str">
        <f t="shared" si="113"/>
        <v xml:space="preserve">["TYPE"] =  4; </v>
      </c>
      <c r="AB107" t="str">
        <f t="shared" si="114"/>
        <v>0</v>
      </c>
      <c r="AC107" t="str">
        <f t="shared" si="115"/>
        <v xml:space="preserve">["VXP"] =    0; </v>
      </c>
      <c r="AD107" t="str">
        <f t="shared" si="116"/>
        <v>5</v>
      </c>
      <c r="AE107" t="str">
        <f t="shared" si="117"/>
        <v xml:space="preserve">["LP"] =  5; </v>
      </c>
      <c r="AF107" t="str">
        <f t="shared" si="118"/>
        <v>700</v>
      </c>
      <c r="AG107" t="str">
        <f t="shared" si="119"/>
        <v xml:space="preserve">["REP"] =  700; </v>
      </c>
      <c r="AH107">
        <f>IF(LEN(J107)&gt;0,VLOOKUP(J107,Faction!A$2:B$77,2,FALSE),1)</f>
        <v>60</v>
      </c>
      <c r="AI107" t="str">
        <f t="shared" si="120"/>
        <v xml:space="preserve">["FACTION"] = 60; </v>
      </c>
      <c r="AJ107" t="str">
        <f t="shared" si="121"/>
        <v xml:space="preserve">["TIER"] = 2; </v>
      </c>
      <c r="AK107" t="str">
        <f t="shared" si="122"/>
        <v xml:space="preserve">["MIN_LVL"] = "105"; </v>
      </c>
      <c r="AL107" t="str">
        <f t="shared" si="123"/>
        <v/>
      </c>
      <c r="AM107" t="str">
        <f t="shared" si="124"/>
        <v xml:space="preserve">["NAME"] = { ["EN"] = "Ghâsh-hai-slayer of Talath Úrui (Advanced)"; }; </v>
      </c>
      <c r="AN107" t="str">
        <f t="shared" si="125"/>
        <v xml:space="preserve">["LORE"] = { ["EN"] = "Defeat many Ghâsh-hai in Talath Úrui."; }; </v>
      </c>
      <c r="AO107" t="str">
        <f t="shared" si="126"/>
        <v xml:space="preserve">["SUMMARY"] = { ["EN"] = "Defeat 200 Ghâsh-hai in Talath Úrui"; }; </v>
      </c>
      <c r="AP107" t="str">
        <f t="shared" si="127"/>
        <v/>
      </c>
      <c r="AQ107" t="str">
        <f t="shared" si="48"/>
        <v>};</v>
      </c>
    </row>
    <row r="108" spans="1:43" x14ac:dyDescent="0.25">
      <c r="A108">
        <v>1879354856</v>
      </c>
      <c r="B108">
        <v>89</v>
      </c>
      <c r="C108">
        <v>114</v>
      </c>
      <c r="D108" t="s">
        <v>354</v>
      </c>
      <c r="E108" t="s">
        <v>30</v>
      </c>
      <c r="I108">
        <v>700</v>
      </c>
      <c r="J108" t="s">
        <v>41</v>
      </c>
      <c r="K108" t="s">
        <v>355</v>
      </c>
      <c r="L108" t="s">
        <v>575</v>
      </c>
      <c r="M108">
        <v>3</v>
      </c>
      <c r="N108">
        <v>105</v>
      </c>
      <c r="R108" t="str">
        <f t="shared" si="49"/>
        <v>[107] = {["ID"] = 1879354856; }; -- Ghâsh-hai-slayer of Talath Úrui</v>
      </c>
      <c r="S108" s="1" t="str">
        <f t="shared" si="109"/>
        <v>[107] = {["ID"] = 1879354856; ["SAVE_INDEX"] = 114; ["TYPE"] =  4; ["VXP"] =    0; ["LP"] =  0; ["REP"] =  700; ["FACTION"] = 60; ["TIER"] = 3; ["MIN_LVL"] = "105"; ["NAME"] = { ["EN"] = "Ghâsh-hai-slayer of Talath Úrui"; }; ["LORE"] = { ["EN"] = "Defeat many Ghâsh-hai in Talath Úrui."; }; ["SUMMARY"] = { ["EN"] = "Defeat 100 Ghâsh-hai in Talath Úrui"; }; };</v>
      </c>
      <c r="T108">
        <f t="shared" si="29"/>
        <v>107</v>
      </c>
      <c r="U108" t="str">
        <f t="shared" si="110"/>
        <v>[107] = {</v>
      </c>
      <c r="V108" t="str">
        <f t="shared" si="111"/>
        <v xml:space="preserve">["ID"] = 1879354856; </v>
      </c>
      <c r="W108" t="str">
        <f t="shared" si="53"/>
        <v xml:space="preserve">["ID"] = 1879354856; </v>
      </c>
      <c r="X108" t="str">
        <f t="shared" si="54"/>
        <v/>
      </c>
      <c r="Y108" s="1" t="str">
        <f t="shared" si="112"/>
        <v xml:space="preserve">["SAVE_INDEX"] = 114; </v>
      </c>
      <c r="Z108">
        <f>VLOOKUP(E108,Type!A$2:B$21,2,FALSE)</f>
        <v>4</v>
      </c>
      <c r="AA108" t="str">
        <f t="shared" si="113"/>
        <v xml:space="preserve">["TYPE"] =  4; </v>
      </c>
      <c r="AB108" t="str">
        <f t="shared" si="114"/>
        <v>0</v>
      </c>
      <c r="AC108" t="str">
        <f t="shared" si="115"/>
        <v xml:space="preserve">["VXP"] =    0; </v>
      </c>
      <c r="AD108" t="str">
        <f t="shared" si="116"/>
        <v>0</v>
      </c>
      <c r="AE108" t="str">
        <f t="shared" si="117"/>
        <v xml:space="preserve">["LP"] =  0; </v>
      </c>
      <c r="AF108" t="str">
        <f t="shared" si="118"/>
        <v>700</v>
      </c>
      <c r="AG108" t="str">
        <f t="shared" si="119"/>
        <v xml:space="preserve">["REP"] =  700; </v>
      </c>
      <c r="AH108">
        <f>IF(LEN(J108)&gt;0,VLOOKUP(J108,Faction!A$2:B$77,2,FALSE),1)</f>
        <v>60</v>
      </c>
      <c r="AI108" t="str">
        <f t="shared" si="120"/>
        <v xml:space="preserve">["FACTION"] = 60; </v>
      </c>
      <c r="AJ108" t="str">
        <f t="shared" si="121"/>
        <v xml:space="preserve">["TIER"] = 3; </v>
      </c>
      <c r="AK108" t="str">
        <f t="shared" si="122"/>
        <v xml:space="preserve">["MIN_LVL"] = "105"; </v>
      </c>
      <c r="AL108" t="str">
        <f t="shared" si="123"/>
        <v/>
      </c>
      <c r="AM108" t="str">
        <f t="shared" si="124"/>
        <v xml:space="preserve">["NAME"] = { ["EN"] = "Ghâsh-hai-slayer of Talath Úrui"; }; </v>
      </c>
      <c r="AN108" t="str">
        <f t="shared" si="125"/>
        <v xml:space="preserve">["LORE"] = { ["EN"] = "Defeat many Ghâsh-hai in Talath Úrui."; }; </v>
      </c>
      <c r="AO108" t="str">
        <f t="shared" si="126"/>
        <v xml:space="preserve">["SUMMARY"] = { ["EN"] = "Defeat 100 Ghâsh-hai in Talath Úrui"; }; </v>
      </c>
      <c r="AP108" t="str">
        <f t="shared" si="127"/>
        <v/>
      </c>
      <c r="AQ108" t="str">
        <f t="shared" si="48"/>
        <v>};</v>
      </c>
    </row>
    <row r="109" spans="1:43" x14ac:dyDescent="0.25">
      <c r="A109">
        <v>1879354886</v>
      </c>
      <c r="B109">
        <v>92</v>
      </c>
      <c r="C109">
        <v>115</v>
      </c>
      <c r="D109" t="s">
        <v>360</v>
      </c>
      <c r="E109" t="s">
        <v>30</v>
      </c>
      <c r="H109">
        <v>5</v>
      </c>
      <c r="I109">
        <v>700</v>
      </c>
      <c r="J109" t="s">
        <v>41</v>
      </c>
      <c r="K109" t="s">
        <v>359</v>
      </c>
      <c r="L109" t="s">
        <v>576</v>
      </c>
      <c r="M109">
        <v>2</v>
      </c>
      <c r="N109">
        <v>105</v>
      </c>
      <c r="R109" t="str">
        <f t="shared" si="49"/>
        <v>[108] = {["ID"] = 1879354886; }; -- Grim and Spirit-slayer of Talath Úrui (Advanced)</v>
      </c>
      <c r="S109" s="1" t="str">
        <f t="shared" si="109"/>
        <v>[108] = {["ID"] = 1879354886; ["SAVE_INDEX"] = 115; ["TYPE"] =  4; ["VXP"] =    0; ["LP"] =  5; ["REP"] =  700; ["FACTION"] = 60; ["TIER"] = 2; ["MIN_LVL"] = "105"; ["NAME"] = { ["EN"] = "Grim and Spirit-slayer of Talath Úrui (Advanced)"; }; ["LORE"] = { ["EN"] = "Defeat many grims and spirits in Talath Úrui."; }; ["SUMMARY"] = { ["EN"] = "Defeat 100 grims and spirits in Talath Úrui"; }; };</v>
      </c>
      <c r="T109">
        <f t="shared" si="29"/>
        <v>108</v>
      </c>
      <c r="U109" t="str">
        <f t="shared" si="110"/>
        <v>[108] = {</v>
      </c>
      <c r="V109" t="str">
        <f t="shared" si="111"/>
        <v xml:space="preserve">["ID"] = 1879354886; </v>
      </c>
      <c r="W109" t="str">
        <f t="shared" si="53"/>
        <v xml:space="preserve">["ID"] = 1879354886; </v>
      </c>
      <c r="X109" t="str">
        <f t="shared" si="54"/>
        <v/>
      </c>
      <c r="Y109" s="1" t="str">
        <f t="shared" si="112"/>
        <v xml:space="preserve">["SAVE_INDEX"] = 115; </v>
      </c>
      <c r="Z109">
        <f>VLOOKUP(E109,Type!A$2:B$21,2,FALSE)</f>
        <v>4</v>
      </c>
      <c r="AA109" t="str">
        <f t="shared" si="113"/>
        <v xml:space="preserve">["TYPE"] =  4; </v>
      </c>
      <c r="AB109" t="str">
        <f t="shared" si="114"/>
        <v>0</v>
      </c>
      <c r="AC109" t="str">
        <f t="shared" si="115"/>
        <v xml:space="preserve">["VXP"] =    0; </v>
      </c>
      <c r="AD109" t="str">
        <f t="shared" si="116"/>
        <v>5</v>
      </c>
      <c r="AE109" t="str">
        <f t="shared" si="117"/>
        <v xml:space="preserve">["LP"] =  5; </v>
      </c>
      <c r="AF109" t="str">
        <f t="shared" si="118"/>
        <v>700</v>
      </c>
      <c r="AG109" t="str">
        <f t="shared" si="119"/>
        <v xml:space="preserve">["REP"] =  700; </v>
      </c>
      <c r="AH109">
        <f>IF(LEN(J109)&gt;0,VLOOKUP(J109,Faction!A$2:B$77,2,FALSE),1)</f>
        <v>60</v>
      </c>
      <c r="AI109" t="str">
        <f t="shared" si="120"/>
        <v xml:space="preserve">["FACTION"] = 60; </v>
      </c>
      <c r="AJ109" t="str">
        <f t="shared" si="121"/>
        <v xml:space="preserve">["TIER"] = 2; </v>
      </c>
      <c r="AK109" t="str">
        <f t="shared" si="122"/>
        <v xml:space="preserve">["MIN_LVL"] = "105"; </v>
      </c>
      <c r="AL109" t="str">
        <f t="shared" si="123"/>
        <v/>
      </c>
      <c r="AM109" t="str">
        <f t="shared" si="124"/>
        <v xml:space="preserve">["NAME"] = { ["EN"] = "Grim and Spirit-slayer of Talath Úrui (Advanced)"; }; </v>
      </c>
      <c r="AN109" t="str">
        <f t="shared" si="125"/>
        <v xml:space="preserve">["LORE"] = { ["EN"] = "Defeat many grims and spirits in Talath Úrui."; }; </v>
      </c>
      <c r="AO109" t="str">
        <f t="shared" si="126"/>
        <v xml:space="preserve">["SUMMARY"] = { ["EN"] = "Defeat 100 grims and spirits in Talath Úrui"; }; </v>
      </c>
      <c r="AP109" t="str">
        <f t="shared" si="127"/>
        <v/>
      </c>
      <c r="AQ109" t="str">
        <f t="shared" si="48"/>
        <v>};</v>
      </c>
    </row>
    <row r="110" spans="1:43" x14ac:dyDescent="0.25">
      <c r="A110">
        <v>1879354883</v>
      </c>
      <c r="B110">
        <v>91</v>
      </c>
      <c r="C110">
        <v>116</v>
      </c>
      <c r="D110" t="s">
        <v>358</v>
      </c>
      <c r="E110" t="s">
        <v>30</v>
      </c>
      <c r="I110">
        <v>700</v>
      </c>
      <c r="J110" t="s">
        <v>41</v>
      </c>
      <c r="K110" t="s">
        <v>359</v>
      </c>
      <c r="L110" t="s">
        <v>576</v>
      </c>
      <c r="M110">
        <v>3</v>
      </c>
      <c r="N110">
        <v>105</v>
      </c>
      <c r="R110" t="str">
        <f t="shared" si="49"/>
        <v>[109] = {["ID"] = 1879354883; }; -- Grim and Spirit-slayer of Talath Úrui</v>
      </c>
      <c r="S110" s="1" t="str">
        <f t="shared" si="109"/>
        <v>[109] = {["ID"] = 1879354883; ["SAVE_INDEX"] = 116; ["TYPE"] =  4; ["VXP"] =    0; ["LP"] =  0; ["REP"] =  700; ["FACTION"] = 60; ["TIER"] = 3; ["MIN_LVL"] = "105"; ["NAME"] = { ["EN"] = "Grim and Spirit-slayer of Talath Úrui"; }; ["LORE"] = { ["EN"] = "Defeat many grims and spirits in Talath Úrui."; }; ["SUMMARY"] = { ["EN"] = "Defeat 100 grims and spirits in Talath Úrui"; }; };</v>
      </c>
      <c r="T110">
        <f t="shared" si="29"/>
        <v>109</v>
      </c>
      <c r="U110" t="str">
        <f t="shared" si="110"/>
        <v>[109] = {</v>
      </c>
      <c r="V110" t="str">
        <f t="shared" si="111"/>
        <v xml:space="preserve">["ID"] = 1879354883; </v>
      </c>
      <c r="W110" t="str">
        <f t="shared" si="53"/>
        <v xml:space="preserve">["ID"] = 1879354883; </v>
      </c>
      <c r="X110" t="str">
        <f t="shared" si="54"/>
        <v/>
      </c>
      <c r="Y110" s="1" t="str">
        <f t="shared" si="112"/>
        <v xml:space="preserve">["SAVE_INDEX"] = 116; </v>
      </c>
      <c r="Z110">
        <f>VLOOKUP(E110,Type!A$2:B$21,2,FALSE)</f>
        <v>4</v>
      </c>
      <c r="AA110" t="str">
        <f t="shared" si="113"/>
        <v xml:space="preserve">["TYPE"] =  4; </v>
      </c>
      <c r="AB110" t="str">
        <f t="shared" si="114"/>
        <v>0</v>
      </c>
      <c r="AC110" t="str">
        <f t="shared" si="115"/>
        <v xml:space="preserve">["VXP"] =    0; </v>
      </c>
      <c r="AD110" t="str">
        <f t="shared" si="116"/>
        <v>0</v>
      </c>
      <c r="AE110" t="str">
        <f t="shared" si="117"/>
        <v xml:space="preserve">["LP"] =  0; </v>
      </c>
      <c r="AF110" t="str">
        <f t="shared" si="118"/>
        <v>700</v>
      </c>
      <c r="AG110" t="str">
        <f t="shared" si="119"/>
        <v xml:space="preserve">["REP"] =  700; </v>
      </c>
      <c r="AH110">
        <f>IF(LEN(J110)&gt;0,VLOOKUP(J110,Faction!A$2:B$77,2,FALSE),1)</f>
        <v>60</v>
      </c>
      <c r="AI110" t="str">
        <f t="shared" si="120"/>
        <v xml:space="preserve">["FACTION"] = 60; </v>
      </c>
      <c r="AJ110" t="str">
        <f t="shared" si="121"/>
        <v xml:space="preserve">["TIER"] = 3; </v>
      </c>
      <c r="AK110" t="str">
        <f t="shared" si="122"/>
        <v xml:space="preserve">["MIN_LVL"] = "105"; </v>
      </c>
      <c r="AL110" t="str">
        <f t="shared" si="123"/>
        <v/>
      </c>
      <c r="AM110" t="str">
        <f t="shared" si="124"/>
        <v xml:space="preserve">["NAME"] = { ["EN"] = "Grim and Spirit-slayer of Talath Úrui"; }; </v>
      </c>
      <c r="AN110" t="str">
        <f t="shared" si="125"/>
        <v xml:space="preserve">["LORE"] = { ["EN"] = "Defeat many grims and spirits in Talath Úrui."; }; </v>
      </c>
      <c r="AO110" t="str">
        <f t="shared" si="126"/>
        <v xml:space="preserve">["SUMMARY"] = { ["EN"] = "Defeat 100 grims and spirits in Talath Úrui"; }; </v>
      </c>
      <c r="AP110" t="str">
        <f t="shared" si="127"/>
        <v/>
      </c>
      <c r="AQ110" t="str">
        <f t="shared" si="48"/>
        <v>};</v>
      </c>
    </row>
    <row r="111" spans="1:43" x14ac:dyDescent="0.25">
      <c r="A111">
        <v>1879354881</v>
      </c>
      <c r="B111">
        <v>94</v>
      </c>
      <c r="C111">
        <v>117</v>
      </c>
      <c r="D111" t="s">
        <v>363</v>
      </c>
      <c r="E111" t="s">
        <v>30</v>
      </c>
      <c r="H111">
        <v>5</v>
      </c>
      <c r="I111">
        <v>700</v>
      </c>
      <c r="J111" t="s">
        <v>41</v>
      </c>
      <c r="K111" t="s">
        <v>364</v>
      </c>
      <c r="L111" t="s">
        <v>577</v>
      </c>
      <c r="M111">
        <v>2</v>
      </c>
      <c r="N111">
        <v>105</v>
      </c>
      <c r="R111" t="str">
        <f t="shared" si="49"/>
        <v>[110] = {["ID"] = 1879354881; }; -- Orc and Uruk-slayer of Talath Úrui (Advanced)</v>
      </c>
      <c r="S111" s="1" t="str">
        <f t="shared" si="109"/>
        <v>[110] = {["ID"] = 1879354881; ["SAVE_INDEX"] = 117; ["TYPE"] =  4; ["VXP"] =    0; ["LP"] =  5; ["REP"] =  700; ["FACTION"] = 60; ["TIER"] = 2; ["MIN_LVL"] = "105"; ["NAME"] = { ["EN"] = "Orc and Uruk-slayer of Talath Úrui (Advanced)"; }; ["LORE"] = { ["EN"] = "Defeat many Orcs and Uruks in Talath Úrui."; }; ["SUMMARY"] = { ["EN"] = "Defeat 200 Orcs and Uruks in Talath Úrui"; }; };</v>
      </c>
      <c r="T111">
        <f t="shared" si="29"/>
        <v>110</v>
      </c>
      <c r="U111" t="str">
        <f t="shared" si="110"/>
        <v>[110] = {</v>
      </c>
      <c r="V111" t="str">
        <f t="shared" si="111"/>
        <v xml:space="preserve">["ID"] = 1879354881; </v>
      </c>
      <c r="W111" t="str">
        <f t="shared" si="53"/>
        <v xml:space="preserve">["ID"] = 1879354881; </v>
      </c>
      <c r="X111" t="str">
        <f t="shared" si="54"/>
        <v/>
      </c>
      <c r="Y111" s="1" t="str">
        <f t="shared" si="112"/>
        <v xml:space="preserve">["SAVE_INDEX"] = 117; </v>
      </c>
      <c r="Z111">
        <f>VLOOKUP(E111,Type!A$2:B$21,2,FALSE)</f>
        <v>4</v>
      </c>
      <c r="AA111" t="str">
        <f t="shared" si="113"/>
        <v xml:space="preserve">["TYPE"] =  4; </v>
      </c>
      <c r="AB111" t="str">
        <f t="shared" si="114"/>
        <v>0</v>
      </c>
      <c r="AC111" t="str">
        <f t="shared" si="115"/>
        <v xml:space="preserve">["VXP"] =    0; </v>
      </c>
      <c r="AD111" t="str">
        <f t="shared" si="116"/>
        <v>5</v>
      </c>
      <c r="AE111" t="str">
        <f t="shared" si="117"/>
        <v xml:space="preserve">["LP"] =  5; </v>
      </c>
      <c r="AF111" t="str">
        <f t="shared" si="118"/>
        <v>700</v>
      </c>
      <c r="AG111" t="str">
        <f t="shared" si="119"/>
        <v xml:space="preserve">["REP"] =  700; </v>
      </c>
      <c r="AH111">
        <f>IF(LEN(J111)&gt;0,VLOOKUP(J111,Faction!A$2:B$77,2,FALSE),1)</f>
        <v>60</v>
      </c>
      <c r="AI111" t="str">
        <f t="shared" si="120"/>
        <v xml:space="preserve">["FACTION"] = 60; </v>
      </c>
      <c r="AJ111" t="str">
        <f t="shared" si="121"/>
        <v xml:space="preserve">["TIER"] = 2; </v>
      </c>
      <c r="AK111" t="str">
        <f t="shared" si="122"/>
        <v xml:space="preserve">["MIN_LVL"] = "105"; </v>
      </c>
      <c r="AL111" t="str">
        <f t="shared" si="123"/>
        <v/>
      </c>
      <c r="AM111" t="str">
        <f t="shared" si="124"/>
        <v xml:space="preserve">["NAME"] = { ["EN"] = "Orc and Uruk-slayer of Talath Úrui (Advanced)"; }; </v>
      </c>
      <c r="AN111" t="str">
        <f t="shared" si="125"/>
        <v xml:space="preserve">["LORE"] = { ["EN"] = "Defeat many Orcs and Uruks in Talath Úrui."; }; </v>
      </c>
      <c r="AO111" t="str">
        <f t="shared" si="126"/>
        <v xml:space="preserve">["SUMMARY"] = { ["EN"] = "Defeat 200 Orcs and Uruks in Talath Úrui"; }; </v>
      </c>
      <c r="AP111" t="str">
        <f t="shared" si="127"/>
        <v/>
      </c>
      <c r="AQ111" t="str">
        <f t="shared" si="48"/>
        <v>};</v>
      </c>
    </row>
    <row r="112" spans="1:43" x14ac:dyDescent="0.25">
      <c r="A112">
        <v>1879354877</v>
      </c>
      <c r="B112">
        <v>93</v>
      </c>
      <c r="C112">
        <v>118</v>
      </c>
      <c r="D112" t="s">
        <v>361</v>
      </c>
      <c r="E112" t="s">
        <v>30</v>
      </c>
      <c r="I112">
        <v>700</v>
      </c>
      <c r="J112" t="s">
        <v>41</v>
      </c>
      <c r="K112" t="s">
        <v>362</v>
      </c>
      <c r="L112" t="s">
        <v>577</v>
      </c>
      <c r="M112">
        <v>3</v>
      </c>
      <c r="N112">
        <v>105</v>
      </c>
      <c r="R112" t="str">
        <f t="shared" si="49"/>
        <v>[111] = {["ID"] = 1879354877; }; -- Orc and Uruk-slayer of Talath Úrui</v>
      </c>
      <c r="S112" s="1" t="str">
        <f t="shared" si="109"/>
        <v>[111] = {["ID"] = 1879354877; ["SAVE_INDEX"] = 118; ["TYPE"] =  4; ["VXP"] =    0; ["LP"] =  0; ["REP"] =  700; ["FACTION"] = 60; ["TIER"] = 3; ["MIN_LVL"] = "105"; ["NAME"] = { ["EN"] = "Orc and Uruk-slayer of Talath Úrui"; }; ["LORE"] = { ["EN"] = "Defeat many Orcs and Uruks in Talath Úrui."; }; ["SUMMARY"] = { ["EN"] = "Defeat 100 Orcs and Uruks in Talath Úrui"; }; };</v>
      </c>
      <c r="T112">
        <f t="shared" si="29"/>
        <v>111</v>
      </c>
      <c r="U112" t="str">
        <f t="shared" si="110"/>
        <v>[111] = {</v>
      </c>
      <c r="V112" t="str">
        <f t="shared" si="111"/>
        <v xml:space="preserve">["ID"] = 1879354877; </v>
      </c>
      <c r="W112" t="str">
        <f t="shared" si="53"/>
        <v xml:space="preserve">["ID"] = 1879354877; </v>
      </c>
      <c r="X112" t="str">
        <f t="shared" si="54"/>
        <v/>
      </c>
      <c r="Y112" s="1" t="str">
        <f t="shared" si="112"/>
        <v xml:space="preserve">["SAVE_INDEX"] = 118; </v>
      </c>
      <c r="Z112">
        <f>VLOOKUP(E112,Type!A$2:B$21,2,FALSE)</f>
        <v>4</v>
      </c>
      <c r="AA112" t="str">
        <f t="shared" si="113"/>
        <v xml:space="preserve">["TYPE"] =  4; </v>
      </c>
      <c r="AB112" t="str">
        <f t="shared" si="114"/>
        <v>0</v>
      </c>
      <c r="AC112" t="str">
        <f t="shared" si="115"/>
        <v xml:space="preserve">["VXP"] =    0; </v>
      </c>
      <c r="AD112" t="str">
        <f t="shared" si="116"/>
        <v>0</v>
      </c>
      <c r="AE112" t="str">
        <f t="shared" si="117"/>
        <v xml:space="preserve">["LP"] =  0; </v>
      </c>
      <c r="AF112" t="str">
        <f t="shared" si="118"/>
        <v>700</v>
      </c>
      <c r="AG112" t="str">
        <f t="shared" si="119"/>
        <v xml:space="preserve">["REP"] =  700; </v>
      </c>
      <c r="AH112">
        <f>IF(LEN(J112)&gt;0,VLOOKUP(J112,Faction!A$2:B$77,2,FALSE),1)</f>
        <v>60</v>
      </c>
      <c r="AI112" t="str">
        <f t="shared" si="120"/>
        <v xml:space="preserve">["FACTION"] = 60; </v>
      </c>
      <c r="AJ112" t="str">
        <f t="shared" si="121"/>
        <v xml:space="preserve">["TIER"] = 3; </v>
      </c>
      <c r="AK112" t="str">
        <f t="shared" si="122"/>
        <v xml:space="preserve">["MIN_LVL"] = "105"; </v>
      </c>
      <c r="AL112" t="str">
        <f t="shared" si="123"/>
        <v/>
      </c>
      <c r="AM112" t="str">
        <f t="shared" si="124"/>
        <v xml:space="preserve">["NAME"] = { ["EN"] = "Orc and Uruk-slayer of Talath Úrui"; }; </v>
      </c>
      <c r="AN112" t="str">
        <f t="shared" si="125"/>
        <v xml:space="preserve">["LORE"] = { ["EN"] = "Defeat many Orcs and Uruks in Talath Úrui."; }; </v>
      </c>
      <c r="AO112" t="str">
        <f t="shared" si="126"/>
        <v xml:space="preserve">["SUMMARY"] = { ["EN"] = "Defeat 100 Orcs and Uruks in Talath Úrui"; }; </v>
      </c>
      <c r="AP112" t="str">
        <f t="shared" si="127"/>
        <v/>
      </c>
      <c r="AQ112" t="str">
        <f t="shared" si="48"/>
        <v>};</v>
      </c>
    </row>
    <row r="113" spans="1:43" x14ac:dyDescent="0.25">
      <c r="A113">
        <v>1879354857</v>
      </c>
      <c r="B113">
        <v>96</v>
      </c>
      <c r="C113">
        <v>119</v>
      </c>
      <c r="D113" t="s">
        <v>367</v>
      </c>
      <c r="E113" t="s">
        <v>30</v>
      </c>
      <c r="H113">
        <v>5</v>
      </c>
      <c r="I113">
        <v>700</v>
      </c>
      <c r="J113" t="s">
        <v>41</v>
      </c>
      <c r="K113" t="s">
        <v>368</v>
      </c>
      <c r="L113" t="s">
        <v>638</v>
      </c>
      <c r="M113">
        <v>2</v>
      </c>
      <c r="N113">
        <v>105</v>
      </c>
      <c r="R113" t="str">
        <f t="shared" si="49"/>
        <v>[112] = {["ID"] = 1879354857; }; -- Worm and Drake-slayer of Talath Úrui (Advanced)</v>
      </c>
      <c r="S113" s="1" t="str">
        <f t="shared" si="109"/>
        <v>[112] = {["ID"] = 1879354857; ["SAVE_INDEX"] = 119; ["TYPE"] =  4; ["VXP"] =    0; ["LP"] =  5; ["REP"] =  700; ["FACTION"] = 60; ["TIER"] = 2; ["MIN_LVL"] = "105"; ["NAME"] = { ["EN"] = "Worm and Drake-slayer of Talath Úrui (Advanced)"; }; ["LORE"] = { ["EN"] = "Defeat many worms and drakes in Talath Úrui."; }; ["SUMMARY"] = { ["EN"] = "Defeat 200 Worms and Drakes in Talath Úrui"; }; };</v>
      </c>
      <c r="T113">
        <f t="shared" si="29"/>
        <v>112</v>
      </c>
      <c r="U113" t="str">
        <f t="shared" si="110"/>
        <v>[112] = {</v>
      </c>
      <c r="V113" t="str">
        <f t="shared" si="111"/>
        <v xml:space="preserve">["ID"] = 1879354857; </v>
      </c>
      <c r="W113" t="str">
        <f t="shared" si="53"/>
        <v xml:space="preserve">["ID"] = 1879354857; </v>
      </c>
      <c r="X113" t="str">
        <f t="shared" si="54"/>
        <v/>
      </c>
      <c r="Y113" s="1" t="str">
        <f t="shared" si="112"/>
        <v xml:space="preserve">["SAVE_INDEX"] = 119; </v>
      </c>
      <c r="Z113">
        <f>VLOOKUP(E113,Type!A$2:B$21,2,FALSE)</f>
        <v>4</v>
      </c>
      <c r="AA113" t="str">
        <f t="shared" si="113"/>
        <v xml:space="preserve">["TYPE"] =  4; </v>
      </c>
      <c r="AB113" t="str">
        <f t="shared" si="114"/>
        <v>0</v>
      </c>
      <c r="AC113" t="str">
        <f t="shared" si="115"/>
        <v xml:space="preserve">["VXP"] =    0; </v>
      </c>
      <c r="AD113" t="str">
        <f t="shared" si="116"/>
        <v>5</v>
      </c>
      <c r="AE113" t="str">
        <f t="shared" si="117"/>
        <v xml:space="preserve">["LP"] =  5; </v>
      </c>
      <c r="AF113" t="str">
        <f t="shared" si="118"/>
        <v>700</v>
      </c>
      <c r="AG113" t="str">
        <f t="shared" si="119"/>
        <v xml:space="preserve">["REP"] =  700; </v>
      </c>
      <c r="AH113">
        <f>IF(LEN(J113)&gt;0,VLOOKUP(J113,Faction!A$2:B$77,2,FALSE),1)</f>
        <v>60</v>
      </c>
      <c r="AI113" t="str">
        <f t="shared" si="120"/>
        <v xml:space="preserve">["FACTION"] = 60; </v>
      </c>
      <c r="AJ113" t="str">
        <f t="shared" si="121"/>
        <v xml:space="preserve">["TIER"] = 2; </v>
      </c>
      <c r="AK113" t="str">
        <f t="shared" si="122"/>
        <v xml:space="preserve">["MIN_LVL"] = "105"; </v>
      </c>
      <c r="AL113" t="str">
        <f t="shared" si="123"/>
        <v/>
      </c>
      <c r="AM113" t="str">
        <f t="shared" si="124"/>
        <v xml:space="preserve">["NAME"] = { ["EN"] = "Worm and Drake-slayer of Talath Úrui (Advanced)"; }; </v>
      </c>
      <c r="AN113" t="str">
        <f t="shared" si="125"/>
        <v xml:space="preserve">["LORE"] = { ["EN"] = "Defeat many worms and drakes in Talath Úrui."; }; </v>
      </c>
      <c r="AO113" t="str">
        <f t="shared" si="126"/>
        <v xml:space="preserve">["SUMMARY"] = { ["EN"] = "Defeat 200 Worms and Drakes in Talath Úrui"; }; </v>
      </c>
      <c r="AP113" t="str">
        <f t="shared" si="127"/>
        <v/>
      </c>
      <c r="AQ113" t="str">
        <f t="shared" si="48"/>
        <v>};</v>
      </c>
    </row>
    <row r="114" spans="1:43" x14ac:dyDescent="0.25">
      <c r="A114">
        <v>1879354887</v>
      </c>
      <c r="B114">
        <v>95</v>
      </c>
      <c r="C114">
        <v>120</v>
      </c>
      <c r="D114" t="s">
        <v>365</v>
      </c>
      <c r="E114" t="s">
        <v>30</v>
      </c>
      <c r="I114">
        <v>700</v>
      </c>
      <c r="J114" t="s">
        <v>41</v>
      </c>
      <c r="K114" t="s">
        <v>366</v>
      </c>
      <c r="L114" t="s">
        <v>638</v>
      </c>
      <c r="M114">
        <v>3</v>
      </c>
      <c r="N114">
        <v>105</v>
      </c>
      <c r="R114" t="str">
        <f t="shared" si="49"/>
        <v>[113] = {["ID"] = 1879354887; }; -- Worm and Drake-slayer of Talath Úrui</v>
      </c>
      <c r="S114" s="1" t="str">
        <f t="shared" si="109"/>
        <v>[113] = {["ID"] = 1879354887; ["SAVE_INDEX"] = 120; ["TYPE"] =  4; ["VXP"] =    0; ["LP"] =  0; ["REP"] =  700; ["FACTION"] = 60; ["TIER"] = 3; ["MIN_LVL"] = "105"; ["NAME"] = { ["EN"] = "Worm and Drake-slayer of Talath Úrui"; }; ["LORE"] = { ["EN"] = "Defeat many worms and drakes in Talath Úrui."; }; ["SUMMARY"] = { ["EN"] = "Defeat 100 Worms and Drakes in Talath Úrui"; }; };</v>
      </c>
      <c r="T114">
        <f t="shared" si="29"/>
        <v>113</v>
      </c>
      <c r="U114" t="str">
        <f t="shared" si="110"/>
        <v>[113] = {</v>
      </c>
      <c r="V114" t="str">
        <f t="shared" si="111"/>
        <v xml:space="preserve">["ID"] = 1879354887; </v>
      </c>
      <c r="W114" t="str">
        <f t="shared" si="53"/>
        <v xml:space="preserve">["ID"] = 1879354887; </v>
      </c>
      <c r="X114" t="str">
        <f t="shared" si="54"/>
        <v/>
      </c>
      <c r="Y114" s="1" t="str">
        <f t="shared" si="112"/>
        <v xml:space="preserve">["SAVE_INDEX"] = 120; </v>
      </c>
      <c r="Z114">
        <f>VLOOKUP(E114,Type!A$2:B$21,2,FALSE)</f>
        <v>4</v>
      </c>
      <c r="AA114" t="str">
        <f t="shared" si="113"/>
        <v xml:space="preserve">["TYPE"] =  4; </v>
      </c>
      <c r="AB114" t="str">
        <f t="shared" si="114"/>
        <v>0</v>
      </c>
      <c r="AC114" t="str">
        <f t="shared" si="115"/>
        <v xml:space="preserve">["VXP"] =    0; </v>
      </c>
      <c r="AD114" t="str">
        <f t="shared" si="116"/>
        <v>0</v>
      </c>
      <c r="AE114" t="str">
        <f t="shared" si="117"/>
        <v xml:space="preserve">["LP"] =  0; </v>
      </c>
      <c r="AF114" t="str">
        <f t="shared" si="118"/>
        <v>700</v>
      </c>
      <c r="AG114" t="str">
        <f t="shared" si="119"/>
        <v xml:space="preserve">["REP"] =  700; </v>
      </c>
      <c r="AH114">
        <f>IF(LEN(J114)&gt;0,VLOOKUP(J114,Faction!A$2:B$77,2,FALSE),1)</f>
        <v>60</v>
      </c>
      <c r="AI114" t="str">
        <f t="shared" si="120"/>
        <v xml:space="preserve">["FACTION"] = 60; </v>
      </c>
      <c r="AJ114" t="str">
        <f t="shared" si="121"/>
        <v xml:space="preserve">["TIER"] = 3; </v>
      </c>
      <c r="AK114" t="str">
        <f t="shared" si="122"/>
        <v xml:space="preserve">["MIN_LVL"] = "105"; </v>
      </c>
      <c r="AL114" t="str">
        <f t="shared" si="123"/>
        <v/>
      </c>
      <c r="AM114" t="str">
        <f t="shared" si="124"/>
        <v xml:space="preserve">["NAME"] = { ["EN"] = "Worm and Drake-slayer of Talath Úrui"; }; </v>
      </c>
      <c r="AN114" t="str">
        <f t="shared" si="125"/>
        <v xml:space="preserve">["LORE"] = { ["EN"] = "Defeat many worms and drakes in Talath Úrui."; }; </v>
      </c>
      <c r="AO114" t="str">
        <f t="shared" si="126"/>
        <v xml:space="preserve">["SUMMARY"] = { ["EN"] = "Defeat 100 Worms and Drakes in Talath Úrui"; }; </v>
      </c>
      <c r="AP114" t="str">
        <f t="shared" si="127"/>
        <v/>
      </c>
      <c r="AQ114" t="str">
        <f t="shared" si="48"/>
        <v>};</v>
      </c>
    </row>
    <row r="115" spans="1:43" x14ac:dyDescent="0.25">
      <c r="A115">
        <v>1879354859</v>
      </c>
      <c r="B115">
        <v>81</v>
      </c>
      <c r="C115">
        <v>105</v>
      </c>
      <c r="D115" t="s">
        <v>333</v>
      </c>
      <c r="E115" t="s">
        <v>24</v>
      </c>
      <c r="F115">
        <v>2000</v>
      </c>
      <c r="H115">
        <v>10</v>
      </c>
      <c r="I115">
        <v>700</v>
      </c>
      <c r="J115" t="s">
        <v>41</v>
      </c>
      <c r="K115" t="s">
        <v>334</v>
      </c>
      <c r="L115" t="s">
        <v>578</v>
      </c>
      <c r="M115">
        <v>1</v>
      </c>
      <c r="N115">
        <v>105</v>
      </c>
      <c r="R115" t="str">
        <f t="shared" si="49"/>
        <v>[114] = {["ID"] = 1879354859; }; -- Explorer of Talath Úrui</v>
      </c>
      <c r="S115" s="1" t="str">
        <f t="shared" si="50"/>
        <v>[114] = {["ID"] = 1879354859; ["SAVE_INDEX"] = 105; ["TYPE"] =  3; ["VXP"] = 2000; ["LP"] = 10; ["REP"] =  700; ["FACTION"] = 60; ["TIER"] = 1; ["MIN_LVL"] = "105"; ["NAME"] = { ["EN"] = "Explorer of Talath Úrui"; }; ["LORE"] = { ["EN"] = "Explore the burning plains of Talath Úrui."; }; ["SUMMARY"] = { ["EN"] = "Complete all Explorer deeds of Talath Úrui."; }; };</v>
      </c>
      <c r="T115">
        <f t="shared" si="29"/>
        <v>114</v>
      </c>
      <c r="U115" t="str">
        <f t="shared" si="51"/>
        <v>[114] = {</v>
      </c>
      <c r="V115" t="str">
        <f t="shared" si="52"/>
        <v xml:space="preserve">["ID"] = 1879354859; </v>
      </c>
      <c r="W115" t="str">
        <f t="shared" si="53"/>
        <v xml:space="preserve">["ID"] = 1879354859; </v>
      </c>
      <c r="X115" t="str">
        <f t="shared" si="54"/>
        <v/>
      </c>
      <c r="Y115" s="1" t="str">
        <f t="shared" si="55"/>
        <v xml:space="preserve">["SAVE_INDEX"] = 105; </v>
      </c>
      <c r="Z115">
        <f>VLOOKUP(E115,Type!A$2:B$21,2,FALSE)</f>
        <v>3</v>
      </c>
      <c r="AA115" t="str">
        <f t="shared" si="56"/>
        <v xml:space="preserve">["TYPE"] =  3; </v>
      </c>
      <c r="AB115" t="str">
        <f t="shared" si="57"/>
        <v>2000</v>
      </c>
      <c r="AC115" t="str">
        <f t="shared" si="58"/>
        <v xml:space="preserve">["VXP"] = 2000; </v>
      </c>
      <c r="AD115" t="str">
        <f t="shared" si="59"/>
        <v>10</v>
      </c>
      <c r="AE115" t="str">
        <f t="shared" si="60"/>
        <v xml:space="preserve">["LP"] = 10; </v>
      </c>
      <c r="AF115" t="str">
        <f t="shared" si="61"/>
        <v>700</v>
      </c>
      <c r="AG115" t="str">
        <f t="shared" si="62"/>
        <v xml:space="preserve">["REP"] =  700; </v>
      </c>
      <c r="AH115">
        <f>IF(LEN(J115)&gt;0,VLOOKUP(J115,Faction!A$2:B$77,2,FALSE),1)</f>
        <v>60</v>
      </c>
      <c r="AI115" t="str">
        <f t="shared" si="63"/>
        <v xml:space="preserve">["FACTION"] = 60; </v>
      </c>
      <c r="AJ115" t="str">
        <f t="shared" si="64"/>
        <v xml:space="preserve">["TIER"] = 1; </v>
      </c>
      <c r="AK115" t="str">
        <f t="shared" si="65"/>
        <v xml:space="preserve">["MIN_LVL"] = "105"; </v>
      </c>
      <c r="AL115" t="str">
        <f t="shared" si="66"/>
        <v/>
      </c>
      <c r="AM115" t="str">
        <f t="shared" si="67"/>
        <v xml:space="preserve">["NAME"] = { ["EN"] = "Explorer of Talath Úrui"; }; </v>
      </c>
      <c r="AN115" t="str">
        <f t="shared" si="68"/>
        <v xml:space="preserve">["LORE"] = { ["EN"] = "Explore the burning plains of Talath Úrui."; }; </v>
      </c>
      <c r="AO115" t="str">
        <f t="shared" si="69"/>
        <v xml:space="preserve">["SUMMARY"] = { ["EN"] = "Complete all Explorer deeds of Talath Úrui."; }; </v>
      </c>
      <c r="AP115" t="str">
        <f t="shared" si="70"/>
        <v/>
      </c>
      <c r="AQ115" t="str">
        <f t="shared" si="48"/>
        <v>};</v>
      </c>
    </row>
    <row r="116" spans="1:43" x14ac:dyDescent="0.25">
      <c r="A116">
        <v>1879354880</v>
      </c>
      <c r="B116">
        <v>82</v>
      </c>
      <c r="C116">
        <v>106</v>
      </c>
      <c r="D116" t="s">
        <v>335</v>
      </c>
      <c r="E116" t="s">
        <v>24</v>
      </c>
      <c r="G116" t="s">
        <v>336</v>
      </c>
      <c r="I116">
        <v>700</v>
      </c>
      <c r="J116" t="s">
        <v>41</v>
      </c>
      <c r="K116" t="s">
        <v>337</v>
      </c>
      <c r="L116" t="s">
        <v>579</v>
      </c>
      <c r="M116">
        <v>2</v>
      </c>
      <c r="N116">
        <v>105</v>
      </c>
      <c r="R116" t="str">
        <f t="shared" si="49"/>
        <v>[115] = {["ID"] = 1879354880; }; -- Outposts Along the Burning Plain</v>
      </c>
      <c r="S116" s="1" t="str">
        <f t="shared" si="50"/>
        <v>[115] = {["ID"] = 1879354880; ["SAVE_INDEX"] = 106; ["TYPE"] =  3; ["VXP"] =    0; ["LP"] =  0; ["REP"] =  700; ["FACTION"] = 60; ["TIER"] = 2; ["MIN_LVL"] = "105"; ["NAME"] = { ["EN"] = "Outposts Along the Burning Plain"; }; ["LORE"] = { ["EN"] = "Explore Talath Úrui's road-side buildings."; }; ["SUMMARY"] = { ["EN"] = "Explore Talath Úrui's 5 road-side buildings."; }; ["TITLE"] = { ["EN"] = "Seeker of Roads"; }; };</v>
      </c>
      <c r="T116">
        <f t="shared" si="29"/>
        <v>115</v>
      </c>
      <c r="U116" t="str">
        <f t="shared" si="51"/>
        <v>[115] = {</v>
      </c>
      <c r="V116" t="str">
        <f t="shared" si="52"/>
        <v xml:space="preserve">["ID"] = 1879354880; </v>
      </c>
      <c r="W116" t="str">
        <f t="shared" si="53"/>
        <v xml:space="preserve">["ID"] = 1879354880; </v>
      </c>
      <c r="X116" t="str">
        <f t="shared" si="54"/>
        <v/>
      </c>
      <c r="Y116" s="1" t="str">
        <f t="shared" si="55"/>
        <v xml:space="preserve">["SAVE_INDEX"] = 106; </v>
      </c>
      <c r="Z116">
        <f>VLOOKUP(E116,Type!A$2:B$21,2,FALSE)</f>
        <v>3</v>
      </c>
      <c r="AA116" t="str">
        <f t="shared" si="56"/>
        <v xml:space="preserve">["TYPE"] =  3; </v>
      </c>
      <c r="AB116" t="str">
        <f t="shared" si="57"/>
        <v>0</v>
      </c>
      <c r="AC116" t="str">
        <f t="shared" si="58"/>
        <v xml:space="preserve">["VXP"] =    0; </v>
      </c>
      <c r="AD116" t="str">
        <f t="shared" si="59"/>
        <v>0</v>
      </c>
      <c r="AE116" t="str">
        <f t="shared" si="60"/>
        <v xml:space="preserve">["LP"] =  0; </v>
      </c>
      <c r="AF116" t="str">
        <f t="shared" si="61"/>
        <v>700</v>
      </c>
      <c r="AG116" t="str">
        <f t="shared" si="62"/>
        <v xml:space="preserve">["REP"] =  700; </v>
      </c>
      <c r="AH116">
        <f>IF(LEN(J116)&gt;0,VLOOKUP(J116,Faction!A$2:B$77,2,FALSE),1)</f>
        <v>60</v>
      </c>
      <c r="AI116" t="str">
        <f t="shared" si="63"/>
        <v xml:space="preserve">["FACTION"] = 60; </v>
      </c>
      <c r="AJ116" t="str">
        <f t="shared" si="64"/>
        <v xml:space="preserve">["TIER"] = 2; </v>
      </c>
      <c r="AK116" t="str">
        <f t="shared" si="65"/>
        <v xml:space="preserve">["MIN_LVL"] = "105"; </v>
      </c>
      <c r="AL116" t="str">
        <f t="shared" si="66"/>
        <v/>
      </c>
      <c r="AM116" t="str">
        <f t="shared" si="67"/>
        <v xml:space="preserve">["NAME"] = { ["EN"] = "Outposts Along the Burning Plain"; }; </v>
      </c>
      <c r="AN116" t="str">
        <f t="shared" si="68"/>
        <v xml:space="preserve">["LORE"] = { ["EN"] = "Explore Talath Úrui's road-side buildings."; }; </v>
      </c>
      <c r="AO116" t="str">
        <f t="shared" si="69"/>
        <v xml:space="preserve">["SUMMARY"] = { ["EN"] = "Explore Talath Úrui's 5 road-side buildings."; }; </v>
      </c>
      <c r="AP116" t="str">
        <f t="shared" si="70"/>
        <v xml:space="preserve">["TITLE"] = { ["EN"] = "Seeker of Roads"; }; </v>
      </c>
      <c r="AQ116" t="str">
        <f t="shared" si="48"/>
        <v>};</v>
      </c>
    </row>
    <row r="117" spans="1:43" x14ac:dyDescent="0.25">
      <c r="A117">
        <v>1879354874</v>
      </c>
      <c r="B117">
        <v>83</v>
      </c>
      <c r="C117">
        <v>107</v>
      </c>
      <c r="D117" t="s">
        <v>338</v>
      </c>
      <c r="E117" t="s">
        <v>24</v>
      </c>
      <c r="G117" t="s">
        <v>339</v>
      </c>
      <c r="I117">
        <v>700</v>
      </c>
      <c r="J117" t="s">
        <v>41</v>
      </c>
      <c r="K117" t="s">
        <v>340</v>
      </c>
      <c r="L117" t="s">
        <v>580</v>
      </c>
      <c r="M117">
        <v>2</v>
      </c>
      <c r="N117">
        <v>105</v>
      </c>
      <c r="R117" t="str">
        <f t="shared" si="49"/>
        <v>[116] = {["ID"] = 1879354874; }; -- Nargroth Explorer</v>
      </c>
      <c r="S117" s="1" t="str">
        <f t="shared" si="50"/>
        <v>[116] = {["ID"] = 1879354874; ["SAVE_INDEX"] = 107; ["TYPE"] =  3; ["VXP"] =    0; ["LP"] =  0; ["REP"] =  700; ["FACTION"] = 60; ["TIER"] = 2; ["MIN_LVL"] = "105"; ["NAME"] = { ["EN"] = "Nargroth Explorer"; }; ["LORE"] = { ["EN"] = "Explore the Caverns of Fire."; }; ["SUMMARY"] = { ["EN"] = "Explore the 6 Caverns of Fire."; }; ["TITLE"] = { ["EN"] = "Flame-rider"; }; };</v>
      </c>
      <c r="T117">
        <f t="shared" si="29"/>
        <v>116</v>
      </c>
      <c r="U117" t="str">
        <f t="shared" si="51"/>
        <v>[116] = {</v>
      </c>
      <c r="V117" t="str">
        <f t="shared" si="52"/>
        <v xml:space="preserve">["ID"] = 1879354874; </v>
      </c>
      <c r="W117" t="str">
        <f t="shared" si="53"/>
        <v xml:space="preserve">["ID"] = 1879354874; </v>
      </c>
      <c r="X117" t="str">
        <f t="shared" si="54"/>
        <v/>
      </c>
      <c r="Y117" s="1" t="str">
        <f t="shared" si="55"/>
        <v xml:space="preserve">["SAVE_INDEX"] = 107; </v>
      </c>
      <c r="Z117">
        <f>VLOOKUP(E117,Type!A$2:B$21,2,FALSE)</f>
        <v>3</v>
      </c>
      <c r="AA117" t="str">
        <f t="shared" si="56"/>
        <v xml:space="preserve">["TYPE"] =  3; </v>
      </c>
      <c r="AB117" t="str">
        <f t="shared" si="57"/>
        <v>0</v>
      </c>
      <c r="AC117" t="str">
        <f t="shared" si="58"/>
        <v xml:space="preserve">["VXP"] =    0; </v>
      </c>
      <c r="AD117" t="str">
        <f t="shared" si="59"/>
        <v>0</v>
      </c>
      <c r="AE117" t="str">
        <f t="shared" si="60"/>
        <v xml:space="preserve">["LP"] =  0; </v>
      </c>
      <c r="AF117" t="str">
        <f t="shared" si="61"/>
        <v>700</v>
      </c>
      <c r="AG117" t="str">
        <f t="shared" si="62"/>
        <v xml:space="preserve">["REP"] =  700; </v>
      </c>
      <c r="AH117">
        <f>IF(LEN(J117)&gt;0,VLOOKUP(J117,Faction!A$2:B$77,2,FALSE),1)</f>
        <v>60</v>
      </c>
      <c r="AI117" t="str">
        <f t="shared" si="63"/>
        <v xml:space="preserve">["FACTION"] = 60; </v>
      </c>
      <c r="AJ117" t="str">
        <f t="shared" si="64"/>
        <v xml:space="preserve">["TIER"] = 2; </v>
      </c>
      <c r="AK117" t="str">
        <f t="shared" si="65"/>
        <v xml:space="preserve">["MIN_LVL"] = "105"; </v>
      </c>
      <c r="AL117" t="str">
        <f t="shared" si="66"/>
        <v/>
      </c>
      <c r="AM117" t="str">
        <f t="shared" si="67"/>
        <v xml:space="preserve">["NAME"] = { ["EN"] = "Nargroth Explorer"; }; </v>
      </c>
      <c r="AN117" t="str">
        <f t="shared" si="68"/>
        <v xml:space="preserve">["LORE"] = { ["EN"] = "Explore the Caverns of Fire."; }; </v>
      </c>
      <c r="AO117" t="str">
        <f t="shared" si="69"/>
        <v xml:space="preserve">["SUMMARY"] = { ["EN"] = "Explore the 6 Caverns of Fire."; }; </v>
      </c>
      <c r="AP117" t="str">
        <f t="shared" si="70"/>
        <v xml:space="preserve">["TITLE"] = { ["EN"] = "Flame-rider"; }; </v>
      </c>
      <c r="AQ117" t="str">
        <f t="shared" si="48"/>
        <v>};</v>
      </c>
    </row>
    <row r="118" spans="1:43" x14ac:dyDescent="0.25">
      <c r="A118">
        <v>1879354871</v>
      </c>
      <c r="B118">
        <v>84</v>
      </c>
      <c r="C118">
        <v>108</v>
      </c>
      <c r="D118" t="s">
        <v>341</v>
      </c>
      <c r="E118" t="s">
        <v>24</v>
      </c>
      <c r="G118" t="s">
        <v>342</v>
      </c>
      <c r="I118">
        <v>700</v>
      </c>
      <c r="J118" t="s">
        <v>41</v>
      </c>
      <c r="K118" t="s">
        <v>343</v>
      </c>
      <c r="L118" t="s">
        <v>581</v>
      </c>
      <c r="M118">
        <v>2</v>
      </c>
      <c r="N118">
        <v>105</v>
      </c>
      <c r="R118" t="str">
        <f t="shared" si="49"/>
        <v>[117] = {["ID"] = 1879354871; }; -- The Tainted Reserves</v>
      </c>
      <c r="S118" s="1" t="str">
        <f t="shared" si="50"/>
        <v>[117] = {["ID"] = 1879354871; ["SAVE_INDEX"] = 108; ["TYPE"] =  3; ["VXP"] =    0; ["LP"] =  0; ["REP"] =  700; ["FACTION"] = 60; ["TIER"] = 2; ["MIN_LVL"] = "105"; ["NAME"] = { ["EN"] = "The Tainted Reserves"; }; ["LORE"] = { ["EN"] = "Explore Talath Úrui's water reserves."; }; ["SUMMARY"] = { ["EN"] = "Explore Talath Úrui's 4 water reserves."; }; ["TITLE"] = { ["EN"] = "Darkwater"; }; };</v>
      </c>
      <c r="T118">
        <f t="shared" si="29"/>
        <v>117</v>
      </c>
      <c r="U118" t="str">
        <f t="shared" si="51"/>
        <v>[117] = {</v>
      </c>
      <c r="V118" t="str">
        <f t="shared" si="52"/>
        <v xml:space="preserve">["ID"] = 1879354871; </v>
      </c>
      <c r="W118" t="str">
        <f t="shared" si="53"/>
        <v xml:space="preserve">["ID"] = 1879354871; </v>
      </c>
      <c r="X118" t="str">
        <f t="shared" si="54"/>
        <v/>
      </c>
      <c r="Y118" s="1" t="str">
        <f t="shared" si="55"/>
        <v xml:space="preserve">["SAVE_INDEX"] = 108; </v>
      </c>
      <c r="Z118">
        <f>VLOOKUP(E118,Type!A$2:B$21,2,FALSE)</f>
        <v>3</v>
      </c>
      <c r="AA118" t="str">
        <f t="shared" si="56"/>
        <v xml:space="preserve">["TYPE"] =  3; </v>
      </c>
      <c r="AB118" t="str">
        <f t="shared" si="57"/>
        <v>0</v>
      </c>
      <c r="AC118" t="str">
        <f t="shared" si="58"/>
        <v xml:space="preserve">["VXP"] =    0; </v>
      </c>
      <c r="AD118" t="str">
        <f t="shared" si="59"/>
        <v>0</v>
      </c>
      <c r="AE118" t="str">
        <f t="shared" si="60"/>
        <v xml:space="preserve">["LP"] =  0; </v>
      </c>
      <c r="AF118" t="str">
        <f t="shared" si="61"/>
        <v>700</v>
      </c>
      <c r="AG118" t="str">
        <f t="shared" si="62"/>
        <v xml:space="preserve">["REP"] =  700; </v>
      </c>
      <c r="AH118">
        <f>IF(LEN(J118)&gt;0,VLOOKUP(J118,Faction!A$2:B$77,2,FALSE),1)</f>
        <v>60</v>
      </c>
      <c r="AI118" t="str">
        <f t="shared" si="63"/>
        <v xml:space="preserve">["FACTION"] = 60; </v>
      </c>
      <c r="AJ118" t="str">
        <f t="shared" si="64"/>
        <v xml:space="preserve">["TIER"] = 2; </v>
      </c>
      <c r="AK118" t="str">
        <f t="shared" si="65"/>
        <v xml:space="preserve">["MIN_LVL"] = "105"; </v>
      </c>
      <c r="AL118" t="str">
        <f t="shared" si="66"/>
        <v/>
      </c>
      <c r="AM118" t="str">
        <f t="shared" si="67"/>
        <v xml:space="preserve">["NAME"] = { ["EN"] = "The Tainted Reserves"; }; </v>
      </c>
      <c r="AN118" t="str">
        <f t="shared" si="68"/>
        <v xml:space="preserve">["LORE"] = { ["EN"] = "Explore Talath Úrui's water reserves."; }; </v>
      </c>
      <c r="AO118" t="str">
        <f t="shared" si="69"/>
        <v xml:space="preserve">["SUMMARY"] = { ["EN"] = "Explore Talath Úrui's 4 water reserves."; }; </v>
      </c>
      <c r="AP118" t="str">
        <f t="shared" si="70"/>
        <v xml:space="preserve">["TITLE"] = { ["EN"] = "Darkwater"; }; </v>
      </c>
      <c r="AQ118" t="str">
        <f t="shared" si="48"/>
        <v>};</v>
      </c>
    </row>
    <row r="119" spans="1:43" x14ac:dyDescent="0.25">
      <c r="A119">
        <v>1879354882</v>
      </c>
      <c r="B119">
        <v>85</v>
      </c>
      <c r="C119">
        <v>109</v>
      </c>
      <c r="D119" t="s">
        <v>344</v>
      </c>
      <c r="E119" t="s">
        <v>24</v>
      </c>
      <c r="I119">
        <v>700</v>
      </c>
      <c r="J119" t="s">
        <v>41</v>
      </c>
      <c r="K119" t="s">
        <v>345</v>
      </c>
      <c r="L119" t="s">
        <v>582</v>
      </c>
      <c r="M119">
        <v>2</v>
      </c>
      <c r="N119">
        <v>105</v>
      </c>
      <c r="R119" t="str">
        <f t="shared" si="49"/>
        <v>[118] = {["ID"] = 1879354882; }; -- Rare Gorgoroth Chests of Talath Úrui</v>
      </c>
      <c r="S119" s="1" t="str">
        <f t="shared" si="50"/>
        <v>[118] = {["ID"] = 1879354882; ["SAVE_INDEX"] = 109; ["TYPE"] =  3; ["VXP"] =    0; ["LP"] =  0; ["REP"] =  700; ["FACTION"] = 60; ["TIER"] = 2; ["MIN_LVL"] = "105"; ["NAME"] = { ["EN"] = "Rare Gorgoroth Chests of Talath Úrui"; }; ["LORE"] = { ["EN"] = "Find rare treasure chests in Talath Úrui."; }; ["SUMMARY"] = { ["EN"] = "Find the 5 rare treasure chests in Talath Úrui"; }; };</v>
      </c>
      <c r="T119">
        <f t="shared" si="29"/>
        <v>118</v>
      </c>
      <c r="U119" t="str">
        <f t="shared" si="51"/>
        <v>[118] = {</v>
      </c>
      <c r="V119" t="str">
        <f t="shared" si="52"/>
        <v xml:space="preserve">["ID"] = 1879354882; </v>
      </c>
      <c r="W119" t="str">
        <f t="shared" si="53"/>
        <v xml:space="preserve">["ID"] = 1879354882; </v>
      </c>
      <c r="X119" t="str">
        <f t="shared" si="54"/>
        <v/>
      </c>
      <c r="Y119" s="1" t="str">
        <f t="shared" si="55"/>
        <v xml:space="preserve">["SAVE_INDEX"] = 109; </v>
      </c>
      <c r="Z119">
        <f>VLOOKUP(E119,Type!A$2:B$21,2,FALSE)</f>
        <v>3</v>
      </c>
      <c r="AA119" t="str">
        <f t="shared" si="56"/>
        <v xml:space="preserve">["TYPE"] =  3; </v>
      </c>
      <c r="AB119" t="str">
        <f t="shared" si="57"/>
        <v>0</v>
      </c>
      <c r="AC119" t="str">
        <f t="shared" si="58"/>
        <v xml:space="preserve">["VXP"] =    0; </v>
      </c>
      <c r="AD119" t="str">
        <f t="shared" si="59"/>
        <v>0</v>
      </c>
      <c r="AE119" t="str">
        <f t="shared" si="60"/>
        <v xml:space="preserve">["LP"] =  0; </v>
      </c>
      <c r="AF119" t="str">
        <f t="shared" si="61"/>
        <v>700</v>
      </c>
      <c r="AG119" t="str">
        <f t="shared" si="62"/>
        <v xml:space="preserve">["REP"] =  700; </v>
      </c>
      <c r="AH119">
        <f>IF(LEN(J119)&gt;0,VLOOKUP(J119,Faction!A$2:B$77,2,FALSE),1)</f>
        <v>60</v>
      </c>
      <c r="AI119" t="str">
        <f t="shared" si="63"/>
        <v xml:space="preserve">["FACTION"] = 60; </v>
      </c>
      <c r="AJ119" t="str">
        <f t="shared" si="64"/>
        <v xml:space="preserve">["TIER"] = 2; </v>
      </c>
      <c r="AK119" t="str">
        <f t="shared" si="65"/>
        <v xml:space="preserve">["MIN_LVL"] = "105"; </v>
      </c>
      <c r="AL119" t="str">
        <f t="shared" si="66"/>
        <v/>
      </c>
      <c r="AM119" t="str">
        <f t="shared" si="67"/>
        <v xml:space="preserve">["NAME"] = { ["EN"] = "Rare Gorgoroth Chests of Talath Úrui"; }; </v>
      </c>
      <c r="AN119" t="str">
        <f t="shared" si="68"/>
        <v xml:space="preserve">["LORE"] = { ["EN"] = "Find rare treasure chests in Talath Úrui."; }; </v>
      </c>
      <c r="AO119" t="str">
        <f t="shared" si="69"/>
        <v xml:space="preserve">["SUMMARY"] = { ["EN"] = "Find the 5 rare treasure chests in Talath Úrui"; }; </v>
      </c>
      <c r="AP119" t="str">
        <f t="shared" si="70"/>
        <v/>
      </c>
      <c r="AQ119" t="str">
        <f t="shared" si="48"/>
        <v>};</v>
      </c>
    </row>
    <row r="120" spans="1:43" x14ac:dyDescent="0.25">
      <c r="A120">
        <v>1879354889</v>
      </c>
      <c r="B120">
        <v>86</v>
      </c>
      <c r="C120">
        <v>110</v>
      </c>
      <c r="D120" t="s">
        <v>346</v>
      </c>
      <c r="E120" t="s">
        <v>24</v>
      </c>
      <c r="G120" t="s">
        <v>347</v>
      </c>
      <c r="I120">
        <v>700</v>
      </c>
      <c r="J120" t="s">
        <v>41</v>
      </c>
      <c r="K120" t="s">
        <v>348</v>
      </c>
      <c r="L120" t="s">
        <v>583</v>
      </c>
      <c r="M120">
        <v>2</v>
      </c>
      <c r="N120">
        <v>105</v>
      </c>
      <c r="R120" t="str">
        <f t="shared" si="49"/>
        <v>[119] = {["ID"] = 1879354889; }; -- Treasure of Talath Úrui</v>
      </c>
      <c r="S120" s="1" t="str">
        <f t="shared" si="50"/>
        <v>[119] = {["ID"] = 1879354889; ["SAVE_INDEX"] = 110; ["TYPE"] =  3; ["VXP"] =    0; ["LP"] =  0; ["REP"] =  700; ["FACTION"] = 60; ["TIER"] = 2; ["MIN_LVL"] = "105"; ["NAME"] = { ["EN"] = "Treasure of Talath Úrui"; }; ["LORE"] = { ["EN"] = "Find ancient treasure in Talath Úrui."; }; ["SUMMARY"] = { ["EN"] = "Find the 12 ancient treasures in Talath Úrui"; }; ["TITLE"] = { ["EN"] = "Treasure Seeker of Talath Úrui"; }; };</v>
      </c>
      <c r="T120">
        <f t="shared" si="29"/>
        <v>119</v>
      </c>
      <c r="U120" t="str">
        <f t="shared" si="51"/>
        <v>[119] = {</v>
      </c>
      <c r="V120" t="str">
        <f t="shared" si="52"/>
        <v xml:space="preserve">["ID"] = 1879354889; </v>
      </c>
      <c r="W120" t="str">
        <f t="shared" si="53"/>
        <v xml:space="preserve">["ID"] = 1879354889; </v>
      </c>
      <c r="X120" t="str">
        <f t="shared" si="54"/>
        <v/>
      </c>
      <c r="Y120" s="1" t="str">
        <f t="shared" si="55"/>
        <v xml:space="preserve">["SAVE_INDEX"] = 110; </v>
      </c>
      <c r="Z120">
        <f>VLOOKUP(E120,Type!A$2:B$21,2,FALSE)</f>
        <v>3</v>
      </c>
      <c r="AA120" t="str">
        <f t="shared" si="56"/>
        <v xml:space="preserve">["TYPE"] =  3; </v>
      </c>
      <c r="AB120" t="str">
        <f t="shared" si="57"/>
        <v>0</v>
      </c>
      <c r="AC120" t="str">
        <f t="shared" si="58"/>
        <v xml:space="preserve">["VXP"] =    0; </v>
      </c>
      <c r="AD120" t="str">
        <f t="shared" si="59"/>
        <v>0</v>
      </c>
      <c r="AE120" t="str">
        <f t="shared" si="60"/>
        <v xml:space="preserve">["LP"] =  0; </v>
      </c>
      <c r="AF120" t="str">
        <f t="shared" si="61"/>
        <v>700</v>
      </c>
      <c r="AG120" t="str">
        <f t="shared" si="62"/>
        <v xml:space="preserve">["REP"] =  700; </v>
      </c>
      <c r="AH120">
        <f>IF(LEN(J120)&gt;0,VLOOKUP(J120,Faction!A$2:B$77,2,FALSE),1)</f>
        <v>60</v>
      </c>
      <c r="AI120" t="str">
        <f t="shared" si="63"/>
        <v xml:space="preserve">["FACTION"] = 60; </v>
      </c>
      <c r="AJ120" t="str">
        <f t="shared" si="64"/>
        <v xml:space="preserve">["TIER"] = 2; </v>
      </c>
      <c r="AK120" t="str">
        <f t="shared" si="65"/>
        <v xml:space="preserve">["MIN_LVL"] = "105"; </v>
      </c>
      <c r="AL120" t="str">
        <f t="shared" si="66"/>
        <v/>
      </c>
      <c r="AM120" t="str">
        <f t="shared" si="67"/>
        <v xml:space="preserve">["NAME"] = { ["EN"] = "Treasure of Talath Úrui"; }; </v>
      </c>
      <c r="AN120" t="str">
        <f t="shared" si="68"/>
        <v xml:space="preserve">["LORE"] = { ["EN"] = "Find ancient treasure in Talath Úrui."; }; </v>
      </c>
      <c r="AO120" t="str">
        <f t="shared" si="69"/>
        <v xml:space="preserve">["SUMMARY"] = { ["EN"] = "Find the 12 ancient treasures in Talath Úrui"; }; </v>
      </c>
      <c r="AP120" t="str">
        <f t="shared" si="70"/>
        <v xml:space="preserve">["TITLE"] = { ["EN"] = "Treasure Seeker of Talath Úrui"; }; </v>
      </c>
      <c r="AQ120" t="str">
        <f t="shared" si="48"/>
        <v>};</v>
      </c>
    </row>
    <row r="121" spans="1:43" x14ac:dyDescent="0.25">
      <c r="A121">
        <v>1879354863</v>
      </c>
      <c r="B121">
        <v>87</v>
      </c>
      <c r="C121">
        <v>111</v>
      </c>
      <c r="D121" t="s">
        <v>349</v>
      </c>
      <c r="E121" t="s">
        <v>25</v>
      </c>
      <c r="G121" t="s">
        <v>350</v>
      </c>
      <c r="H121">
        <v>5</v>
      </c>
      <c r="I121">
        <v>500</v>
      </c>
      <c r="J121" t="s">
        <v>41</v>
      </c>
      <c r="K121" t="s">
        <v>351</v>
      </c>
      <c r="L121" t="s">
        <v>584</v>
      </c>
      <c r="M121">
        <v>1</v>
      </c>
      <c r="N121">
        <v>105</v>
      </c>
      <c r="R121" t="str">
        <f t="shared" si="49"/>
        <v>[120] = {["ID"] = 1879354863; }; -- Quests of Talath Úrui</v>
      </c>
      <c r="S121" s="1" t="str">
        <f t="shared" si="50"/>
        <v>[120] = {["ID"] = 1879354863; ["SAVE_INDEX"] = 111; ["TYPE"] =  6; ["VXP"] =    0; ["LP"] =  5; ["REP"] =  500; ["FACTION"] = 60; ["TIER"] = 1; ["MIN_LVL"] = "105"; ["NAME"] = { ["EN"] = "Quests of Talath Úrui"; }; ["LORE"] = { ["EN"] = "Complete quests in Talath Úrui."; }; ["SUMMARY"] = { ["EN"] = "Complete 50 quests in Talath Úrui"; }; ["TITLE"] = { ["EN"] = "Warrior of the Burning Plains"; }; };</v>
      </c>
      <c r="T121">
        <f t="shared" si="29"/>
        <v>120</v>
      </c>
      <c r="U121" t="str">
        <f t="shared" si="51"/>
        <v>[120] = {</v>
      </c>
      <c r="V121" t="str">
        <f t="shared" si="52"/>
        <v xml:space="preserve">["ID"] = 1879354863; </v>
      </c>
      <c r="W121" t="str">
        <f t="shared" si="53"/>
        <v xml:space="preserve">["ID"] = 1879354863; </v>
      </c>
      <c r="X121" t="str">
        <f t="shared" si="54"/>
        <v/>
      </c>
      <c r="Y121" s="1" t="str">
        <f t="shared" si="55"/>
        <v xml:space="preserve">["SAVE_INDEX"] = 111; </v>
      </c>
      <c r="Z121">
        <f>VLOOKUP(E121,Type!A$2:B$21,2,FALSE)</f>
        <v>6</v>
      </c>
      <c r="AA121" t="str">
        <f t="shared" si="56"/>
        <v xml:space="preserve">["TYPE"] =  6; </v>
      </c>
      <c r="AB121" t="str">
        <f t="shared" si="57"/>
        <v>0</v>
      </c>
      <c r="AC121" t="str">
        <f t="shared" si="58"/>
        <v xml:space="preserve">["VXP"] =    0; </v>
      </c>
      <c r="AD121" t="str">
        <f t="shared" si="59"/>
        <v>5</v>
      </c>
      <c r="AE121" t="str">
        <f t="shared" si="60"/>
        <v xml:space="preserve">["LP"] =  5; </v>
      </c>
      <c r="AF121" t="str">
        <f t="shared" si="61"/>
        <v>500</v>
      </c>
      <c r="AG121" t="str">
        <f t="shared" si="62"/>
        <v xml:space="preserve">["REP"] =  500; </v>
      </c>
      <c r="AH121">
        <f>IF(LEN(J121)&gt;0,VLOOKUP(J121,Faction!A$2:B$77,2,FALSE),1)</f>
        <v>60</v>
      </c>
      <c r="AI121" t="str">
        <f t="shared" si="63"/>
        <v xml:space="preserve">["FACTION"] = 60; </v>
      </c>
      <c r="AJ121" t="str">
        <f t="shared" si="64"/>
        <v xml:space="preserve">["TIER"] = 1; </v>
      </c>
      <c r="AK121" t="str">
        <f t="shared" si="65"/>
        <v xml:space="preserve">["MIN_LVL"] = "105"; </v>
      </c>
      <c r="AL121" t="str">
        <f t="shared" si="66"/>
        <v/>
      </c>
      <c r="AM121" t="str">
        <f t="shared" si="67"/>
        <v xml:space="preserve">["NAME"] = { ["EN"] = "Quests of Talath Úrui"; }; </v>
      </c>
      <c r="AN121" t="str">
        <f t="shared" si="68"/>
        <v xml:space="preserve">["LORE"] = { ["EN"] = "Complete quests in Talath Úrui."; }; </v>
      </c>
      <c r="AO121" t="str">
        <f t="shared" si="69"/>
        <v xml:space="preserve">["SUMMARY"] = { ["EN"] = "Complete 50 quests in Talath Úrui"; }; </v>
      </c>
      <c r="AP121" t="str">
        <f t="shared" si="70"/>
        <v xml:space="preserve">["TITLE"] = { ["EN"] = "Warrior of the Burning Plains"; }; </v>
      </c>
      <c r="AQ121" t="str">
        <f t="shared" si="48"/>
        <v>};</v>
      </c>
    </row>
    <row r="122" spans="1:43" x14ac:dyDescent="0.25">
      <c r="D122" s="2" t="s">
        <v>377</v>
      </c>
      <c r="E122" s="2" t="s">
        <v>133</v>
      </c>
      <c r="P122">
        <v>275</v>
      </c>
      <c r="R122" t="str">
        <f t="shared" si="49"/>
        <v>[121] = {["CAT_ID"] = 275; }; -- Agarnaith</v>
      </c>
      <c r="S122" s="1" t="str">
        <f t="shared" si="50"/>
        <v>[121] = {                                           ["TYPE"] = 14; ["VXP"] =    0; ["LP"] =  0; ["REP"] =    0; ["FACTION"] =  1; ["TIER"] = 0;                      ["NAME"] = { ["EN"] = "Agarnaith"; }; };</v>
      </c>
      <c r="T122">
        <f t="shared" si="29"/>
        <v>121</v>
      </c>
      <c r="U122" t="str">
        <f t="shared" si="51"/>
        <v>[121] = {</v>
      </c>
      <c r="V122" t="str">
        <f t="shared" si="52"/>
        <v xml:space="preserve">                     </v>
      </c>
      <c r="W122" t="str">
        <f t="shared" si="53"/>
        <v/>
      </c>
      <c r="X122" t="str">
        <f t="shared" si="54"/>
        <v xml:space="preserve">["CAT_ID"] = 275; </v>
      </c>
      <c r="Y122" s="1" t="str">
        <f t="shared" si="55"/>
        <v xml:space="preserve">                      </v>
      </c>
      <c r="Z122">
        <f>VLOOKUP(E122,Type!A$2:B$21,2,FALSE)</f>
        <v>14</v>
      </c>
      <c r="AA122" t="str">
        <f t="shared" si="56"/>
        <v xml:space="preserve">["TYPE"] = 14; </v>
      </c>
      <c r="AB122" t="str">
        <f t="shared" si="57"/>
        <v>0</v>
      </c>
      <c r="AC122" t="str">
        <f t="shared" si="58"/>
        <v xml:space="preserve">["VXP"] =    0; </v>
      </c>
      <c r="AD122" t="str">
        <f t="shared" si="59"/>
        <v>0</v>
      </c>
      <c r="AE122" t="str">
        <f t="shared" si="60"/>
        <v xml:space="preserve">["LP"] =  0; </v>
      </c>
      <c r="AF122" t="str">
        <f t="shared" si="61"/>
        <v>0</v>
      </c>
      <c r="AG122" t="str">
        <f t="shared" si="62"/>
        <v xml:space="preserve">["REP"] =    0; </v>
      </c>
      <c r="AH122">
        <f>IF(LEN(J122)&gt;0,VLOOKUP(J122,Faction!A$2:B$77,2,FALSE),1)</f>
        <v>1</v>
      </c>
      <c r="AI122" t="str">
        <f t="shared" si="63"/>
        <v xml:space="preserve">["FACTION"] =  1; </v>
      </c>
      <c r="AJ122" t="str">
        <f t="shared" si="64"/>
        <v xml:space="preserve">["TIER"] = 0; </v>
      </c>
      <c r="AK122" t="str">
        <f t="shared" si="65"/>
        <v xml:space="preserve">                     </v>
      </c>
      <c r="AL122" t="str">
        <f t="shared" si="66"/>
        <v/>
      </c>
      <c r="AM122" t="str">
        <f t="shared" si="67"/>
        <v xml:space="preserve">["NAME"] = { ["EN"] = "Agarnaith"; }; </v>
      </c>
      <c r="AN122" t="str">
        <f t="shared" si="68"/>
        <v/>
      </c>
      <c r="AO122" t="str">
        <f t="shared" si="69"/>
        <v/>
      </c>
      <c r="AP122" t="str">
        <f t="shared" si="70"/>
        <v/>
      </c>
      <c r="AQ122" t="str">
        <f t="shared" si="48"/>
        <v>};</v>
      </c>
    </row>
    <row r="123" spans="1:43" x14ac:dyDescent="0.25">
      <c r="A123">
        <v>1879353982</v>
      </c>
      <c r="B123">
        <v>101</v>
      </c>
      <c r="C123">
        <v>121</v>
      </c>
      <c r="D123" t="s">
        <v>378</v>
      </c>
      <c r="E123" t="s">
        <v>29</v>
      </c>
      <c r="H123">
        <v>15</v>
      </c>
      <c r="I123">
        <v>900</v>
      </c>
      <c r="J123" t="s">
        <v>41</v>
      </c>
      <c r="K123" t="s">
        <v>379</v>
      </c>
      <c r="L123" t="s">
        <v>639</v>
      </c>
      <c r="M123">
        <v>0</v>
      </c>
      <c r="N123">
        <v>105</v>
      </c>
      <c r="R123" t="str">
        <f t="shared" si="49"/>
        <v>[122] = {["ID"] = 1879353982; }; -- Deeds of Agarnaith</v>
      </c>
      <c r="S123" s="1" t="str">
        <f t="shared" si="50"/>
        <v>[122] = {["ID"] = 1879353982; ["SAVE_INDEX"] = 121; ["TYPE"] =  7; ["VXP"] =    0; ["LP"] = 15; ["REP"] =  900; ["FACTION"] = 60; ["TIER"] = 0; ["MIN_LVL"] = "105"; ["NAME"] = { ["EN"] = "Deeds of Agarnaith"; }; ["LORE"] = { ["EN"] = "There is much to do while adventuring in Agarnaith."; }; ["SUMMARY"] = { ["EN"] = "Complete explorer, Quests, and Slayer Deeds of Agarnaith"; }; };</v>
      </c>
      <c r="T123">
        <f t="shared" si="29"/>
        <v>122</v>
      </c>
      <c r="U123" t="str">
        <f t="shared" si="51"/>
        <v>[122] = {</v>
      </c>
      <c r="V123" t="str">
        <f t="shared" si="52"/>
        <v xml:space="preserve">["ID"] = 1879353982; </v>
      </c>
      <c r="W123" t="str">
        <f t="shared" si="53"/>
        <v xml:space="preserve">["ID"] = 1879353982; </v>
      </c>
      <c r="X123" t="str">
        <f t="shared" si="54"/>
        <v/>
      </c>
      <c r="Y123" s="1" t="str">
        <f t="shared" si="55"/>
        <v xml:space="preserve">["SAVE_INDEX"] = 121; </v>
      </c>
      <c r="Z123">
        <f>VLOOKUP(E123,Type!A$2:B$21,2,FALSE)</f>
        <v>7</v>
      </c>
      <c r="AA123" t="str">
        <f t="shared" si="56"/>
        <v xml:space="preserve">["TYPE"] =  7; </v>
      </c>
      <c r="AB123" t="str">
        <f t="shared" si="57"/>
        <v>0</v>
      </c>
      <c r="AC123" t="str">
        <f t="shared" si="58"/>
        <v xml:space="preserve">["VXP"] =    0; </v>
      </c>
      <c r="AD123" t="str">
        <f t="shared" si="59"/>
        <v>15</v>
      </c>
      <c r="AE123" t="str">
        <f t="shared" si="60"/>
        <v xml:space="preserve">["LP"] = 15; </v>
      </c>
      <c r="AF123" t="str">
        <f t="shared" si="61"/>
        <v>900</v>
      </c>
      <c r="AG123" t="str">
        <f t="shared" si="62"/>
        <v xml:space="preserve">["REP"] =  900; </v>
      </c>
      <c r="AH123">
        <f>IF(LEN(J123)&gt;0,VLOOKUP(J123,Faction!A$2:B$77,2,FALSE),1)</f>
        <v>60</v>
      </c>
      <c r="AI123" t="str">
        <f t="shared" si="63"/>
        <v xml:space="preserve">["FACTION"] = 60; </v>
      </c>
      <c r="AJ123" t="str">
        <f t="shared" si="64"/>
        <v xml:space="preserve">["TIER"] = 0; </v>
      </c>
      <c r="AK123" t="str">
        <f t="shared" si="65"/>
        <v xml:space="preserve">["MIN_LVL"] = "105"; </v>
      </c>
      <c r="AL123" t="str">
        <f t="shared" si="66"/>
        <v/>
      </c>
      <c r="AM123" t="str">
        <f t="shared" si="67"/>
        <v xml:space="preserve">["NAME"] = { ["EN"] = "Deeds of Agarnaith"; }; </v>
      </c>
      <c r="AN123" t="str">
        <f t="shared" si="68"/>
        <v xml:space="preserve">["LORE"] = { ["EN"] = "There is much to do while adventuring in Agarnaith."; }; </v>
      </c>
      <c r="AO123" t="str">
        <f t="shared" si="69"/>
        <v xml:space="preserve">["SUMMARY"] = { ["EN"] = "Complete explorer, Quests, and Slayer Deeds of Agarnaith"; }; </v>
      </c>
      <c r="AP123" t="str">
        <f t="shared" si="70"/>
        <v/>
      </c>
      <c r="AQ123" t="str">
        <f t="shared" si="48"/>
        <v>};</v>
      </c>
    </row>
    <row r="124" spans="1:43" x14ac:dyDescent="0.25">
      <c r="A124">
        <v>1879353981</v>
      </c>
      <c r="B124">
        <v>109</v>
      </c>
      <c r="C124">
        <v>129</v>
      </c>
      <c r="D124" t="s">
        <v>399</v>
      </c>
      <c r="E124" t="s">
        <v>30</v>
      </c>
      <c r="H124">
        <v>10</v>
      </c>
      <c r="I124">
        <v>700</v>
      </c>
      <c r="J124" t="s">
        <v>41</v>
      </c>
      <c r="K124" t="s">
        <v>400</v>
      </c>
      <c r="L124" t="s">
        <v>592</v>
      </c>
      <c r="M124">
        <v>1</v>
      </c>
      <c r="N124">
        <v>105</v>
      </c>
      <c r="R124" t="str">
        <f t="shared" si="49"/>
        <v>[123] = {["ID"] = 1879353981; }; -- Slayer of Agarnaith</v>
      </c>
      <c r="S124" s="1" t="str">
        <f t="shared" ref="S124:S131" si="128">CONCATENATE(U124,V124,Y124,AA124,AC124,AE124,AG124,AI124,AJ124,AK124,AL124,AM124,AN124,AO124,AP124,AQ124)</f>
        <v>[123] = {["ID"] = 1879353981; ["SAVE_INDEX"] = 129; ["TYPE"] =  4; ["VXP"] =    0; ["LP"] = 10; ["REP"] =  700; ["FACTION"] = 60; ["TIER"] = 1; ["MIN_LVL"] = "105"; ["NAME"] = { ["EN"] = "Slayer of Agarnaith"; }; ["LORE"] = { ["EN"] = "There are many foes lurking in the wilds of Agarnaith."; }; ["SUMMARY"] = { ["EN"] = "Complete the 4 Slayer deeds in Agarnaith"; }; };</v>
      </c>
      <c r="T124">
        <f t="shared" ref="T124:T147" si="129">ROW()-1</f>
        <v>123</v>
      </c>
      <c r="U124" t="str">
        <f t="shared" ref="U124:U131" si="130">CONCATENATE(REPT(" ",3-LEN(T124)),"[",T124,"] = {")</f>
        <v>[123] = {</v>
      </c>
      <c r="V124" t="str">
        <f t="shared" ref="V124:V131" si="131">IF(LEN(A124)&gt;0,CONCATENATE("[""ID""] = ",A124,"; "),"                     ")</f>
        <v xml:space="preserve">["ID"] = 1879353981; </v>
      </c>
      <c r="W124" t="str">
        <f t="shared" si="53"/>
        <v xml:space="preserve">["ID"] = 1879353981; </v>
      </c>
      <c r="X124" t="str">
        <f t="shared" si="54"/>
        <v/>
      </c>
      <c r="Y124" s="1" t="str">
        <f t="shared" ref="Y124:Y131" si="132">IF(LEN(C124)&gt;0,CONCATENATE("[""SAVE_INDEX""] = ",REPT(" ",3-LEN(C124)),C124,"; "),REPT(" ",22))</f>
        <v xml:space="preserve">["SAVE_INDEX"] = 129; </v>
      </c>
      <c r="Z124">
        <f>VLOOKUP(E124,Type!A$2:B$21,2,FALSE)</f>
        <v>4</v>
      </c>
      <c r="AA124" t="str">
        <f t="shared" ref="AA124:AA131" si="133">CONCATENATE("[""TYPE""] = ",REPT(" ",2-LEN(Z124)),Z124,"; ")</f>
        <v xml:space="preserve">["TYPE"] =  4; </v>
      </c>
      <c r="AB124" t="str">
        <f t="shared" ref="AB124:AB131" si="134">TEXT(F124,0)</f>
        <v>0</v>
      </c>
      <c r="AC124" t="str">
        <f t="shared" ref="AC124:AC131" si="135">CONCATENATE("[""VXP""] = ",REPT(" ",4-LEN(AB124)),TEXT(AB124,"0"),"; ")</f>
        <v xml:space="preserve">["VXP"] =    0; </v>
      </c>
      <c r="AD124" t="str">
        <f t="shared" ref="AD124:AD131" si="136">TEXT(H124,0)</f>
        <v>10</v>
      </c>
      <c r="AE124" t="str">
        <f t="shared" ref="AE124:AE131" si="137">CONCATENATE("[""LP""] = ",REPT(" ",2-LEN(AD124)),TEXT(AD124,"0"),"; ")</f>
        <v xml:space="preserve">["LP"] = 10; </v>
      </c>
      <c r="AF124" t="str">
        <f t="shared" ref="AF124:AF131" si="138">TEXT(I124,0)</f>
        <v>700</v>
      </c>
      <c r="AG124" t="str">
        <f t="shared" ref="AG124:AG131" si="139">CONCATENATE("[""REP""] = ",REPT(" ",4-LEN(AF124)),TEXT(AF124,"0"),"; ")</f>
        <v xml:space="preserve">["REP"] =  700; </v>
      </c>
      <c r="AH124">
        <f>IF(LEN(J124)&gt;0,VLOOKUP(J124,Faction!A$2:B$77,2,FALSE),1)</f>
        <v>60</v>
      </c>
      <c r="AI124" t="str">
        <f t="shared" ref="AI124:AI131" si="140">CONCATENATE("[""FACTION""] = ",REPT(" ",2-LEN(AH124)),TEXT(AH124,"0"),"; ")</f>
        <v xml:space="preserve">["FACTION"] = 60; </v>
      </c>
      <c r="AJ124" t="str">
        <f t="shared" ref="AJ124:AJ131" si="141">CONCATENATE("[""TIER""] = ",TEXT(M124,"0"),"; ")</f>
        <v xml:space="preserve">["TIER"] = 1; </v>
      </c>
      <c r="AK124" t="str">
        <f t="shared" ref="AK124:AK131" si="142">IF(LEN(N124)&gt;0,CONCATENATE("[""MIN_LVL""] = ",REPT(" ",3-LEN(N124)),"""",N124,"""; "),"                     ")</f>
        <v xml:space="preserve">["MIN_LVL"] = "105"; </v>
      </c>
      <c r="AL124" t="str">
        <f t="shared" ref="AL124:AL131" si="143">IF(LEN(O124)&gt;0,CONCATENATE("[""MIN_LVL""] = ",REPT(" ",3-LEN(O124)),O124,"; "),"")</f>
        <v/>
      </c>
      <c r="AM124" t="str">
        <f t="shared" ref="AM124:AM131" si="144">CONCATENATE("[""NAME""] = { [""EN""] = """,D124,"""; }; ")</f>
        <v xml:space="preserve">["NAME"] = { ["EN"] = "Slayer of Agarnaith"; }; </v>
      </c>
      <c r="AN124" t="str">
        <f t="shared" ref="AN124:AN131" si="145">IF(LEN(L124)&gt;0,CONCATENATE("[""LORE""] = { [""EN""] = """,L124,"""; }; "),"")</f>
        <v xml:space="preserve">["LORE"] = { ["EN"] = "There are many foes lurking in the wilds of Agarnaith."; }; </v>
      </c>
      <c r="AO124" t="str">
        <f t="shared" ref="AO124:AO131" si="146">IF(LEN(K124)&gt;0,CONCATENATE("[""SUMMARY""] = { [""EN""] = """,K124,"""; }; "),"")</f>
        <v xml:space="preserve">["SUMMARY"] = { ["EN"] = "Complete the 4 Slayer deeds in Agarnaith"; }; </v>
      </c>
      <c r="AP124" t="str">
        <f t="shared" ref="AP124:AP131" si="147">IF(LEN(G124)&gt;0,CONCATENATE("[""TITLE""] = { [""EN""] = """,G124,"""; }; "),"")</f>
        <v/>
      </c>
      <c r="AQ124" t="str">
        <f t="shared" ref="AQ124:AQ147" si="148">CONCATENATE("};")</f>
        <v>};</v>
      </c>
    </row>
    <row r="125" spans="1:43" x14ac:dyDescent="0.25">
      <c r="A125">
        <v>1879353880</v>
      </c>
      <c r="B125">
        <v>114</v>
      </c>
      <c r="C125">
        <v>130</v>
      </c>
      <c r="D125" t="s">
        <v>409</v>
      </c>
      <c r="E125" t="s">
        <v>30</v>
      </c>
      <c r="H125">
        <v>5</v>
      </c>
      <c r="I125">
        <v>700</v>
      </c>
      <c r="J125" t="s">
        <v>41</v>
      </c>
      <c r="K125" t="s">
        <v>410</v>
      </c>
      <c r="L125" t="s">
        <v>593</v>
      </c>
      <c r="M125">
        <v>2</v>
      </c>
      <c r="N125">
        <v>105</v>
      </c>
      <c r="R125" t="str">
        <f t="shared" si="49"/>
        <v>[124] = {["ID"] = 1879353880; }; -- Plague-slayer of Agarnaith (Advanced)</v>
      </c>
      <c r="S125" s="1" t="str">
        <f t="shared" si="128"/>
        <v>[124] = {["ID"] = 1879353880; ["SAVE_INDEX"] = 130; ["TYPE"] =  4; ["VXP"] =    0; ["LP"] =  5; ["REP"] =  700; ["FACTION"] = 60; ["TIER"] = 2; ["MIN_LVL"] = "105"; ["NAME"] = { ["EN"] = "Plague-slayer of Agarnaith (Advanced)"; }; ["LORE"] = { ["EN"] = "Defeat many infected animals in Agarnaith."; }; ["SUMMARY"] = { ["EN"] = "Defeat 200 infected animals in Agarnaith"; }; };</v>
      </c>
      <c r="T125">
        <f t="shared" si="129"/>
        <v>124</v>
      </c>
      <c r="U125" t="str">
        <f t="shared" si="130"/>
        <v>[124] = {</v>
      </c>
      <c r="V125" t="str">
        <f t="shared" si="131"/>
        <v xml:space="preserve">["ID"] = 1879353880; </v>
      </c>
      <c r="W125" t="str">
        <f t="shared" si="53"/>
        <v xml:space="preserve">["ID"] = 1879353880; </v>
      </c>
      <c r="X125" t="str">
        <f t="shared" si="54"/>
        <v/>
      </c>
      <c r="Y125" s="1" t="str">
        <f t="shared" si="132"/>
        <v xml:space="preserve">["SAVE_INDEX"] = 130; </v>
      </c>
      <c r="Z125">
        <f>VLOOKUP(E125,Type!A$2:B$21,2,FALSE)</f>
        <v>4</v>
      </c>
      <c r="AA125" t="str">
        <f t="shared" si="133"/>
        <v xml:space="preserve">["TYPE"] =  4; </v>
      </c>
      <c r="AB125" t="str">
        <f t="shared" si="134"/>
        <v>0</v>
      </c>
      <c r="AC125" t="str">
        <f t="shared" si="135"/>
        <v xml:space="preserve">["VXP"] =    0; </v>
      </c>
      <c r="AD125" t="str">
        <f t="shared" si="136"/>
        <v>5</v>
      </c>
      <c r="AE125" t="str">
        <f t="shared" si="137"/>
        <v xml:space="preserve">["LP"] =  5; </v>
      </c>
      <c r="AF125" t="str">
        <f t="shared" si="138"/>
        <v>700</v>
      </c>
      <c r="AG125" t="str">
        <f t="shared" si="139"/>
        <v xml:space="preserve">["REP"] =  700; </v>
      </c>
      <c r="AH125">
        <f>IF(LEN(J125)&gt;0,VLOOKUP(J125,Faction!A$2:B$77,2,FALSE),1)</f>
        <v>60</v>
      </c>
      <c r="AI125" t="str">
        <f t="shared" si="140"/>
        <v xml:space="preserve">["FACTION"] = 60; </v>
      </c>
      <c r="AJ125" t="str">
        <f t="shared" si="141"/>
        <v xml:space="preserve">["TIER"] = 2; </v>
      </c>
      <c r="AK125" t="str">
        <f t="shared" si="142"/>
        <v xml:space="preserve">["MIN_LVL"] = "105"; </v>
      </c>
      <c r="AL125" t="str">
        <f t="shared" si="143"/>
        <v/>
      </c>
      <c r="AM125" t="str">
        <f t="shared" si="144"/>
        <v xml:space="preserve">["NAME"] = { ["EN"] = "Plague-slayer of Agarnaith (Advanced)"; }; </v>
      </c>
      <c r="AN125" t="str">
        <f t="shared" si="145"/>
        <v xml:space="preserve">["LORE"] = { ["EN"] = "Defeat many infected animals in Agarnaith."; }; </v>
      </c>
      <c r="AO125" t="str">
        <f t="shared" si="146"/>
        <v xml:space="preserve">["SUMMARY"] = { ["EN"] = "Defeat 200 infected animals in Agarnaith"; }; </v>
      </c>
      <c r="AP125" t="str">
        <f t="shared" si="147"/>
        <v/>
      </c>
      <c r="AQ125" t="str">
        <f t="shared" si="148"/>
        <v>};</v>
      </c>
    </row>
    <row r="126" spans="1:43" x14ac:dyDescent="0.25">
      <c r="A126">
        <v>1879353881</v>
      </c>
      <c r="B126">
        <v>113</v>
      </c>
      <c r="C126">
        <v>131</v>
      </c>
      <c r="D126" t="s">
        <v>407</v>
      </c>
      <c r="E126" t="s">
        <v>30</v>
      </c>
      <c r="I126">
        <v>700</v>
      </c>
      <c r="J126" t="s">
        <v>41</v>
      </c>
      <c r="K126" t="s">
        <v>408</v>
      </c>
      <c r="L126" t="s">
        <v>593</v>
      </c>
      <c r="M126">
        <v>3</v>
      </c>
      <c r="N126">
        <v>105</v>
      </c>
      <c r="R126" t="str">
        <f t="shared" si="49"/>
        <v>[125] = {["ID"] = 1879353881; }; -- Plague-slayer of Agarnaith</v>
      </c>
      <c r="S126" s="1" t="str">
        <f t="shared" si="128"/>
        <v>[125] = {["ID"] = 1879353881; ["SAVE_INDEX"] = 131; ["TYPE"] =  4; ["VXP"] =    0; ["LP"] =  0; ["REP"] =  700; ["FACTION"] = 60; ["TIER"] = 3; ["MIN_LVL"] = "105"; ["NAME"] = { ["EN"] = "Plague-slayer of Agarnaith"; }; ["LORE"] = { ["EN"] = "Defeat many infected animals in Agarnaith."; }; ["SUMMARY"] = { ["EN"] = "Defeat 100 infected animals in Agarnaith"; }; };</v>
      </c>
      <c r="T126">
        <f t="shared" si="129"/>
        <v>125</v>
      </c>
      <c r="U126" t="str">
        <f t="shared" si="130"/>
        <v>[125] = {</v>
      </c>
      <c r="V126" t="str">
        <f t="shared" si="131"/>
        <v xml:space="preserve">["ID"] = 1879353881; </v>
      </c>
      <c r="W126" t="str">
        <f t="shared" si="53"/>
        <v xml:space="preserve">["ID"] = 1879353881; </v>
      </c>
      <c r="X126" t="str">
        <f t="shared" si="54"/>
        <v/>
      </c>
      <c r="Y126" s="1" t="str">
        <f t="shared" si="132"/>
        <v xml:space="preserve">["SAVE_INDEX"] = 131; </v>
      </c>
      <c r="Z126">
        <f>VLOOKUP(E126,Type!A$2:B$21,2,FALSE)</f>
        <v>4</v>
      </c>
      <c r="AA126" t="str">
        <f t="shared" si="133"/>
        <v xml:space="preserve">["TYPE"] =  4; </v>
      </c>
      <c r="AB126" t="str">
        <f t="shared" si="134"/>
        <v>0</v>
      </c>
      <c r="AC126" t="str">
        <f t="shared" si="135"/>
        <v xml:space="preserve">["VXP"] =    0; </v>
      </c>
      <c r="AD126" t="str">
        <f t="shared" si="136"/>
        <v>0</v>
      </c>
      <c r="AE126" t="str">
        <f t="shared" si="137"/>
        <v xml:space="preserve">["LP"] =  0; </v>
      </c>
      <c r="AF126" t="str">
        <f t="shared" si="138"/>
        <v>700</v>
      </c>
      <c r="AG126" t="str">
        <f t="shared" si="139"/>
        <v xml:space="preserve">["REP"] =  700; </v>
      </c>
      <c r="AH126">
        <f>IF(LEN(J126)&gt;0,VLOOKUP(J126,Faction!A$2:B$77,2,FALSE),1)</f>
        <v>60</v>
      </c>
      <c r="AI126" t="str">
        <f t="shared" si="140"/>
        <v xml:space="preserve">["FACTION"] = 60; </v>
      </c>
      <c r="AJ126" t="str">
        <f t="shared" si="141"/>
        <v xml:space="preserve">["TIER"] = 3; </v>
      </c>
      <c r="AK126" t="str">
        <f t="shared" si="142"/>
        <v xml:space="preserve">["MIN_LVL"] = "105"; </v>
      </c>
      <c r="AL126" t="str">
        <f t="shared" si="143"/>
        <v/>
      </c>
      <c r="AM126" t="str">
        <f t="shared" si="144"/>
        <v xml:space="preserve">["NAME"] = { ["EN"] = "Plague-slayer of Agarnaith"; }; </v>
      </c>
      <c r="AN126" t="str">
        <f t="shared" si="145"/>
        <v xml:space="preserve">["LORE"] = { ["EN"] = "Defeat many infected animals in Agarnaith."; }; </v>
      </c>
      <c r="AO126" t="str">
        <f t="shared" si="146"/>
        <v xml:space="preserve">["SUMMARY"] = { ["EN"] = "Defeat 100 infected animals in Agarnaith"; }; </v>
      </c>
      <c r="AP126" t="str">
        <f t="shared" si="147"/>
        <v/>
      </c>
      <c r="AQ126" t="str">
        <f t="shared" si="148"/>
        <v>};</v>
      </c>
    </row>
    <row r="127" spans="1:43" x14ac:dyDescent="0.25">
      <c r="A127">
        <v>1879353878</v>
      </c>
      <c r="B127">
        <v>112</v>
      </c>
      <c r="C127">
        <v>132</v>
      </c>
      <c r="D127" t="s">
        <v>405</v>
      </c>
      <c r="E127" t="s">
        <v>30</v>
      </c>
      <c r="H127">
        <v>5</v>
      </c>
      <c r="I127">
        <v>700</v>
      </c>
      <c r="J127" t="s">
        <v>41</v>
      </c>
      <c r="K127" t="s">
        <v>406</v>
      </c>
      <c r="L127" t="s">
        <v>594</v>
      </c>
      <c r="M127">
        <v>2</v>
      </c>
      <c r="N127">
        <v>105</v>
      </c>
      <c r="R127" t="str">
        <f t="shared" si="49"/>
        <v>[126] = {["ID"] = 1879353878; }; -- Orc-slayer of Agarnaith (Advanced)</v>
      </c>
      <c r="S127" s="1" t="str">
        <f t="shared" si="128"/>
        <v>[126] = {["ID"] = 1879353878; ["SAVE_INDEX"] = 132; ["TYPE"] =  4; ["VXP"] =    0; ["LP"] =  5; ["REP"] =  700; ["FACTION"] = 60; ["TIER"] = 2; ["MIN_LVL"] = "105"; ["NAME"] = { ["EN"] = "Orc-slayer of Agarnaith (Advanced)"; }; ["LORE"] = { ["EN"] = "Defeat many infected Orcs in Agarnaith."; }; ["SUMMARY"] = { ["EN"] = "Defeat 160 infected Orcs in Agarnaith"; }; };</v>
      </c>
      <c r="T127">
        <f t="shared" si="129"/>
        <v>126</v>
      </c>
      <c r="U127" t="str">
        <f t="shared" si="130"/>
        <v>[126] = {</v>
      </c>
      <c r="V127" t="str">
        <f t="shared" si="131"/>
        <v xml:space="preserve">["ID"] = 1879353878; </v>
      </c>
      <c r="W127" t="str">
        <f t="shared" si="53"/>
        <v xml:space="preserve">["ID"] = 1879353878; </v>
      </c>
      <c r="X127" t="str">
        <f t="shared" si="54"/>
        <v/>
      </c>
      <c r="Y127" s="1" t="str">
        <f t="shared" si="132"/>
        <v xml:space="preserve">["SAVE_INDEX"] = 132; </v>
      </c>
      <c r="Z127">
        <f>VLOOKUP(E127,Type!A$2:B$21,2,FALSE)</f>
        <v>4</v>
      </c>
      <c r="AA127" t="str">
        <f t="shared" si="133"/>
        <v xml:space="preserve">["TYPE"] =  4; </v>
      </c>
      <c r="AB127" t="str">
        <f t="shared" si="134"/>
        <v>0</v>
      </c>
      <c r="AC127" t="str">
        <f t="shared" si="135"/>
        <v xml:space="preserve">["VXP"] =    0; </v>
      </c>
      <c r="AD127" t="str">
        <f t="shared" si="136"/>
        <v>5</v>
      </c>
      <c r="AE127" t="str">
        <f t="shared" si="137"/>
        <v xml:space="preserve">["LP"] =  5; </v>
      </c>
      <c r="AF127" t="str">
        <f t="shared" si="138"/>
        <v>700</v>
      </c>
      <c r="AG127" t="str">
        <f t="shared" si="139"/>
        <v xml:space="preserve">["REP"] =  700; </v>
      </c>
      <c r="AH127">
        <f>IF(LEN(J127)&gt;0,VLOOKUP(J127,Faction!A$2:B$77,2,FALSE),1)</f>
        <v>60</v>
      </c>
      <c r="AI127" t="str">
        <f t="shared" si="140"/>
        <v xml:space="preserve">["FACTION"] = 60; </v>
      </c>
      <c r="AJ127" t="str">
        <f t="shared" si="141"/>
        <v xml:space="preserve">["TIER"] = 2; </v>
      </c>
      <c r="AK127" t="str">
        <f t="shared" si="142"/>
        <v xml:space="preserve">["MIN_LVL"] = "105"; </v>
      </c>
      <c r="AL127" t="str">
        <f t="shared" si="143"/>
        <v/>
      </c>
      <c r="AM127" t="str">
        <f t="shared" si="144"/>
        <v xml:space="preserve">["NAME"] = { ["EN"] = "Orc-slayer of Agarnaith (Advanced)"; }; </v>
      </c>
      <c r="AN127" t="str">
        <f t="shared" si="145"/>
        <v xml:space="preserve">["LORE"] = { ["EN"] = "Defeat many infected Orcs in Agarnaith."; }; </v>
      </c>
      <c r="AO127" t="str">
        <f t="shared" si="146"/>
        <v xml:space="preserve">["SUMMARY"] = { ["EN"] = "Defeat 160 infected Orcs in Agarnaith"; }; </v>
      </c>
      <c r="AP127" t="str">
        <f t="shared" si="147"/>
        <v/>
      </c>
      <c r="AQ127" t="str">
        <f t="shared" si="148"/>
        <v>};</v>
      </c>
    </row>
    <row r="128" spans="1:43" x14ac:dyDescent="0.25">
      <c r="A128">
        <v>1879353876</v>
      </c>
      <c r="B128">
        <v>111</v>
      </c>
      <c r="C128">
        <v>133</v>
      </c>
      <c r="D128" t="s">
        <v>403</v>
      </c>
      <c r="E128" t="s">
        <v>30</v>
      </c>
      <c r="I128">
        <v>700</v>
      </c>
      <c r="J128" t="s">
        <v>41</v>
      </c>
      <c r="K128" t="s">
        <v>404</v>
      </c>
      <c r="L128" t="s">
        <v>594</v>
      </c>
      <c r="M128">
        <v>3</v>
      </c>
      <c r="N128">
        <v>105</v>
      </c>
      <c r="R128" t="str">
        <f t="shared" si="49"/>
        <v>[127] = {["ID"] = 1879353876; }; -- Orc-slayer of Agarnaith</v>
      </c>
      <c r="S128" s="1" t="str">
        <f t="shared" si="128"/>
        <v>[127] = {["ID"] = 1879353876; ["SAVE_INDEX"] = 133; ["TYPE"] =  4; ["VXP"] =    0; ["LP"] =  0; ["REP"] =  700; ["FACTION"] = 60; ["TIER"] = 3; ["MIN_LVL"] = "105"; ["NAME"] = { ["EN"] = "Orc-slayer of Agarnaith"; }; ["LORE"] = { ["EN"] = "Defeat many infected Orcs in Agarnaith."; }; ["SUMMARY"] = { ["EN"] = "Defeat 80 infected Orcs in Agarnaith"; }; };</v>
      </c>
      <c r="T128">
        <f t="shared" si="129"/>
        <v>127</v>
      </c>
      <c r="U128" t="str">
        <f t="shared" si="130"/>
        <v>[127] = {</v>
      </c>
      <c r="V128" t="str">
        <f t="shared" si="131"/>
        <v xml:space="preserve">["ID"] = 1879353876; </v>
      </c>
      <c r="W128" t="str">
        <f t="shared" si="53"/>
        <v xml:space="preserve">["ID"] = 1879353876; </v>
      </c>
      <c r="X128" t="str">
        <f t="shared" si="54"/>
        <v/>
      </c>
      <c r="Y128" s="1" t="str">
        <f t="shared" si="132"/>
        <v xml:space="preserve">["SAVE_INDEX"] = 133; </v>
      </c>
      <c r="Z128">
        <f>VLOOKUP(E128,Type!A$2:B$21,2,FALSE)</f>
        <v>4</v>
      </c>
      <c r="AA128" t="str">
        <f t="shared" si="133"/>
        <v xml:space="preserve">["TYPE"] =  4; </v>
      </c>
      <c r="AB128" t="str">
        <f t="shared" si="134"/>
        <v>0</v>
      </c>
      <c r="AC128" t="str">
        <f t="shared" si="135"/>
        <v xml:space="preserve">["VXP"] =    0; </v>
      </c>
      <c r="AD128" t="str">
        <f t="shared" si="136"/>
        <v>0</v>
      </c>
      <c r="AE128" t="str">
        <f t="shared" si="137"/>
        <v xml:space="preserve">["LP"] =  0; </v>
      </c>
      <c r="AF128" t="str">
        <f t="shared" si="138"/>
        <v>700</v>
      </c>
      <c r="AG128" t="str">
        <f t="shared" si="139"/>
        <v xml:space="preserve">["REP"] =  700; </v>
      </c>
      <c r="AH128">
        <f>IF(LEN(J128)&gt;0,VLOOKUP(J128,Faction!A$2:B$77,2,FALSE),1)</f>
        <v>60</v>
      </c>
      <c r="AI128" t="str">
        <f t="shared" si="140"/>
        <v xml:space="preserve">["FACTION"] = 60; </v>
      </c>
      <c r="AJ128" t="str">
        <f t="shared" si="141"/>
        <v xml:space="preserve">["TIER"] = 3; </v>
      </c>
      <c r="AK128" t="str">
        <f t="shared" si="142"/>
        <v xml:space="preserve">["MIN_LVL"] = "105"; </v>
      </c>
      <c r="AL128" t="str">
        <f t="shared" si="143"/>
        <v/>
      </c>
      <c r="AM128" t="str">
        <f t="shared" si="144"/>
        <v xml:space="preserve">["NAME"] = { ["EN"] = "Orc-slayer of Agarnaith"; }; </v>
      </c>
      <c r="AN128" t="str">
        <f t="shared" si="145"/>
        <v xml:space="preserve">["LORE"] = { ["EN"] = "Defeat many infected Orcs in Agarnaith."; }; </v>
      </c>
      <c r="AO128" t="str">
        <f t="shared" si="146"/>
        <v xml:space="preserve">["SUMMARY"] = { ["EN"] = "Defeat 80 infected Orcs in Agarnaith"; }; </v>
      </c>
      <c r="AP128" t="str">
        <f t="shared" si="147"/>
        <v/>
      </c>
      <c r="AQ128" t="str">
        <f t="shared" si="148"/>
        <v>};</v>
      </c>
    </row>
    <row r="129" spans="1:43" x14ac:dyDescent="0.25">
      <c r="A129">
        <v>1879353877</v>
      </c>
      <c r="B129">
        <v>116</v>
      </c>
      <c r="C129">
        <v>134</v>
      </c>
      <c r="D129" t="s">
        <v>413</v>
      </c>
      <c r="E129" t="s">
        <v>30</v>
      </c>
      <c r="H129">
        <v>5</v>
      </c>
      <c r="I129">
        <v>700</v>
      </c>
      <c r="J129" t="s">
        <v>41</v>
      </c>
      <c r="K129" t="s">
        <v>414</v>
      </c>
      <c r="L129" t="s">
        <v>595</v>
      </c>
      <c r="M129">
        <v>2</v>
      </c>
      <c r="N129">
        <v>105</v>
      </c>
      <c r="R129" t="str">
        <f t="shared" si="49"/>
        <v>[128] = {["ID"] = 1879353877; }; -- Uruk-slayer of Agarnaith (Advanced)</v>
      </c>
      <c r="S129" s="1" t="str">
        <f t="shared" si="128"/>
        <v>[128] = {["ID"] = 1879353877; ["SAVE_INDEX"] = 134; ["TYPE"] =  4; ["VXP"] =    0; ["LP"] =  5; ["REP"] =  700; ["FACTION"] = 60; ["TIER"] = 2; ["MIN_LVL"] = "105"; ["NAME"] = { ["EN"] = "Uruk-slayer of Agarnaith (Advanced)"; }; ["LORE"] = { ["EN"] = "Defeat many Uruk-hai in Agarnaith."; }; ["SUMMARY"] = { ["EN"] = "Defeat 160 Uruk-Hai in Agarnaith"; }; };</v>
      </c>
      <c r="T129">
        <f t="shared" si="129"/>
        <v>128</v>
      </c>
      <c r="U129" t="str">
        <f t="shared" si="130"/>
        <v>[128] = {</v>
      </c>
      <c r="V129" t="str">
        <f t="shared" si="131"/>
        <v xml:space="preserve">["ID"] = 1879353877; </v>
      </c>
      <c r="W129" t="str">
        <f t="shared" si="53"/>
        <v xml:space="preserve">["ID"] = 1879353877; </v>
      </c>
      <c r="X129" t="str">
        <f t="shared" si="54"/>
        <v/>
      </c>
      <c r="Y129" s="1" t="str">
        <f t="shared" si="132"/>
        <v xml:space="preserve">["SAVE_INDEX"] = 134; </v>
      </c>
      <c r="Z129">
        <f>VLOOKUP(E129,Type!A$2:B$21,2,FALSE)</f>
        <v>4</v>
      </c>
      <c r="AA129" t="str">
        <f t="shared" si="133"/>
        <v xml:space="preserve">["TYPE"] =  4; </v>
      </c>
      <c r="AB129" t="str">
        <f t="shared" si="134"/>
        <v>0</v>
      </c>
      <c r="AC129" t="str">
        <f t="shared" si="135"/>
        <v xml:space="preserve">["VXP"] =    0; </v>
      </c>
      <c r="AD129" t="str">
        <f t="shared" si="136"/>
        <v>5</v>
      </c>
      <c r="AE129" t="str">
        <f t="shared" si="137"/>
        <v xml:space="preserve">["LP"] =  5; </v>
      </c>
      <c r="AF129" t="str">
        <f t="shared" si="138"/>
        <v>700</v>
      </c>
      <c r="AG129" t="str">
        <f t="shared" si="139"/>
        <v xml:space="preserve">["REP"] =  700; </v>
      </c>
      <c r="AH129">
        <f>IF(LEN(J129)&gt;0,VLOOKUP(J129,Faction!A$2:B$77,2,FALSE),1)</f>
        <v>60</v>
      </c>
      <c r="AI129" t="str">
        <f t="shared" si="140"/>
        <v xml:space="preserve">["FACTION"] = 60; </v>
      </c>
      <c r="AJ129" t="str">
        <f t="shared" si="141"/>
        <v xml:space="preserve">["TIER"] = 2; </v>
      </c>
      <c r="AK129" t="str">
        <f t="shared" si="142"/>
        <v xml:space="preserve">["MIN_LVL"] = "105"; </v>
      </c>
      <c r="AL129" t="str">
        <f t="shared" si="143"/>
        <v/>
      </c>
      <c r="AM129" t="str">
        <f t="shared" si="144"/>
        <v xml:space="preserve">["NAME"] = { ["EN"] = "Uruk-slayer of Agarnaith (Advanced)"; }; </v>
      </c>
      <c r="AN129" t="str">
        <f t="shared" si="145"/>
        <v xml:space="preserve">["LORE"] = { ["EN"] = "Defeat many Uruk-hai in Agarnaith."; }; </v>
      </c>
      <c r="AO129" t="str">
        <f t="shared" si="146"/>
        <v xml:space="preserve">["SUMMARY"] = { ["EN"] = "Defeat 160 Uruk-Hai in Agarnaith"; }; </v>
      </c>
      <c r="AP129" t="str">
        <f t="shared" si="147"/>
        <v/>
      </c>
      <c r="AQ129" t="str">
        <f t="shared" si="148"/>
        <v>};</v>
      </c>
    </row>
    <row r="130" spans="1:43" x14ac:dyDescent="0.25">
      <c r="A130">
        <v>1879353875</v>
      </c>
      <c r="B130">
        <v>115</v>
      </c>
      <c r="C130">
        <v>135</v>
      </c>
      <c r="D130" t="s">
        <v>411</v>
      </c>
      <c r="E130" t="s">
        <v>30</v>
      </c>
      <c r="I130">
        <v>700</v>
      </c>
      <c r="J130" t="s">
        <v>41</v>
      </c>
      <c r="K130" t="s">
        <v>412</v>
      </c>
      <c r="L130" t="s">
        <v>595</v>
      </c>
      <c r="M130">
        <v>3</v>
      </c>
      <c r="N130">
        <v>105</v>
      </c>
      <c r="R130" t="str">
        <f t="shared" si="49"/>
        <v>[129] = {["ID"] = 1879353875; }; -- Uruk-slayer of Agarnaith</v>
      </c>
      <c r="S130" s="1" t="str">
        <f t="shared" si="128"/>
        <v>[129] = {["ID"] = 1879353875; ["SAVE_INDEX"] = 135; ["TYPE"] =  4; ["VXP"] =    0; ["LP"] =  0; ["REP"] =  700; ["FACTION"] = 60; ["TIER"] = 3; ["MIN_LVL"] = "105"; ["NAME"] = { ["EN"] = "Uruk-slayer of Agarnaith"; }; ["LORE"] = { ["EN"] = "Defeat many Uruk-hai in Agarnaith."; }; ["SUMMARY"] = { ["EN"] = "Defeat 80 Uruk-Hai in Agarnaith"; }; };</v>
      </c>
      <c r="T130">
        <f t="shared" si="129"/>
        <v>129</v>
      </c>
      <c r="U130" t="str">
        <f t="shared" si="130"/>
        <v>[129] = {</v>
      </c>
      <c r="V130" t="str">
        <f t="shared" si="131"/>
        <v xml:space="preserve">["ID"] = 1879353875; </v>
      </c>
      <c r="W130" t="str">
        <f t="shared" si="53"/>
        <v xml:space="preserve">["ID"] = 1879353875; </v>
      </c>
      <c r="X130" t="str">
        <f t="shared" si="54"/>
        <v/>
      </c>
      <c r="Y130" s="1" t="str">
        <f t="shared" si="132"/>
        <v xml:space="preserve">["SAVE_INDEX"] = 135; </v>
      </c>
      <c r="Z130">
        <f>VLOOKUP(E130,Type!A$2:B$21,2,FALSE)</f>
        <v>4</v>
      </c>
      <c r="AA130" t="str">
        <f t="shared" si="133"/>
        <v xml:space="preserve">["TYPE"] =  4; </v>
      </c>
      <c r="AB130" t="str">
        <f t="shared" si="134"/>
        <v>0</v>
      </c>
      <c r="AC130" t="str">
        <f t="shared" si="135"/>
        <v xml:space="preserve">["VXP"] =    0; </v>
      </c>
      <c r="AD130" t="str">
        <f t="shared" si="136"/>
        <v>0</v>
      </c>
      <c r="AE130" t="str">
        <f t="shared" si="137"/>
        <v xml:space="preserve">["LP"] =  0; </v>
      </c>
      <c r="AF130" t="str">
        <f t="shared" si="138"/>
        <v>700</v>
      </c>
      <c r="AG130" t="str">
        <f t="shared" si="139"/>
        <v xml:space="preserve">["REP"] =  700; </v>
      </c>
      <c r="AH130">
        <f>IF(LEN(J130)&gt;0,VLOOKUP(J130,Faction!A$2:B$77,2,FALSE),1)</f>
        <v>60</v>
      </c>
      <c r="AI130" t="str">
        <f t="shared" si="140"/>
        <v xml:space="preserve">["FACTION"] = 60; </v>
      </c>
      <c r="AJ130" t="str">
        <f t="shared" si="141"/>
        <v xml:space="preserve">["TIER"] = 3; </v>
      </c>
      <c r="AK130" t="str">
        <f t="shared" si="142"/>
        <v xml:space="preserve">["MIN_LVL"] = "105"; </v>
      </c>
      <c r="AL130" t="str">
        <f t="shared" si="143"/>
        <v/>
      </c>
      <c r="AM130" t="str">
        <f t="shared" si="144"/>
        <v xml:space="preserve">["NAME"] = { ["EN"] = "Uruk-slayer of Agarnaith"; }; </v>
      </c>
      <c r="AN130" t="str">
        <f t="shared" si="145"/>
        <v xml:space="preserve">["LORE"] = { ["EN"] = "Defeat many Uruk-hai in Agarnaith."; }; </v>
      </c>
      <c r="AO130" t="str">
        <f t="shared" si="146"/>
        <v xml:space="preserve">["SUMMARY"] = { ["EN"] = "Defeat 80 Uruk-Hai in Agarnaith"; }; </v>
      </c>
      <c r="AP130" t="str">
        <f t="shared" si="147"/>
        <v/>
      </c>
      <c r="AQ130" t="str">
        <f t="shared" si="148"/>
        <v>};</v>
      </c>
    </row>
    <row r="131" spans="1:43" x14ac:dyDescent="0.25">
      <c r="A131">
        <v>1879353983</v>
      </c>
      <c r="B131">
        <v>110</v>
      </c>
      <c r="C131">
        <v>136</v>
      </c>
      <c r="D131" t="s">
        <v>401</v>
      </c>
      <c r="E131" t="s">
        <v>30</v>
      </c>
      <c r="I131">
        <v>700</v>
      </c>
      <c r="J131" t="s">
        <v>41</v>
      </c>
      <c r="K131" t="s">
        <v>402</v>
      </c>
      <c r="L131" t="s">
        <v>640</v>
      </c>
      <c r="M131">
        <v>2</v>
      </c>
      <c r="N131">
        <v>105</v>
      </c>
      <c r="R131" t="str">
        <f t="shared" ref="R131:R145" si="149">CONCATENATE(U131,W131,X131,AQ131," -- ",D131)</f>
        <v>[130] = {["ID"] = 1879353983; }; -- Dangerous Foes of Agarnaith</v>
      </c>
      <c r="S131" s="1" t="str">
        <f t="shared" si="128"/>
        <v>[130] = {["ID"] = 1879353983; ["SAVE_INDEX"] = 136; ["TYPE"] =  4; ["VXP"] =    0; ["LP"] =  0; ["REP"] =  700; ["FACTION"] = 60; ["TIER"] = 2; ["MIN_LVL"] = "105"; ["NAME"] = { ["EN"] = "Dangerous Foes of Agarnaith"; }; ["LORE"] = { ["EN"] = "Defeat dangerous foes in Agarnaith."; }; ["SUMMARY"] = { ["EN"] = "Defeat the 5 Dangerous Foes in Agarnaith."; }; };</v>
      </c>
      <c r="T131">
        <f t="shared" si="129"/>
        <v>130</v>
      </c>
      <c r="U131" t="str">
        <f t="shared" si="130"/>
        <v>[130] = {</v>
      </c>
      <c r="V131" t="str">
        <f t="shared" si="131"/>
        <v xml:space="preserve">["ID"] = 1879353983; </v>
      </c>
      <c r="W131" t="str">
        <f t="shared" ref="W131:W147" si="150">IF(LEN(A131)&gt;0,CONCATENATE("[""ID""] = ",A131,"; "),"")</f>
        <v xml:space="preserve">["ID"] = 1879353983; </v>
      </c>
      <c r="X131" t="str">
        <f t="shared" ref="X131:X147" si="151">IF(LEN(P131)&gt;0,CONCATENATE("[""CAT_ID""] = ",P131,"; "),"")</f>
        <v/>
      </c>
      <c r="Y131" s="1" t="str">
        <f t="shared" si="132"/>
        <v xml:space="preserve">["SAVE_INDEX"] = 136; </v>
      </c>
      <c r="Z131">
        <f>VLOOKUP(E131,Type!A$2:B$21,2,FALSE)</f>
        <v>4</v>
      </c>
      <c r="AA131" t="str">
        <f t="shared" si="133"/>
        <v xml:space="preserve">["TYPE"] =  4; </v>
      </c>
      <c r="AB131" t="str">
        <f t="shared" si="134"/>
        <v>0</v>
      </c>
      <c r="AC131" t="str">
        <f t="shared" si="135"/>
        <v xml:space="preserve">["VXP"] =    0; </v>
      </c>
      <c r="AD131" t="str">
        <f t="shared" si="136"/>
        <v>0</v>
      </c>
      <c r="AE131" t="str">
        <f t="shared" si="137"/>
        <v xml:space="preserve">["LP"] =  0; </v>
      </c>
      <c r="AF131" t="str">
        <f t="shared" si="138"/>
        <v>700</v>
      </c>
      <c r="AG131" t="str">
        <f t="shared" si="139"/>
        <v xml:space="preserve">["REP"] =  700; </v>
      </c>
      <c r="AH131">
        <f>IF(LEN(J131)&gt;0,VLOOKUP(J131,Faction!A$2:B$77,2,FALSE),1)</f>
        <v>60</v>
      </c>
      <c r="AI131" t="str">
        <f t="shared" si="140"/>
        <v xml:space="preserve">["FACTION"] = 60; </v>
      </c>
      <c r="AJ131" t="str">
        <f t="shared" si="141"/>
        <v xml:space="preserve">["TIER"] = 2; </v>
      </c>
      <c r="AK131" t="str">
        <f t="shared" si="142"/>
        <v xml:space="preserve">["MIN_LVL"] = "105"; </v>
      </c>
      <c r="AL131" t="str">
        <f t="shared" si="143"/>
        <v/>
      </c>
      <c r="AM131" t="str">
        <f t="shared" si="144"/>
        <v xml:space="preserve">["NAME"] = { ["EN"] = "Dangerous Foes of Agarnaith"; }; </v>
      </c>
      <c r="AN131" t="str">
        <f t="shared" si="145"/>
        <v xml:space="preserve">["LORE"] = { ["EN"] = "Defeat dangerous foes in Agarnaith."; }; </v>
      </c>
      <c r="AO131" t="str">
        <f t="shared" si="146"/>
        <v xml:space="preserve">["SUMMARY"] = { ["EN"] = "Defeat the 5 Dangerous Foes in Agarnaith."; }; </v>
      </c>
      <c r="AP131" t="str">
        <f t="shared" si="147"/>
        <v/>
      </c>
      <c r="AQ131" t="str">
        <f t="shared" si="148"/>
        <v>};</v>
      </c>
    </row>
    <row r="132" spans="1:43" x14ac:dyDescent="0.25">
      <c r="A132">
        <v>1879353980</v>
      </c>
      <c r="B132">
        <v>102</v>
      </c>
      <c r="C132">
        <v>122</v>
      </c>
      <c r="D132" t="s">
        <v>380</v>
      </c>
      <c r="E132" t="s">
        <v>24</v>
      </c>
      <c r="H132">
        <v>10</v>
      </c>
      <c r="I132">
        <v>700</v>
      </c>
      <c r="J132" t="s">
        <v>41</v>
      </c>
      <c r="K132" t="s">
        <v>381</v>
      </c>
      <c r="L132" t="s">
        <v>585</v>
      </c>
      <c r="M132">
        <v>1</v>
      </c>
      <c r="N132">
        <v>105</v>
      </c>
      <c r="R132" t="str">
        <f t="shared" si="149"/>
        <v>[131] = {["ID"] = 1879353980; }; -- Explorer of Agarnaith</v>
      </c>
      <c r="S132" s="1" t="str">
        <f t="shared" ref="S132:S147" si="152">CONCATENATE(U132,V132,Y132,AA132,AC132,AE132,AG132,AI132,AJ132,AK132,AL132,AM132,AN132,AO132,AP132,AQ132)</f>
        <v>[131] = {["ID"] = 1879353980; ["SAVE_INDEX"] = 122; ["TYPE"] =  3; ["VXP"] =    0; ["LP"] = 10; ["REP"] =  700; ["FACTION"] = 60; ["TIER"] = 1; ["MIN_LVL"] = "105"; ["NAME"] = { ["EN"] = "Explorer of Agarnaith"; }; ["LORE"] = { ["EN"] = "Explore the wilds of Agarnaith."; }; ["SUMMARY"] = { ["EN"] = "Explore the 5 wilds of Agarnaith."; }; };</v>
      </c>
      <c r="T132">
        <f t="shared" si="129"/>
        <v>131</v>
      </c>
      <c r="U132" t="str">
        <f t="shared" ref="U132:U147" si="153">CONCATENATE(REPT(" ",3-LEN(T132)),"[",T132,"] = {")</f>
        <v>[131] = {</v>
      </c>
      <c r="V132" t="str">
        <f t="shared" ref="V132:V147" si="154">IF(LEN(A132)&gt;0,CONCATENATE("[""ID""] = ",A132,"; "),"                     ")</f>
        <v xml:space="preserve">["ID"] = 1879353980; </v>
      </c>
      <c r="W132" t="str">
        <f t="shared" si="150"/>
        <v xml:space="preserve">["ID"] = 1879353980; </v>
      </c>
      <c r="X132" t="str">
        <f t="shared" si="151"/>
        <v/>
      </c>
      <c r="Y132" s="1" t="str">
        <f t="shared" ref="Y132:Y147" si="155">IF(LEN(C132)&gt;0,CONCATENATE("[""SAVE_INDEX""] = ",REPT(" ",3-LEN(C132)),C132,"; "),REPT(" ",22))</f>
        <v xml:space="preserve">["SAVE_INDEX"] = 122; </v>
      </c>
      <c r="Z132">
        <f>VLOOKUP(E132,Type!A$2:B$21,2,FALSE)</f>
        <v>3</v>
      </c>
      <c r="AA132" t="str">
        <f t="shared" ref="AA132:AA147" si="156">CONCATENATE("[""TYPE""] = ",REPT(" ",2-LEN(Z132)),Z132,"; ")</f>
        <v xml:space="preserve">["TYPE"] =  3; </v>
      </c>
      <c r="AB132" t="str">
        <f t="shared" ref="AB132:AB147" si="157">TEXT(F132,0)</f>
        <v>0</v>
      </c>
      <c r="AC132" t="str">
        <f t="shared" ref="AC132:AC147" si="158">CONCATENATE("[""VXP""] = ",REPT(" ",4-LEN(AB132)),TEXT(AB132,"0"),"; ")</f>
        <v xml:space="preserve">["VXP"] =    0; </v>
      </c>
      <c r="AD132" t="str">
        <f t="shared" ref="AD132:AD147" si="159">TEXT(H132,0)</f>
        <v>10</v>
      </c>
      <c r="AE132" t="str">
        <f t="shared" ref="AE132:AE147" si="160">CONCATENATE("[""LP""] = ",REPT(" ",2-LEN(AD132)),TEXT(AD132,"0"),"; ")</f>
        <v xml:space="preserve">["LP"] = 10; </v>
      </c>
      <c r="AF132" t="str">
        <f t="shared" ref="AF132:AF147" si="161">TEXT(I132,0)</f>
        <v>700</v>
      </c>
      <c r="AG132" t="str">
        <f t="shared" ref="AG132:AG147" si="162">CONCATENATE("[""REP""] = ",REPT(" ",4-LEN(AF132)),TEXT(AF132,"0"),"; ")</f>
        <v xml:space="preserve">["REP"] =  700; </v>
      </c>
      <c r="AH132">
        <f>IF(LEN(J132)&gt;0,VLOOKUP(J132,Faction!A$2:B$77,2,FALSE),1)</f>
        <v>60</v>
      </c>
      <c r="AI132" t="str">
        <f t="shared" ref="AI132:AI147" si="163">CONCATENATE("[""FACTION""] = ",REPT(" ",2-LEN(AH132)),TEXT(AH132,"0"),"; ")</f>
        <v xml:space="preserve">["FACTION"] = 60; </v>
      </c>
      <c r="AJ132" t="str">
        <f t="shared" ref="AJ132:AJ147" si="164">CONCATENATE("[""TIER""] = ",TEXT(M132,"0"),"; ")</f>
        <v xml:space="preserve">["TIER"] = 1; </v>
      </c>
      <c r="AK132" t="str">
        <f t="shared" ref="AK132:AK147" si="165">IF(LEN(N132)&gt;0,CONCATENATE("[""MIN_LVL""] = ",REPT(" ",3-LEN(N132)),"""",N132,"""; "),"                     ")</f>
        <v xml:space="preserve">["MIN_LVL"] = "105"; </v>
      </c>
      <c r="AL132" t="str">
        <f t="shared" ref="AL132:AL147" si="166">IF(LEN(O132)&gt;0,CONCATENATE("[""MIN_LVL""] = ",REPT(" ",3-LEN(O132)),O132,"; "),"")</f>
        <v/>
      </c>
      <c r="AM132" t="str">
        <f t="shared" ref="AM132:AM147" si="167">CONCATENATE("[""NAME""] = { [""EN""] = """,D132,"""; }; ")</f>
        <v xml:space="preserve">["NAME"] = { ["EN"] = "Explorer of Agarnaith"; }; </v>
      </c>
      <c r="AN132" t="str">
        <f t="shared" ref="AN132:AN147" si="168">IF(LEN(L132)&gt;0,CONCATENATE("[""LORE""] = { [""EN""] = """,L132,"""; }; "),"")</f>
        <v xml:space="preserve">["LORE"] = { ["EN"] = "Explore the wilds of Agarnaith."; }; </v>
      </c>
      <c r="AO132" t="str">
        <f t="shared" ref="AO132:AO147" si="169">IF(LEN(K132)&gt;0,CONCATENATE("[""SUMMARY""] = { [""EN""] = """,K132,"""; }; "),"")</f>
        <v xml:space="preserve">["SUMMARY"] = { ["EN"] = "Explore the 5 wilds of Agarnaith."; }; </v>
      </c>
      <c r="AP132" t="str">
        <f t="shared" ref="AP132:AP147" si="170">IF(LEN(G132)&gt;0,CONCATENATE("[""TITLE""] = { [""EN""] = """,G132,"""; }; "),"")</f>
        <v/>
      </c>
      <c r="AQ132" t="str">
        <f t="shared" si="148"/>
        <v>};</v>
      </c>
    </row>
    <row r="133" spans="1:43" x14ac:dyDescent="0.25">
      <c r="A133">
        <v>1879353967</v>
      </c>
      <c r="B133">
        <v>103</v>
      </c>
      <c r="C133">
        <v>123</v>
      </c>
      <c r="D133" t="s">
        <v>382</v>
      </c>
      <c r="E133" t="s">
        <v>24</v>
      </c>
      <c r="G133" t="s">
        <v>383</v>
      </c>
      <c r="I133">
        <v>700</v>
      </c>
      <c r="J133" t="s">
        <v>41</v>
      </c>
      <c r="K133" t="s">
        <v>384</v>
      </c>
      <c r="L133" t="s">
        <v>586</v>
      </c>
      <c r="M133">
        <v>2</v>
      </c>
      <c r="N133">
        <v>105</v>
      </c>
      <c r="R133" t="str">
        <f t="shared" si="149"/>
        <v>[132] = {["ID"] = 1879353967; }; -- Kala-gijak Tower-climber</v>
      </c>
      <c r="S133" s="1" t="str">
        <f t="shared" si="152"/>
        <v>[132] = {["ID"] = 1879353967; ["SAVE_INDEX"] = 123; ["TYPE"] =  3; ["VXP"] =    0; ["LP"] =  0; ["REP"] =  700; ["FACTION"] = 60; ["TIER"] = 2; ["MIN_LVL"] = "105"; ["NAME"] = { ["EN"] = "Kala-gijak Tower-climber"; }; ["LORE"] = { ["EN"] = "Climb all of Kala-gijak's towers."; }; ["SUMMARY"] = { ["EN"] = "Climb all 8 of Kala-gijak's towers."; }; ["TITLE"] = { ["EN"] = "Tower-climber"; }; };</v>
      </c>
      <c r="T133">
        <f t="shared" si="129"/>
        <v>132</v>
      </c>
      <c r="U133" t="str">
        <f t="shared" si="153"/>
        <v>[132] = {</v>
      </c>
      <c r="V133" t="str">
        <f t="shared" si="154"/>
        <v xml:space="preserve">["ID"] = 1879353967; </v>
      </c>
      <c r="W133" t="str">
        <f t="shared" si="150"/>
        <v xml:space="preserve">["ID"] = 1879353967; </v>
      </c>
      <c r="X133" t="str">
        <f t="shared" si="151"/>
        <v/>
      </c>
      <c r="Y133" s="1" t="str">
        <f t="shared" si="155"/>
        <v xml:space="preserve">["SAVE_INDEX"] = 123; </v>
      </c>
      <c r="Z133">
        <f>VLOOKUP(E133,Type!A$2:B$21,2,FALSE)</f>
        <v>3</v>
      </c>
      <c r="AA133" t="str">
        <f t="shared" si="156"/>
        <v xml:space="preserve">["TYPE"] =  3; </v>
      </c>
      <c r="AB133" t="str">
        <f t="shared" si="157"/>
        <v>0</v>
      </c>
      <c r="AC133" t="str">
        <f t="shared" si="158"/>
        <v xml:space="preserve">["VXP"] =    0; </v>
      </c>
      <c r="AD133" t="str">
        <f t="shared" si="159"/>
        <v>0</v>
      </c>
      <c r="AE133" t="str">
        <f t="shared" si="160"/>
        <v xml:space="preserve">["LP"] =  0; </v>
      </c>
      <c r="AF133" t="str">
        <f t="shared" si="161"/>
        <v>700</v>
      </c>
      <c r="AG133" t="str">
        <f t="shared" si="162"/>
        <v xml:space="preserve">["REP"] =  700; </v>
      </c>
      <c r="AH133">
        <f>IF(LEN(J133)&gt;0,VLOOKUP(J133,Faction!A$2:B$77,2,FALSE),1)</f>
        <v>60</v>
      </c>
      <c r="AI133" t="str">
        <f t="shared" si="163"/>
        <v xml:space="preserve">["FACTION"] = 60; </v>
      </c>
      <c r="AJ133" t="str">
        <f t="shared" si="164"/>
        <v xml:space="preserve">["TIER"] = 2; </v>
      </c>
      <c r="AK133" t="str">
        <f t="shared" si="165"/>
        <v xml:space="preserve">["MIN_LVL"] = "105"; </v>
      </c>
      <c r="AL133" t="str">
        <f t="shared" si="166"/>
        <v/>
      </c>
      <c r="AM133" t="str">
        <f t="shared" si="167"/>
        <v xml:space="preserve">["NAME"] = { ["EN"] = "Kala-gijak Tower-climber"; }; </v>
      </c>
      <c r="AN133" t="str">
        <f t="shared" si="168"/>
        <v xml:space="preserve">["LORE"] = { ["EN"] = "Climb all of Kala-gijak's towers."; }; </v>
      </c>
      <c r="AO133" t="str">
        <f t="shared" si="169"/>
        <v xml:space="preserve">["SUMMARY"] = { ["EN"] = "Climb all 8 of Kala-gijak's towers."; }; </v>
      </c>
      <c r="AP133" t="str">
        <f t="shared" si="170"/>
        <v xml:space="preserve">["TITLE"] = { ["EN"] = "Tower-climber"; }; </v>
      </c>
      <c r="AQ133" t="str">
        <f t="shared" si="148"/>
        <v>};</v>
      </c>
    </row>
    <row r="134" spans="1:43" x14ac:dyDescent="0.25">
      <c r="A134">
        <v>1879353947</v>
      </c>
      <c r="B134">
        <v>104</v>
      </c>
      <c r="C134">
        <v>124</v>
      </c>
      <c r="D134" t="s">
        <v>385</v>
      </c>
      <c r="E134" t="s">
        <v>24</v>
      </c>
      <c r="G134" t="s">
        <v>386</v>
      </c>
      <c r="I134">
        <v>700</v>
      </c>
      <c r="J134" t="s">
        <v>41</v>
      </c>
      <c r="K134" t="s">
        <v>387</v>
      </c>
      <c r="L134" t="s">
        <v>587</v>
      </c>
      <c r="M134">
        <v>2</v>
      </c>
      <c r="N134">
        <v>105</v>
      </c>
      <c r="R134" t="str">
        <f t="shared" si="149"/>
        <v>[133] = {["ID"] = 1879353947; }; -- Agarnaith Pathfinder</v>
      </c>
      <c r="S134" s="1" t="str">
        <f t="shared" si="152"/>
        <v>[133] = {["ID"] = 1879353947; ["SAVE_INDEX"] = 124; ["TYPE"] =  3; ["VXP"] =    0; ["LP"] =  0; ["REP"] =  700; ["FACTION"] = 60; ["TIER"] = 2; ["MIN_LVL"] = "105"; ["NAME"] = { ["EN"] = "Agarnaith Pathfinder"; }; ["LORE"] = { ["EN"] = "Discover the notable landmarks of Agarnaith."; }; ["SUMMARY"] = { ["EN"] = "Discover the 8 notable landmarks of Agarnaith."; }; ["TITLE"] = { ["EN"] = "Pathfinder of Agarnaith"; }; };</v>
      </c>
      <c r="T134">
        <f t="shared" si="129"/>
        <v>133</v>
      </c>
      <c r="U134" t="str">
        <f t="shared" si="153"/>
        <v>[133] = {</v>
      </c>
      <c r="V134" t="str">
        <f t="shared" si="154"/>
        <v xml:space="preserve">["ID"] = 1879353947; </v>
      </c>
      <c r="W134" t="str">
        <f t="shared" si="150"/>
        <v xml:space="preserve">["ID"] = 1879353947; </v>
      </c>
      <c r="X134" t="str">
        <f t="shared" si="151"/>
        <v/>
      </c>
      <c r="Y134" s="1" t="str">
        <f t="shared" si="155"/>
        <v xml:space="preserve">["SAVE_INDEX"] = 124; </v>
      </c>
      <c r="Z134">
        <f>VLOOKUP(E134,Type!A$2:B$21,2,FALSE)</f>
        <v>3</v>
      </c>
      <c r="AA134" t="str">
        <f t="shared" si="156"/>
        <v xml:space="preserve">["TYPE"] =  3; </v>
      </c>
      <c r="AB134" t="str">
        <f t="shared" si="157"/>
        <v>0</v>
      </c>
      <c r="AC134" t="str">
        <f t="shared" si="158"/>
        <v xml:space="preserve">["VXP"] =    0; </v>
      </c>
      <c r="AD134" t="str">
        <f t="shared" si="159"/>
        <v>0</v>
      </c>
      <c r="AE134" t="str">
        <f t="shared" si="160"/>
        <v xml:space="preserve">["LP"] =  0; </v>
      </c>
      <c r="AF134" t="str">
        <f t="shared" si="161"/>
        <v>700</v>
      </c>
      <c r="AG134" t="str">
        <f t="shared" si="162"/>
        <v xml:space="preserve">["REP"] =  700; </v>
      </c>
      <c r="AH134">
        <f>IF(LEN(J134)&gt;0,VLOOKUP(J134,Faction!A$2:B$77,2,FALSE),1)</f>
        <v>60</v>
      </c>
      <c r="AI134" t="str">
        <f t="shared" si="163"/>
        <v xml:space="preserve">["FACTION"] = 60; </v>
      </c>
      <c r="AJ134" t="str">
        <f t="shared" si="164"/>
        <v xml:space="preserve">["TIER"] = 2; </v>
      </c>
      <c r="AK134" t="str">
        <f t="shared" si="165"/>
        <v xml:space="preserve">["MIN_LVL"] = "105"; </v>
      </c>
      <c r="AL134" t="str">
        <f t="shared" si="166"/>
        <v/>
      </c>
      <c r="AM134" t="str">
        <f t="shared" si="167"/>
        <v xml:space="preserve">["NAME"] = { ["EN"] = "Agarnaith Pathfinder"; }; </v>
      </c>
      <c r="AN134" t="str">
        <f t="shared" si="168"/>
        <v xml:space="preserve">["LORE"] = { ["EN"] = "Discover the notable landmarks of Agarnaith."; }; </v>
      </c>
      <c r="AO134" t="str">
        <f t="shared" si="169"/>
        <v xml:space="preserve">["SUMMARY"] = { ["EN"] = "Discover the 8 notable landmarks of Agarnaith."; }; </v>
      </c>
      <c r="AP134" t="str">
        <f t="shared" si="170"/>
        <v xml:space="preserve">["TITLE"] = { ["EN"] = "Pathfinder of Agarnaith"; }; </v>
      </c>
      <c r="AQ134" t="str">
        <f t="shared" si="148"/>
        <v>};</v>
      </c>
    </row>
    <row r="135" spans="1:43" x14ac:dyDescent="0.25">
      <c r="A135">
        <v>1879353886</v>
      </c>
      <c r="B135">
        <v>105</v>
      </c>
      <c r="C135">
        <v>125</v>
      </c>
      <c r="D135" t="s">
        <v>388</v>
      </c>
      <c r="E135" t="s">
        <v>24</v>
      </c>
      <c r="G135" t="s">
        <v>389</v>
      </c>
      <c r="I135">
        <v>700</v>
      </c>
      <c r="J135" t="s">
        <v>41</v>
      </c>
      <c r="K135" t="s">
        <v>390</v>
      </c>
      <c r="L135" t="s">
        <v>588</v>
      </c>
      <c r="M135">
        <v>2</v>
      </c>
      <c r="N135">
        <v>105</v>
      </c>
      <c r="R135" t="str">
        <f t="shared" si="149"/>
        <v>[134] = {["ID"] = 1879353886; }; -- Seregost Explorer</v>
      </c>
      <c r="S135" s="1" t="str">
        <f t="shared" si="152"/>
        <v>[134] = {["ID"] = 1879353886; ["SAVE_INDEX"] = 125; ["TYPE"] =  3; ["VXP"] =    0; ["LP"] =  0; ["REP"] =  700; ["FACTION"] = 60; ["TIER"] = 2; ["MIN_LVL"] = "105"; ["NAME"] = { ["EN"] = "Seregost Explorer"; }; ["LORE"] = { ["EN"] = "Explore Seregost's exterior courtyards and terraces."; }; ["SUMMARY"] = { ["EN"] = "Explore Seregost's 7 exterior courtyards and terraces."; }; ["TITLE"] = { ["EN"] = "Seregost Surveyor"; }; };</v>
      </c>
      <c r="T135">
        <f t="shared" si="129"/>
        <v>134</v>
      </c>
      <c r="U135" t="str">
        <f t="shared" si="153"/>
        <v>[134] = {</v>
      </c>
      <c r="V135" t="str">
        <f t="shared" si="154"/>
        <v xml:space="preserve">["ID"] = 1879353886; </v>
      </c>
      <c r="W135" t="str">
        <f t="shared" si="150"/>
        <v xml:space="preserve">["ID"] = 1879353886; </v>
      </c>
      <c r="X135" t="str">
        <f t="shared" si="151"/>
        <v/>
      </c>
      <c r="Y135" s="1" t="str">
        <f t="shared" si="155"/>
        <v xml:space="preserve">["SAVE_INDEX"] = 125; </v>
      </c>
      <c r="Z135">
        <f>VLOOKUP(E135,Type!A$2:B$21,2,FALSE)</f>
        <v>3</v>
      </c>
      <c r="AA135" t="str">
        <f t="shared" si="156"/>
        <v xml:space="preserve">["TYPE"] =  3; </v>
      </c>
      <c r="AB135" t="str">
        <f t="shared" si="157"/>
        <v>0</v>
      </c>
      <c r="AC135" t="str">
        <f t="shared" si="158"/>
        <v xml:space="preserve">["VXP"] =    0; </v>
      </c>
      <c r="AD135" t="str">
        <f t="shared" si="159"/>
        <v>0</v>
      </c>
      <c r="AE135" t="str">
        <f t="shared" si="160"/>
        <v xml:space="preserve">["LP"] =  0; </v>
      </c>
      <c r="AF135" t="str">
        <f t="shared" si="161"/>
        <v>700</v>
      </c>
      <c r="AG135" t="str">
        <f t="shared" si="162"/>
        <v xml:space="preserve">["REP"] =  700; </v>
      </c>
      <c r="AH135">
        <f>IF(LEN(J135)&gt;0,VLOOKUP(J135,Faction!A$2:B$77,2,FALSE),1)</f>
        <v>60</v>
      </c>
      <c r="AI135" t="str">
        <f t="shared" si="163"/>
        <v xml:space="preserve">["FACTION"] = 60; </v>
      </c>
      <c r="AJ135" t="str">
        <f t="shared" si="164"/>
        <v xml:space="preserve">["TIER"] = 2; </v>
      </c>
      <c r="AK135" t="str">
        <f t="shared" si="165"/>
        <v xml:space="preserve">["MIN_LVL"] = "105"; </v>
      </c>
      <c r="AL135" t="str">
        <f t="shared" si="166"/>
        <v/>
      </c>
      <c r="AM135" t="str">
        <f t="shared" si="167"/>
        <v xml:space="preserve">["NAME"] = { ["EN"] = "Seregost Explorer"; }; </v>
      </c>
      <c r="AN135" t="str">
        <f t="shared" si="168"/>
        <v xml:space="preserve">["LORE"] = { ["EN"] = "Explore Seregost's exterior courtyards and terraces."; }; </v>
      </c>
      <c r="AO135" t="str">
        <f t="shared" si="169"/>
        <v xml:space="preserve">["SUMMARY"] = { ["EN"] = "Explore Seregost's 7 exterior courtyards and terraces."; }; </v>
      </c>
      <c r="AP135" t="str">
        <f t="shared" si="170"/>
        <v xml:space="preserve">["TITLE"] = { ["EN"] = "Seregost Surveyor"; }; </v>
      </c>
      <c r="AQ135" t="str">
        <f t="shared" si="148"/>
        <v>};</v>
      </c>
    </row>
    <row r="136" spans="1:43" x14ac:dyDescent="0.25">
      <c r="A136">
        <v>1879354884</v>
      </c>
      <c r="B136">
        <v>107</v>
      </c>
      <c r="C136">
        <v>127</v>
      </c>
      <c r="D136" t="s">
        <v>394</v>
      </c>
      <c r="E136" t="s">
        <v>24</v>
      </c>
      <c r="I136">
        <v>700</v>
      </c>
      <c r="J136" t="s">
        <v>41</v>
      </c>
      <c r="K136" t="s">
        <v>395</v>
      </c>
      <c r="L136" t="s">
        <v>589</v>
      </c>
      <c r="M136">
        <v>2</v>
      </c>
      <c r="N136">
        <v>105</v>
      </c>
      <c r="R136" t="str">
        <f t="shared" si="149"/>
        <v>[135] = {["ID"] = 1879354884; }; -- Rare Gorgoroth Chests of Agarnaith</v>
      </c>
      <c r="S136" s="1" t="str">
        <f>CONCATENATE(U136,V136,Y136,AA136,AC136,AE136,AG136,AI136,AJ136,AK136,AL136,AM136,AN136,AO136,AP136,AQ136)</f>
        <v>[135] = {["ID"] = 1879354884; ["SAVE_INDEX"] = 127; ["TYPE"] =  3; ["VXP"] =    0; ["LP"] =  0; ["REP"] =  700; ["FACTION"] = 60; ["TIER"] = 2; ["MIN_LVL"] = "105"; ["NAME"] = { ["EN"] = "Rare Gorgoroth Chests of Agarnaith"; }; ["LORE"] = { ["EN"] = "Find rare treasure chests in Agarnaith."; }; ["SUMMARY"] = { ["EN"] = "Find the 5 rare treasure chests in Agarnaith"; }; };</v>
      </c>
      <c r="T136">
        <f t="shared" si="129"/>
        <v>135</v>
      </c>
      <c r="U136" t="str">
        <f>CONCATENATE(REPT(" ",3-LEN(T136)),"[",T136,"] = {")</f>
        <v>[135] = {</v>
      </c>
      <c r="V136" t="str">
        <f>IF(LEN(A136)&gt;0,CONCATENATE("[""ID""] = ",A136,"; "),"                     ")</f>
        <v xml:space="preserve">["ID"] = 1879354884; </v>
      </c>
      <c r="W136" t="str">
        <f t="shared" si="150"/>
        <v xml:space="preserve">["ID"] = 1879354884; </v>
      </c>
      <c r="X136" t="str">
        <f t="shared" si="151"/>
        <v/>
      </c>
      <c r="Y136" s="1" t="str">
        <f>IF(LEN(C136)&gt;0,CONCATENATE("[""SAVE_INDEX""] = ",REPT(" ",3-LEN(C136)),C136,"; "),REPT(" ",22))</f>
        <v xml:space="preserve">["SAVE_INDEX"] = 127; </v>
      </c>
      <c r="Z136">
        <f>VLOOKUP(E136,Type!A$2:B$21,2,FALSE)</f>
        <v>3</v>
      </c>
      <c r="AA136" t="str">
        <f>CONCATENATE("[""TYPE""] = ",REPT(" ",2-LEN(Z136)),Z136,"; ")</f>
        <v xml:space="preserve">["TYPE"] =  3; </v>
      </c>
      <c r="AB136" t="str">
        <f>TEXT(F136,0)</f>
        <v>0</v>
      </c>
      <c r="AC136" t="str">
        <f>CONCATENATE("[""VXP""] = ",REPT(" ",4-LEN(AB136)),TEXT(AB136,"0"),"; ")</f>
        <v xml:space="preserve">["VXP"] =    0; </v>
      </c>
      <c r="AD136" t="str">
        <f>TEXT(H136,0)</f>
        <v>0</v>
      </c>
      <c r="AE136" t="str">
        <f>CONCATENATE("[""LP""] = ",REPT(" ",2-LEN(AD136)),TEXT(AD136,"0"),"; ")</f>
        <v xml:space="preserve">["LP"] =  0; </v>
      </c>
      <c r="AF136" t="str">
        <f>TEXT(I136,0)</f>
        <v>700</v>
      </c>
      <c r="AG136" t="str">
        <f>CONCATENATE("[""REP""] = ",REPT(" ",4-LEN(AF136)),TEXT(AF136,"0"),"; ")</f>
        <v xml:space="preserve">["REP"] =  700; </v>
      </c>
      <c r="AH136">
        <f>IF(LEN(J136)&gt;0,VLOOKUP(J136,Faction!A$2:B$77,2,FALSE),1)</f>
        <v>60</v>
      </c>
      <c r="AI136" t="str">
        <f>CONCATENATE("[""FACTION""] = ",REPT(" ",2-LEN(AH136)),TEXT(AH136,"0"),"; ")</f>
        <v xml:space="preserve">["FACTION"] = 60; </v>
      </c>
      <c r="AJ136" t="str">
        <f>CONCATENATE("[""TIER""] = ",TEXT(M136,"0"),"; ")</f>
        <v xml:space="preserve">["TIER"] = 2; </v>
      </c>
      <c r="AK136" t="str">
        <f>IF(LEN(N136)&gt;0,CONCATENATE("[""MIN_LVL""] = ",REPT(" ",3-LEN(N136)),"""",N136,"""; "),"                     ")</f>
        <v xml:space="preserve">["MIN_LVL"] = "105"; </v>
      </c>
      <c r="AL136" t="str">
        <f>IF(LEN(O136)&gt;0,CONCATENATE("[""MIN_LVL""] = ",REPT(" ",3-LEN(O136)),O136,"; "),"")</f>
        <v/>
      </c>
      <c r="AM136" t="str">
        <f>CONCATENATE("[""NAME""] = { [""EN""] = """,D136,"""; }; ")</f>
        <v xml:space="preserve">["NAME"] = { ["EN"] = "Rare Gorgoroth Chests of Agarnaith"; }; </v>
      </c>
      <c r="AN136" t="str">
        <f>IF(LEN(L136)&gt;0,CONCATENATE("[""LORE""] = { [""EN""] = """,L136,"""; }; "),"")</f>
        <v xml:space="preserve">["LORE"] = { ["EN"] = "Find rare treasure chests in Agarnaith."; }; </v>
      </c>
      <c r="AO136" t="str">
        <f>IF(LEN(K136)&gt;0,CONCATENATE("[""SUMMARY""] = { [""EN""] = """,K136,"""; }; "),"")</f>
        <v xml:space="preserve">["SUMMARY"] = { ["EN"] = "Find the 5 rare treasure chests in Agarnaith"; }; </v>
      </c>
      <c r="AP136" t="str">
        <f>IF(LEN(G136)&gt;0,CONCATENATE("[""TITLE""] = { [""EN""] = """,G136,"""; }; "),"")</f>
        <v/>
      </c>
      <c r="AQ136" t="str">
        <f t="shared" si="148"/>
        <v>};</v>
      </c>
    </row>
    <row r="137" spans="1:43" x14ac:dyDescent="0.25">
      <c r="A137">
        <v>1879354854</v>
      </c>
      <c r="B137">
        <v>106</v>
      </c>
      <c r="C137">
        <v>126</v>
      </c>
      <c r="D137" t="s">
        <v>391</v>
      </c>
      <c r="E137" t="s">
        <v>24</v>
      </c>
      <c r="G137" t="s">
        <v>392</v>
      </c>
      <c r="I137">
        <v>700</v>
      </c>
      <c r="J137" t="s">
        <v>41</v>
      </c>
      <c r="K137" t="s">
        <v>393</v>
      </c>
      <c r="L137" t="s">
        <v>590</v>
      </c>
      <c r="M137">
        <v>2</v>
      </c>
      <c r="N137">
        <v>105</v>
      </c>
      <c r="R137" t="str">
        <f t="shared" si="149"/>
        <v>[136] = {["ID"] = 1879354854; }; -- Treasure of Agarnaith</v>
      </c>
      <c r="S137" s="1" t="str">
        <f t="shared" si="152"/>
        <v>[136] = {["ID"] = 1879354854; ["SAVE_INDEX"] = 126; ["TYPE"] =  3; ["VXP"] =    0; ["LP"] =  0; ["REP"] =  700; ["FACTION"] = 60; ["TIER"] = 2; ["MIN_LVL"] = "105"; ["NAME"] = { ["EN"] = "Treasure of Agarnaith"; }; ["LORE"] = { ["EN"] = "Find ancient treasure in Agarnaith."; }; ["SUMMARY"] = { ["EN"] = "Find 12 ancient treasures in Agarnaith"; }; ["TITLE"] = { ["EN"] = "Treasure Seeker of Agarnaith"; }; };</v>
      </c>
      <c r="T137">
        <f t="shared" si="129"/>
        <v>136</v>
      </c>
      <c r="U137" t="str">
        <f t="shared" si="153"/>
        <v>[136] = {</v>
      </c>
      <c r="V137" t="str">
        <f t="shared" si="154"/>
        <v xml:space="preserve">["ID"] = 1879354854; </v>
      </c>
      <c r="W137" t="str">
        <f t="shared" si="150"/>
        <v xml:space="preserve">["ID"] = 1879354854; </v>
      </c>
      <c r="X137" t="str">
        <f t="shared" si="151"/>
        <v/>
      </c>
      <c r="Y137" s="1" t="str">
        <f t="shared" si="155"/>
        <v xml:space="preserve">["SAVE_INDEX"] = 126; </v>
      </c>
      <c r="Z137">
        <f>VLOOKUP(E137,Type!A$2:B$21,2,FALSE)</f>
        <v>3</v>
      </c>
      <c r="AA137" t="str">
        <f t="shared" si="156"/>
        <v xml:space="preserve">["TYPE"] =  3; </v>
      </c>
      <c r="AB137" t="str">
        <f t="shared" si="157"/>
        <v>0</v>
      </c>
      <c r="AC137" t="str">
        <f t="shared" si="158"/>
        <v xml:space="preserve">["VXP"] =    0; </v>
      </c>
      <c r="AD137" t="str">
        <f t="shared" si="159"/>
        <v>0</v>
      </c>
      <c r="AE137" t="str">
        <f t="shared" si="160"/>
        <v xml:space="preserve">["LP"] =  0; </v>
      </c>
      <c r="AF137" t="str">
        <f t="shared" si="161"/>
        <v>700</v>
      </c>
      <c r="AG137" t="str">
        <f t="shared" si="162"/>
        <v xml:space="preserve">["REP"] =  700; </v>
      </c>
      <c r="AH137">
        <f>IF(LEN(J137)&gt;0,VLOOKUP(J137,Faction!A$2:B$77,2,FALSE),1)</f>
        <v>60</v>
      </c>
      <c r="AI137" t="str">
        <f t="shared" si="163"/>
        <v xml:space="preserve">["FACTION"] = 60; </v>
      </c>
      <c r="AJ137" t="str">
        <f t="shared" si="164"/>
        <v xml:space="preserve">["TIER"] = 2; </v>
      </c>
      <c r="AK137" t="str">
        <f t="shared" si="165"/>
        <v xml:space="preserve">["MIN_LVL"] = "105"; </v>
      </c>
      <c r="AL137" t="str">
        <f t="shared" si="166"/>
        <v/>
      </c>
      <c r="AM137" t="str">
        <f t="shared" si="167"/>
        <v xml:space="preserve">["NAME"] = { ["EN"] = "Treasure of Agarnaith"; }; </v>
      </c>
      <c r="AN137" t="str">
        <f t="shared" si="168"/>
        <v xml:space="preserve">["LORE"] = { ["EN"] = "Find ancient treasure in Agarnaith."; }; </v>
      </c>
      <c r="AO137" t="str">
        <f t="shared" si="169"/>
        <v xml:space="preserve">["SUMMARY"] = { ["EN"] = "Find 12 ancient treasures in Agarnaith"; }; </v>
      </c>
      <c r="AP137" t="str">
        <f t="shared" si="170"/>
        <v xml:space="preserve">["TITLE"] = { ["EN"] = "Treasure Seeker of Agarnaith"; }; </v>
      </c>
      <c r="AQ137" t="str">
        <f t="shared" si="148"/>
        <v>};</v>
      </c>
    </row>
    <row r="138" spans="1:43" x14ac:dyDescent="0.25">
      <c r="A138">
        <v>1879353879</v>
      </c>
      <c r="B138">
        <v>108</v>
      </c>
      <c r="C138">
        <v>128</v>
      </c>
      <c r="D138" t="s">
        <v>396</v>
      </c>
      <c r="E138" t="s">
        <v>25</v>
      </c>
      <c r="G138" t="s">
        <v>397</v>
      </c>
      <c r="H138">
        <v>5</v>
      </c>
      <c r="I138">
        <v>500</v>
      </c>
      <c r="J138" t="s">
        <v>41</v>
      </c>
      <c r="K138" t="s">
        <v>398</v>
      </c>
      <c r="L138" t="s">
        <v>591</v>
      </c>
      <c r="M138">
        <v>1</v>
      </c>
      <c r="N138">
        <v>105</v>
      </c>
      <c r="R138" t="str">
        <f t="shared" si="149"/>
        <v>[137] = {["ID"] = 1879353879; }; -- Quests of Agarnaith</v>
      </c>
      <c r="S138" s="1" t="str">
        <f t="shared" si="152"/>
        <v>[137] = {["ID"] = 1879353879; ["SAVE_INDEX"] = 128; ["TYPE"] =  6; ["VXP"] =    0; ["LP"] =  5; ["REP"] =  500; ["FACTION"] = 60; ["TIER"] = 1; ["MIN_LVL"] = "105"; ["NAME"] = { ["EN"] = "Quests of Agarnaith"; }; ["LORE"] = { ["EN"] = "Complete quests in Agarnaith."; }; ["SUMMARY"] = { ["EN"] = "Complete 40 quests in Agarnaith"; }; ["TITLE"] = { ["EN"] = "Warrior of the Bloody Gore"; }; };</v>
      </c>
      <c r="T138">
        <f t="shared" si="129"/>
        <v>137</v>
      </c>
      <c r="U138" t="str">
        <f t="shared" si="153"/>
        <v>[137] = {</v>
      </c>
      <c r="V138" t="str">
        <f t="shared" si="154"/>
        <v xml:space="preserve">["ID"] = 1879353879; </v>
      </c>
      <c r="W138" t="str">
        <f t="shared" si="150"/>
        <v xml:space="preserve">["ID"] = 1879353879; </v>
      </c>
      <c r="X138" t="str">
        <f t="shared" si="151"/>
        <v/>
      </c>
      <c r="Y138" s="1" t="str">
        <f t="shared" si="155"/>
        <v xml:space="preserve">["SAVE_INDEX"] = 128; </v>
      </c>
      <c r="Z138">
        <f>VLOOKUP(E138,Type!A$2:B$21,2,FALSE)</f>
        <v>6</v>
      </c>
      <c r="AA138" t="str">
        <f t="shared" si="156"/>
        <v xml:space="preserve">["TYPE"] =  6; </v>
      </c>
      <c r="AB138" t="str">
        <f t="shared" si="157"/>
        <v>0</v>
      </c>
      <c r="AC138" t="str">
        <f t="shared" si="158"/>
        <v xml:space="preserve">["VXP"] =    0; </v>
      </c>
      <c r="AD138" t="str">
        <f t="shared" si="159"/>
        <v>5</v>
      </c>
      <c r="AE138" t="str">
        <f t="shared" si="160"/>
        <v xml:space="preserve">["LP"] =  5; </v>
      </c>
      <c r="AF138" t="str">
        <f t="shared" si="161"/>
        <v>500</v>
      </c>
      <c r="AG138" t="str">
        <f t="shared" si="162"/>
        <v xml:space="preserve">["REP"] =  500; </v>
      </c>
      <c r="AH138">
        <f>IF(LEN(J138)&gt;0,VLOOKUP(J138,Faction!A$2:B$77,2,FALSE),1)</f>
        <v>60</v>
      </c>
      <c r="AI138" t="str">
        <f t="shared" si="163"/>
        <v xml:space="preserve">["FACTION"] = 60; </v>
      </c>
      <c r="AJ138" t="str">
        <f t="shared" si="164"/>
        <v xml:space="preserve">["TIER"] = 1; </v>
      </c>
      <c r="AK138" t="str">
        <f t="shared" si="165"/>
        <v xml:space="preserve">["MIN_LVL"] = "105"; </v>
      </c>
      <c r="AL138" t="str">
        <f t="shared" si="166"/>
        <v/>
      </c>
      <c r="AM138" t="str">
        <f t="shared" si="167"/>
        <v xml:space="preserve">["NAME"] = { ["EN"] = "Quests of Agarnaith"; }; </v>
      </c>
      <c r="AN138" t="str">
        <f t="shared" si="168"/>
        <v xml:space="preserve">["LORE"] = { ["EN"] = "Complete quests in Agarnaith."; }; </v>
      </c>
      <c r="AO138" t="str">
        <f t="shared" si="169"/>
        <v xml:space="preserve">["SUMMARY"] = { ["EN"] = "Complete 40 quests in Agarnaith"; }; </v>
      </c>
      <c r="AP138" t="str">
        <f t="shared" si="170"/>
        <v xml:space="preserve">["TITLE"] = { ["EN"] = "Warrior of the Bloody Gore"; }; </v>
      </c>
      <c r="AQ138" t="str">
        <f t="shared" si="148"/>
        <v>};</v>
      </c>
    </row>
    <row r="139" spans="1:43" x14ac:dyDescent="0.25">
      <c r="D139" s="2" t="s">
        <v>464</v>
      </c>
      <c r="E139" s="2" t="s">
        <v>133</v>
      </c>
      <c r="P139">
        <v>276</v>
      </c>
      <c r="R139" t="str">
        <f t="shared" si="149"/>
        <v>[138] = {["CAT_ID"] = 276; }; -- Gorgoroth</v>
      </c>
      <c r="S139" s="1" t="str">
        <f t="shared" ref="S139:S145" si="171">CONCATENATE(U139,V139,Y139,AA139,AC139,AE139,AG139,AI139,AJ139,AK139,AL139,AM139,AN139,AO139,AP139,AQ139)</f>
        <v>[138] = {                                           ["TYPE"] = 14; ["VXP"] =    0; ["LP"] =  0; ["REP"] =    0; ["FACTION"] =  1; ["TIER"] = 0;                      ["NAME"] = { ["EN"] = "Gorgoroth"; }; };</v>
      </c>
      <c r="T139">
        <f t="shared" si="6"/>
        <v>138</v>
      </c>
      <c r="U139" t="str">
        <f t="shared" ref="U139:U145" si="172">CONCATENATE(REPT(" ",3-LEN(T139)),"[",T139,"] = {")</f>
        <v>[138] = {</v>
      </c>
      <c r="V139" t="str">
        <f t="shared" ref="V139:V145" si="173">IF(LEN(A139)&gt;0,CONCATENATE("[""ID""] = ",A139,"; "),"                     ")</f>
        <v xml:space="preserve">                     </v>
      </c>
      <c r="W139" t="str">
        <f t="shared" si="150"/>
        <v/>
      </c>
      <c r="X139" t="str">
        <f t="shared" si="151"/>
        <v xml:space="preserve">["CAT_ID"] = 276; </v>
      </c>
      <c r="Y139" s="1" t="str">
        <f t="shared" ref="Y139:Y145" si="174">IF(LEN(C139)&gt;0,CONCATENATE("[""SAVE_INDEX""] = ",REPT(" ",3-LEN(C139)),C139,"; "),REPT(" ",22))</f>
        <v xml:space="preserve">                      </v>
      </c>
      <c r="Z139">
        <f>VLOOKUP(E139,Type!A$2:B$21,2,FALSE)</f>
        <v>14</v>
      </c>
      <c r="AA139" t="str">
        <f t="shared" ref="AA139:AA145" si="175">CONCATENATE("[""TYPE""] = ",REPT(" ",2-LEN(Z139)),Z139,"; ")</f>
        <v xml:space="preserve">["TYPE"] = 14; </v>
      </c>
      <c r="AB139" t="str">
        <f t="shared" ref="AB139:AB145" si="176">TEXT(F139,0)</f>
        <v>0</v>
      </c>
      <c r="AC139" t="str">
        <f t="shared" ref="AC139:AC145" si="177">CONCATENATE("[""VXP""] = ",REPT(" ",4-LEN(AB139)),TEXT(AB139,"0"),"; ")</f>
        <v xml:space="preserve">["VXP"] =    0; </v>
      </c>
      <c r="AD139" t="str">
        <f t="shared" ref="AD139:AD145" si="178">TEXT(H139,0)</f>
        <v>0</v>
      </c>
      <c r="AE139" t="str">
        <f t="shared" ref="AE139:AE145" si="179">CONCATENATE("[""LP""] = ",REPT(" ",2-LEN(AD139)),TEXT(AD139,"0"),"; ")</f>
        <v xml:space="preserve">["LP"] =  0; </v>
      </c>
      <c r="AF139" t="str">
        <f t="shared" ref="AF139:AF145" si="180">TEXT(I139,0)</f>
        <v>0</v>
      </c>
      <c r="AG139" t="str">
        <f t="shared" ref="AG139:AG145" si="181">CONCATENATE("[""REP""] = ",REPT(" ",4-LEN(AF139)),TEXT(AF139,"0"),"; ")</f>
        <v xml:space="preserve">["REP"] =    0; </v>
      </c>
      <c r="AH139">
        <f>IF(LEN(J139)&gt;0,VLOOKUP(J139,Faction!A$2:B$77,2,FALSE),1)</f>
        <v>1</v>
      </c>
      <c r="AI139" t="str">
        <f t="shared" ref="AI139:AI145" si="182">CONCATENATE("[""FACTION""] = ",REPT(" ",2-LEN(AH139)),TEXT(AH139,"0"),"; ")</f>
        <v xml:space="preserve">["FACTION"] =  1; </v>
      </c>
      <c r="AJ139" t="str">
        <f t="shared" ref="AJ139:AJ145" si="183">CONCATENATE("[""TIER""] = ",TEXT(M139,"0"),"; ")</f>
        <v xml:space="preserve">["TIER"] = 0; </v>
      </c>
      <c r="AK139" t="str">
        <f t="shared" ref="AK139:AK145" si="184">IF(LEN(N139)&gt;0,CONCATENATE("[""MIN_LVL""] = ",REPT(" ",3-LEN(N139)),"""",N139,"""; "),"                     ")</f>
        <v xml:space="preserve">                     </v>
      </c>
      <c r="AL139" t="str">
        <f t="shared" ref="AL139:AL145" si="185">IF(LEN(O139)&gt;0,CONCATENATE("[""MIN_LVL""] = ",REPT(" ",3-LEN(O139)),O139,"; "),"")</f>
        <v/>
      </c>
      <c r="AM139" t="str">
        <f t="shared" ref="AM139:AM145" si="186">CONCATENATE("[""NAME""] = { [""EN""] = """,D139,"""; }; ")</f>
        <v xml:space="preserve">["NAME"] = { ["EN"] = "Gorgoroth"; }; </v>
      </c>
      <c r="AN139" t="str">
        <f t="shared" ref="AN139:AN145" si="187">IF(LEN(L139)&gt;0,CONCATENATE("[""LORE""] = { [""EN""] = """,L139,"""; }; "),"")</f>
        <v/>
      </c>
      <c r="AO139" t="str">
        <f t="shared" ref="AO139:AO145" si="188">IF(LEN(K139)&gt;0,CONCATENATE("[""SUMMARY""] = { [""EN""] = """,K139,"""; }; "),"")</f>
        <v/>
      </c>
      <c r="AP139" t="str">
        <f t="shared" ref="AP139:AP145" si="189">IF(LEN(G139)&gt;0,CONCATENATE("[""TITLE""] = { [""EN""] = """,G139,"""; }; "),"")</f>
        <v/>
      </c>
      <c r="AQ139" t="str">
        <f t="shared" si="27"/>
        <v>};</v>
      </c>
    </row>
    <row r="140" spans="1:43" x14ac:dyDescent="0.25">
      <c r="A140">
        <v>1879354917</v>
      </c>
      <c r="B140">
        <v>11</v>
      </c>
      <c r="C140">
        <v>49</v>
      </c>
      <c r="D140" t="s">
        <v>170</v>
      </c>
      <c r="E140" t="s">
        <v>29</v>
      </c>
      <c r="F140">
        <v>2000</v>
      </c>
      <c r="G140" t="s">
        <v>659</v>
      </c>
      <c r="H140">
        <v>20</v>
      </c>
      <c r="I140">
        <v>1200</v>
      </c>
      <c r="J140" t="s">
        <v>41</v>
      </c>
      <c r="K140" t="s">
        <v>171</v>
      </c>
      <c r="L140" t="s">
        <v>459</v>
      </c>
      <c r="M140">
        <v>0</v>
      </c>
      <c r="N140">
        <v>105</v>
      </c>
      <c r="R140" t="str">
        <f t="shared" si="149"/>
        <v>[139] = {["ID"] = 1879354917; }; -- Deeds of Gorgoroth</v>
      </c>
      <c r="S140" s="1" t="str">
        <f t="shared" si="171"/>
        <v>[139] = {["ID"] = 1879354917; ["SAVE_INDEX"] =  49; ["TYPE"] =  7; ["VXP"] = 2000; ["LP"] = 20; ["REP"] = 1200; ["FACTION"] = 60; ["TIER"] = 0; ["MIN_LVL"] = "105"; ["NAME"] = { ["EN"] = "Deeds of Gorgoroth"; }; ["LORE"] = { ["EN"] = "Complete deeds in Gorgoroth."; }; ["SUMMARY"] = { ["EN"] = "Complete Explorer, Quests, and Slayer Deeds of Gorgoroth"; }; ["TITLE"] = { ["EN"] = "Conqueror of Gorgoroth"; }; };</v>
      </c>
      <c r="T140">
        <f t="shared" si="6"/>
        <v>139</v>
      </c>
      <c r="U140" t="str">
        <f t="shared" si="172"/>
        <v>[139] = {</v>
      </c>
      <c r="V140" t="str">
        <f t="shared" si="173"/>
        <v xml:space="preserve">["ID"] = 1879354917; </v>
      </c>
      <c r="W140" t="str">
        <f t="shared" si="150"/>
        <v xml:space="preserve">["ID"] = 1879354917; </v>
      </c>
      <c r="X140" t="str">
        <f t="shared" si="151"/>
        <v/>
      </c>
      <c r="Y140" s="1" t="str">
        <f t="shared" si="174"/>
        <v xml:space="preserve">["SAVE_INDEX"] =  49; </v>
      </c>
      <c r="Z140">
        <f>VLOOKUP(E140,Type!A$2:B$21,2,FALSE)</f>
        <v>7</v>
      </c>
      <c r="AA140" t="str">
        <f t="shared" si="175"/>
        <v xml:space="preserve">["TYPE"] =  7; </v>
      </c>
      <c r="AB140" t="str">
        <f t="shared" si="176"/>
        <v>2000</v>
      </c>
      <c r="AC140" t="str">
        <f t="shared" si="177"/>
        <v xml:space="preserve">["VXP"] = 2000; </v>
      </c>
      <c r="AD140" t="str">
        <f t="shared" si="178"/>
        <v>20</v>
      </c>
      <c r="AE140" t="str">
        <f t="shared" si="179"/>
        <v xml:space="preserve">["LP"] = 20; </v>
      </c>
      <c r="AF140" t="str">
        <f t="shared" si="180"/>
        <v>1200</v>
      </c>
      <c r="AG140" t="str">
        <f t="shared" si="181"/>
        <v xml:space="preserve">["REP"] = 1200; </v>
      </c>
      <c r="AH140">
        <f>IF(LEN(J140)&gt;0,VLOOKUP(J140,Faction!A$2:B$77,2,FALSE),1)</f>
        <v>60</v>
      </c>
      <c r="AI140" t="str">
        <f t="shared" si="182"/>
        <v xml:space="preserve">["FACTION"] = 60; </v>
      </c>
      <c r="AJ140" t="str">
        <f t="shared" si="183"/>
        <v xml:space="preserve">["TIER"] = 0; </v>
      </c>
      <c r="AK140" t="str">
        <f t="shared" si="184"/>
        <v xml:space="preserve">["MIN_LVL"] = "105"; </v>
      </c>
      <c r="AL140" t="str">
        <f t="shared" si="185"/>
        <v/>
      </c>
      <c r="AM140" t="str">
        <f t="shared" si="186"/>
        <v xml:space="preserve">["NAME"] = { ["EN"] = "Deeds of Gorgoroth"; }; </v>
      </c>
      <c r="AN140" t="str">
        <f t="shared" si="187"/>
        <v xml:space="preserve">["LORE"] = { ["EN"] = "Complete deeds in Gorgoroth."; }; </v>
      </c>
      <c r="AO140" t="str">
        <f t="shared" si="188"/>
        <v xml:space="preserve">["SUMMARY"] = { ["EN"] = "Complete Explorer, Quests, and Slayer Deeds of Gorgoroth"; }; </v>
      </c>
      <c r="AP140" t="str">
        <f t="shared" si="189"/>
        <v xml:space="preserve">["TITLE"] = { ["EN"] = "Conqueror of Gorgoroth"; }; </v>
      </c>
      <c r="AQ140" t="str">
        <f t="shared" si="27"/>
        <v>};</v>
      </c>
    </row>
    <row r="141" spans="1:43" x14ac:dyDescent="0.25">
      <c r="A141">
        <v>1879354922</v>
      </c>
      <c r="B141">
        <v>12</v>
      </c>
      <c r="C141">
        <v>50</v>
      </c>
      <c r="D141" t="s">
        <v>172</v>
      </c>
      <c r="E141" t="s">
        <v>29</v>
      </c>
      <c r="G141" t="s">
        <v>173</v>
      </c>
      <c r="H141">
        <v>15</v>
      </c>
      <c r="I141">
        <v>900</v>
      </c>
      <c r="J141" t="s">
        <v>41</v>
      </c>
      <c r="K141" t="s">
        <v>174</v>
      </c>
      <c r="L141" t="s">
        <v>460</v>
      </c>
      <c r="M141">
        <v>1</v>
      </c>
      <c r="N141">
        <v>105</v>
      </c>
      <c r="R141" t="str">
        <f t="shared" si="149"/>
        <v>[140] = {["ID"] = 1879354922; }; -- Explorer of Gorgoroth</v>
      </c>
      <c r="S141" s="1" t="str">
        <f t="shared" si="171"/>
        <v>[140] = {["ID"] = 1879354922; ["SAVE_INDEX"] =  50; ["TYPE"] =  7; ["VXP"] =    0; ["LP"] = 15; ["REP"] =  900; ["FACTION"] = 60; ["TIER"] = 1; ["MIN_LVL"] = "105"; ["NAME"] = { ["EN"] = "Explorer of Gorgoroth"; }; ["LORE"] = { ["EN"] = "Explore the plateau of Gorgoroth."; }; ["SUMMARY"] = { ["EN"] = "Complete the Explorer Deeds in all 5 areas throughout the Plateau of Gorgoroth"; }; ["TITLE"] = { ["EN"] = "Surveyor of the Plateau"; }; };</v>
      </c>
      <c r="T141">
        <f t="shared" si="6"/>
        <v>140</v>
      </c>
      <c r="U141" t="str">
        <f t="shared" si="172"/>
        <v>[140] = {</v>
      </c>
      <c r="V141" t="str">
        <f t="shared" si="173"/>
        <v xml:space="preserve">["ID"] = 1879354922; </v>
      </c>
      <c r="W141" t="str">
        <f t="shared" si="150"/>
        <v xml:space="preserve">["ID"] = 1879354922; </v>
      </c>
      <c r="X141" t="str">
        <f t="shared" si="151"/>
        <v/>
      </c>
      <c r="Y141" s="1" t="str">
        <f t="shared" si="174"/>
        <v xml:space="preserve">["SAVE_INDEX"] =  50; </v>
      </c>
      <c r="Z141">
        <f>VLOOKUP(E141,Type!A$2:B$21,2,FALSE)</f>
        <v>7</v>
      </c>
      <c r="AA141" t="str">
        <f t="shared" si="175"/>
        <v xml:space="preserve">["TYPE"] =  7; </v>
      </c>
      <c r="AB141" t="str">
        <f t="shared" si="176"/>
        <v>0</v>
      </c>
      <c r="AC141" t="str">
        <f t="shared" si="177"/>
        <v xml:space="preserve">["VXP"] =    0; </v>
      </c>
      <c r="AD141" t="str">
        <f t="shared" si="178"/>
        <v>15</v>
      </c>
      <c r="AE141" t="str">
        <f t="shared" si="179"/>
        <v xml:space="preserve">["LP"] = 15; </v>
      </c>
      <c r="AF141" t="str">
        <f t="shared" si="180"/>
        <v>900</v>
      </c>
      <c r="AG141" t="str">
        <f t="shared" si="181"/>
        <v xml:space="preserve">["REP"] =  900; </v>
      </c>
      <c r="AH141">
        <f>IF(LEN(J141)&gt;0,VLOOKUP(J141,Faction!A$2:B$77,2,FALSE),1)</f>
        <v>60</v>
      </c>
      <c r="AI141" t="str">
        <f t="shared" si="182"/>
        <v xml:space="preserve">["FACTION"] = 60; </v>
      </c>
      <c r="AJ141" t="str">
        <f t="shared" si="183"/>
        <v xml:space="preserve">["TIER"] = 1; </v>
      </c>
      <c r="AK141" t="str">
        <f t="shared" si="184"/>
        <v xml:space="preserve">["MIN_LVL"] = "105"; </v>
      </c>
      <c r="AL141" t="str">
        <f t="shared" si="185"/>
        <v/>
      </c>
      <c r="AM141" t="str">
        <f t="shared" si="186"/>
        <v xml:space="preserve">["NAME"] = { ["EN"] = "Explorer of Gorgoroth"; }; </v>
      </c>
      <c r="AN141" t="str">
        <f t="shared" si="187"/>
        <v xml:space="preserve">["LORE"] = { ["EN"] = "Explore the plateau of Gorgoroth."; }; </v>
      </c>
      <c r="AO141" t="str">
        <f t="shared" si="188"/>
        <v xml:space="preserve">["SUMMARY"] = { ["EN"] = "Complete the Explorer Deeds in all 5 areas throughout the Plateau of Gorgoroth"; }; </v>
      </c>
      <c r="AP141" t="str">
        <f t="shared" si="189"/>
        <v xml:space="preserve">["TITLE"] = { ["EN"] = "Surveyor of the Plateau"; }; </v>
      </c>
      <c r="AQ141" t="str">
        <f t="shared" si="27"/>
        <v>};</v>
      </c>
    </row>
    <row r="142" spans="1:43" x14ac:dyDescent="0.25">
      <c r="A142">
        <v>1879354920</v>
      </c>
      <c r="B142">
        <v>14</v>
      </c>
      <c r="C142">
        <v>51</v>
      </c>
      <c r="D142" t="s">
        <v>178</v>
      </c>
      <c r="E142" t="s">
        <v>29</v>
      </c>
      <c r="G142" t="s">
        <v>179</v>
      </c>
      <c r="H142">
        <v>15</v>
      </c>
      <c r="I142">
        <v>900</v>
      </c>
      <c r="J142" t="s">
        <v>41</v>
      </c>
      <c r="K142" t="s">
        <v>180</v>
      </c>
      <c r="L142" t="s">
        <v>462</v>
      </c>
      <c r="M142">
        <v>1</v>
      </c>
      <c r="N142">
        <v>105</v>
      </c>
      <c r="R142" t="str">
        <f t="shared" si="149"/>
        <v>[141] = {["ID"] = 1879354920; }; -- Quests of Gorgoroth</v>
      </c>
      <c r="S142" s="1" t="str">
        <f t="shared" si="171"/>
        <v>[141] = {["ID"] = 1879354920; ["SAVE_INDEX"] =  51; ["TYPE"] =  7; ["VXP"] =    0; ["LP"] = 15; ["REP"] =  900; ["FACTION"] = 60; ["TIER"] = 1; ["MIN_LVL"] = "105"; ["NAME"] = { ["EN"] = "Quests of Gorgoroth"; }; ["LORE"] = { ["EN"] = "Complete quests in Gorgoroth."; }; ["SUMMARY"] = { ["EN"] = "Complete History of Gorgoroth and Quests of the Plateau Deeds"; }; ["TITLE"] = { ["EN"] = "Warrior of Mordor"; }; };</v>
      </c>
      <c r="T142">
        <f t="shared" si="6"/>
        <v>141</v>
      </c>
      <c r="U142" t="str">
        <f t="shared" si="172"/>
        <v>[141] = {</v>
      </c>
      <c r="V142" t="str">
        <f t="shared" si="173"/>
        <v xml:space="preserve">["ID"] = 1879354920; </v>
      </c>
      <c r="W142" t="str">
        <f t="shared" si="150"/>
        <v xml:space="preserve">["ID"] = 1879354920; </v>
      </c>
      <c r="X142" t="str">
        <f t="shared" si="151"/>
        <v/>
      </c>
      <c r="Y142" s="1" t="str">
        <f t="shared" si="174"/>
        <v xml:space="preserve">["SAVE_INDEX"] =  51; </v>
      </c>
      <c r="Z142">
        <f>VLOOKUP(E142,Type!A$2:B$21,2,FALSE)</f>
        <v>7</v>
      </c>
      <c r="AA142" t="str">
        <f t="shared" si="175"/>
        <v xml:space="preserve">["TYPE"] =  7; </v>
      </c>
      <c r="AB142" t="str">
        <f t="shared" si="176"/>
        <v>0</v>
      </c>
      <c r="AC142" t="str">
        <f t="shared" si="177"/>
        <v xml:space="preserve">["VXP"] =    0; </v>
      </c>
      <c r="AD142" t="str">
        <f t="shared" si="178"/>
        <v>15</v>
      </c>
      <c r="AE142" t="str">
        <f t="shared" si="179"/>
        <v xml:space="preserve">["LP"] = 15; </v>
      </c>
      <c r="AF142" t="str">
        <f t="shared" si="180"/>
        <v>900</v>
      </c>
      <c r="AG142" t="str">
        <f t="shared" si="181"/>
        <v xml:space="preserve">["REP"] =  900; </v>
      </c>
      <c r="AH142">
        <f>IF(LEN(J142)&gt;0,VLOOKUP(J142,Faction!A$2:B$77,2,FALSE),1)</f>
        <v>60</v>
      </c>
      <c r="AI142" t="str">
        <f t="shared" si="182"/>
        <v xml:space="preserve">["FACTION"] = 60; </v>
      </c>
      <c r="AJ142" t="str">
        <f t="shared" si="183"/>
        <v xml:space="preserve">["TIER"] = 1; </v>
      </c>
      <c r="AK142" t="str">
        <f t="shared" si="184"/>
        <v xml:space="preserve">["MIN_LVL"] = "105"; </v>
      </c>
      <c r="AL142" t="str">
        <f t="shared" si="185"/>
        <v/>
      </c>
      <c r="AM142" t="str">
        <f t="shared" si="186"/>
        <v xml:space="preserve">["NAME"] = { ["EN"] = "Quests of Gorgoroth"; }; </v>
      </c>
      <c r="AN142" t="str">
        <f t="shared" si="187"/>
        <v xml:space="preserve">["LORE"] = { ["EN"] = "Complete quests in Gorgoroth."; }; </v>
      </c>
      <c r="AO142" t="str">
        <f t="shared" si="188"/>
        <v xml:space="preserve">["SUMMARY"] = { ["EN"] = "Complete History of Gorgoroth and Quests of the Plateau Deeds"; }; </v>
      </c>
      <c r="AP142" t="str">
        <f t="shared" si="189"/>
        <v xml:space="preserve">["TITLE"] = { ["EN"] = "Warrior of Mordor"; }; </v>
      </c>
      <c r="AQ142" t="str">
        <f t="shared" si="27"/>
        <v>};</v>
      </c>
    </row>
    <row r="143" spans="1:43" x14ac:dyDescent="0.25">
      <c r="A143">
        <v>1879354916</v>
      </c>
      <c r="B143">
        <v>13</v>
      </c>
      <c r="C143">
        <v>52</v>
      </c>
      <c r="D143" t="s">
        <v>175</v>
      </c>
      <c r="E143" t="s">
        <v>29</v>
      </c>
      <c r="F143">
        <v>2000</v>
      </c>
      <c r="G143" t="s">
        <v>176</v>
      </c>
      <c r="H143">
        <v>5</v>
      </c>
      <c r="I143">
        <v>700</v>
      </c>
      <c r="J143" t="s">
        <v>41</v>
      </c>
      <c r="K143" t="s">
        <v>177</v>
      </c>
      <c r="L143" t="s">
        <v>461</v>
      </c>
      <c r="M143">
        <v>2</v>
      </c>
      <c r="N143">
        <v>105</v>
      </c>
      <c r="R143" t="str">
        <f t="shared" si="149"/>
        <v>[142] = {["ID"] = 1879354916; }; -- History of Gorgoroth</v>
      </c>
      <c r="S143" s="1" t="str">
        <f t="shared" si="171"/>
        <v>[142] = {["ID"] = 1879354916; ["SAVE_INDEX"] =  52; ["TYPE"] =  7; ["VXP"] = 2000; ["LP"] =  5; ["REP"] =  700; ["FACTION"] = 60; ["TIER"] = 2; ["MIN_LVL"] = "105"; ["NAME"] = { ["EN"] = "History of Gorgoroth"; }; ["LORE"] = { ["EN"] = "There is a rich history in the realm of Gorgoroth."; }; ["SUMMARY"] = { ["EN"] = "Complete the 5 Lost Lore Deeds throughout the Plateau of Gorgoroth"; }; ["TITLE"] = { ["EN"] = "Historian of Gorgoroth"; }; };</v>
      </c>
      <c r="T143">
        <f t="shared" si="6"/>
        <v>142</v>
      </c>
      <c r="U143" t="str">
        <f t="shared" si="172"/>
        <v>[142] = {</v>
      </c>
      <c r="V143" t="str">
        <f t="shared" si="173"/>
        <v xml:space="preserve">["ID"] = 1879354916; </v>
      </c>
      <c r="W143" t="str">
        <f t="shared" si="150"/>
        <v xml:space="preserve">["ID"] = 1879354916; </v>
      </c>
      <c r="X143" t="str">
        <f t="shared" si="151"/>
        <v/>
      </c>
      <c r="Y143" s="1" t="str">
        <f t="shared" si="174"/>
        <v xml:space="preserve">["SAVE_INDEX"] =  52; </v>
      </c>
      <c r="Z143">
        <f>VLOOKUP(E143,Type!A$2:B$21,2,FALSE)</f>
        <v>7</v>
      </c>
      <c r="AA143" t="str">
        <f t="shared" si="175"/>
        <v xml:space="preserve">["TYPE"] =  7; </v>
      </c>
      <c r="AB143" t="str">
        <f t="shared" si="176"/>
        <v>2000</v>
      </c>
      <c r="AC143" t="str">
        <f t="shared" si="177"/>
        <v xml:space="preserve">["VXP"] = 2000; </v>
      </c>
      <c r="AD143" t="str">
        <f t="shared" si="178"/>
        <v>5</v>
      </c>
      <c r="AE143" t="str">
        <f t="shared" si="179"/>
        <v xml:space="preserve">["LP"] =  5; </v>
      </c>
      <c r="AF143" t="str">
        <f t="shared" si="180"/>
        <v>700</v>
      </c>
      <c r="AG143" t="str">
        <f t="shared" si="181"/>
        <v xml:space="preserve">["REP"] =  700; </v>
      </c>
      <c r="AH143">
        <f>IF(LEN(J143)&gt;0,VLOOKUP(J143,Faction!A$2:B$77,2,FALSE),1)</f>
        <v>60</v>
      </c>
      <c r="AI143" t="str">
        <f t="shared" si="182"/>
        <v xml:space="preserve">["FACTION"] = 60; </v>
      </c>
      <c r="AJ143" t="str">
        <f t="shared" si="183"/>
        <v xml:space="preserve">["TIER"] = 2; </v>
      </c>
      <c r="AK143" t="str">
        <f t="shared" si="184"/>
        <v xml:space="preserve">["MIN_LVL"] = "105"; </v>
      </c>
      <c r="AL143" t="str">
        <f t="shared" si="185"/>
        <v/>
      </c>
      <c r="AM143" t="str">
        <f t="shared" si="186"/>
        <v xml:space="preserve">["NAME"] = { ["EN"] = "History of Gorgoroth"; }; </v>
      </c>
      <c r="AN143" t="str">
        <f t="shared" si="187"/>
        <v xml:space="preserve">["LORE"] = { ["EN"] = "There is a rich history in the realm of Gorgoroth."; }; </v>
      </c>
      <c r="AO143" t="str">
        <f t="shared" si="188"/>
        <v xml:space="preserve">["SUMMARY"] = { ["EN"] = "Complete the 5 Lost Lore Deeds throughout the Plateau of Gorgoroth"; }; </v>
      </c>
      <c r="AP143" t="str">
        <f t="shared" si="189"/>
        <v xml:space="preserve">["TITLE"] = { ["EN"] = "Historian of Gorgoroth"; }; </v>
      </c>
      <c r="AQ143" t="str">
        <f t="shared" si="27"/>
        <v>};</v>
      </c>
    </row>
    <row r="144" spans="1:43" x14ac:dyDescent="0.25">
      <c r="A144">
        <v>1879354919</v>
      </c>
      <c r="B144">
        <v>15</v>
      </c>
      <c r="C144">
        <v>53</v>
      </c>
      <c r="D144" t="s">
        <v>181</v>
      </c>
      <c r="E144" t="s">
        <v>29</v>
      </c>
      <c r="F144">
        <v>2000</v>
      </c>
      <c r="G144" t="s">
        <v>182</v>
      </c>
      <c r="H144">
        <v>10</v>
      </c>
      <c r="I144">
        <v>700</v>
      </c>
      <c r="J144" t="s">
        <v>41</v>
      </c>
      <c r="K144" t="s">
        <v>183</v>
      </c>
      <c r="L144" t="s">
        <v>462</v>
      </c>
      <c r="M144">
        <v>2</v>
      </c>
      <c r="N144">
        <v>105</v>
      </c>
      <c r="R144" t="str">
        <f t="shared" si="149"/>
        <v>[143] = {["ID"] = 1879354919; }; -- Quests of the Plateau</v>
      </c>
      <c r="S144" s="1" t="str">
        <f t="shared" si="171"/>
        <v>[143] = {["ID"] = 1879354919; ["SAVE_INDEX"] =  53; ["TYPE"] =  7; ["VXP"] = 2000; ["LP"] = 10; ["REP"] =  700; ["FACTION"] = 60; ["TIER"] = 2; ["MIN_LVL"] = "105"; ["NAME"] = { ["EN"] = "Quests of the Plateau"; }; ["LORE"] = { ["EN"] = "Complete quests in Gorgoroth."; }; ["SUMMARY"] = { ["EN"] = "Complete the Quests Deeds in all 5 areas throughout the Plateau of Gorgoroth"; }; ["TITLE"] = { ["EN"] = "Warrior of Gorgoroth"; }; };</v>
      </c>
      <c r="T144">
        <f t="shared" si="6"/>
        <v>143</v>
      </c>
      <c r="U144" t="str">
        <f t="shared" si="172"/>
        <v>[143] = {</v>
      </c>
      <c r="V144" t="str">
        <f t="shared" si="173"/>
        <v xml:space="preserve">["ID"] = 1879354919; </v>
      </c>
      <c r="W144" t="str">
        <f t="shared" si="150"/>
        <v xml:space="preserve">["ID"] = 1879354919; </v>
      </c>
      <c r="X144" t="str">
        <f t="shared" si="151"/>
        <v/>
      </c>
      <c r="Y144" s="1" t="str">
        <f t="shared" si="174"/>
        <v xml:space="preserve">["SAVE_INDEX"] =  53; </v>
      </c>
      <c r="Z144">
        <f>VLOOKUP(E144,Type!A$2:B$21,2,FALSE)</f>
        <v>7</v>
      </c>
      <c r="AA144" t="str">
        <f t="shared" si="175"/>
        <v xml:space="preserve">["TYPE"] =  7; </v>
      </c>
      <c r="AB144" t="str">
        <f t="shared" si="176"/>
        <v>2000</v>
      </c>
      <c r="AC144" t="str">
        <f t="shared" si="177"/>
        <v xml:space="preserve">["VXP"] = 2000; </v>
      </c>
      <c r="AD144" t="str">
        <f t="shared" si="178"/>
        <v>10</v>
      </c>
      <c r="AE144" t="str">
        <f t="shared" si="179"/>
        <v xml:space="preserve">["LP"] = 10; </v>
      </c>
      <c r="AF144" t="str">
        <f t="shared" si="180"/>
        <v>700</v>
      </c>
      <c r="AG144" t="str">
        <f t="shared" si="181"/>
        <v xml:space="preserve">["REP"] =  700; </v>
      </c>
      <c r="AH144">
        <f>IF(LEN(J144)&gt;0,VLOOKUP(J144,Faction!A$2:B$77,2,FALSE),1)</f>
        <v>60</v>
      </c>
      <c r="AI144" t="str">
        <f t="shared" si="182"/>
        <v xml:space="preserve">["FACTION"] = 60; </v>
      </c>
      <c r="AJ144" t="str">
        <f t="shared" si="183"/>
        <v xml:space="preserve">["TIER"] = 2; </v>
      </c>
      <c r="AK144" t="str">
        <f t="shared" si="184"/>
        <v xml:space="preserve">["MIN_LVL"] = "105"; </v>
      </c>
      <c r="AL144" t="str">
        <f t="shared" si="185"/>
        <v/>
      </c>
      <c r="AM144" t="str">
        <f t="shared" si="186"/>
        <v xml:space="preserve">["NAME"] = { ["EN"] = "Quests of the Plateau"; }; </v>
      </c>
      <c r="AN144" t="str">
        <f t="shared" si="187"/>
        <v xml:space="preserve">["LORE"] = { ["EN"] = "Complete quests in Gorgoroth."; }; </v>
      </c>
      <c r="AO144" t="str">
        <f t="shared" si="188"/>
        <v xml:space="preserve">["SUMMARY"] = { ["EN"] = "Complete the Quests Deeds in all 5 areas throughout the Plateau of Gorgoroth"; }; </v>
      </c>
      <c r="AP144" t="str">
        <f t="shared" si="189"/>
        <v xml:space="preserve">["TITLE"] = { ["EN"] = "Warrior of Gorgoroth"; }; </v>
      </c>
      <c r="AQ144" t="str">
        <f t="shared" si="27"/>
        <v>};</v>
      </c>
    </row>
    <row r="145" spans="1:43" x14ac:dyDescent="0.25">
      <c r="A145">
        <v>1879354921</v>
      </c>
      <c r="B145">
        <v>16</v>
      </c>
      <c r="C145">
        <v>54</v>
      </c>
      <c r="D145" t="s">
        <v>184</v>
      </c>
      <c r="E145" t="s">
        <v>29</v>
      </c>
      <c r="G145" t="s">
        <v>185</v>
      </c>
      <c r="H145">
        <v>15</v>
      </c>
      <c r="I145">
        <v>900</v>
      </c>
      <c r="J145" t="s">
        <v>41</v>
      </c>
      <c r="K145" t="s">
        <v>186</v>
      </c>
      <c r="L145" t="s">
        <v>627</v>
      </c>
      <c r="M145">
        <v>1</v>
      </c>
      <c r="N145">
        <v>105</v>
      </c>
      <c r="R145" t="str">
        <f t="shared" si="149"/>
        <v>[144] = {["ID"] = 1879354921; }; -- Slayer of Gorgoroth</v>
      </c>
      <c r="S145" s="1" t="str">
        <f t="shared" si="171"/>
        <v>[144] = {["ID"] = 1879354921; ["SAVE_INDEX"] =  54; ["TYPE"] =  7; ["VXP"] =    0; ["LP"] = 15; ["REP"] =  900; ["FACTION"] = 60; ["TIER"] = 1; ["MIN_LVL"] = "105"; ["NAME"] = { ["EN"] = "Slayer of Gorgoroth"; }; ["LORE"] = { ["EN"] = "There are many foes lurking on the plateau of Gorgoroth."; }; ["SUMMARY"] = { ["EN"] = "Complete the Slayer Deeds in all 5 areas throughout the Plateau of Gorgoroth"; }; ["TITLE"] = { ["EN"] = "Vanquisher of Gorgoroth"; }; };</v>
      </c>
      <c r="T145">
        <f t="shared" si="6"/>
        <v>144</v>
      </c>
      <c r="U145" t="str">
        <f t="shared" si="172"/>
        <v>[144] = {</v>
      </c>
      <c r="V145" t="str">
        <f t="shared" si="173"/>
        <v xml:space="preserve">["ID"] = 1879354921; </v>
      </c>
      <c r="W145" t="str">
        <f t="shared" si="150"/>
        <v xml:space="preserve">["ID"] = 1879354921; </v>
      </c>
      <c r="X145" t="str">
        <f t="shared" si="151"/>
        <v/>
      </c>
      <c r="Y145" s="1" t="str">
        <f t="shared" si="174"/>
        <v xml:space="preserve">["SAVE_INDEX"] =  54; </v>
      </c>
      <c r="Z145">
        <f>VLOOKUP(E145,Type!A$2:B$21,2,FALSE)</f>
        <v>7</v>
      </c>
      <c r="AA145" t="str">
        <f t="shared" si="175"/>
        <v xml:space="preserve">["TYPE"] =  7; </v>
      </c>
      <c r="AB145" t="str">
        <f t="shared" si="176"/>
        <v>0</v>
      </c>
      <c r="AC145" t="str">
        <f t="shared" si="177"/>
        <v xml:space="preserve">["VXP"] =    0; </v>
      </c>
      <c r="AD145" t="str">
        <f t="shared" si="178"/>
        <v>15</v>
      </c>
      <c r="AE145" t="str">
        <f t="shared" si="179"/>
        <v xml:space="preserve">["LP"] = 15; </v>
      </c>
      <c r="AF145" t="str">
        <f t="shared" si="180"/>
        <v>900</v>
      </c>
      <c r="AG145" t="str">
        <f t="shared" si="181"/>
        <v xml:space="preserve">["REP"] =  900; </v>
      </c>
      <c r="AH145">
        <f>IF(LEN(J145)&gt;0,VLOOKUP(J145,Faction!A$2:B$77,2,FALSE),1)</f>
        <v>60</v>
      </c>
      <c r="AI145" t="str">
        <f t="shared" si="182"/>
        <v xml:space="preserve">["FACTION"] = 60; </v>
      </c>
      <c r="AJ145" t="str">
        <f t="shared" si="183"/>
        <v xml:space="preserve">["TIER"] = 1; </v>
      </c>
      <c r="AK145" t="str">
        <f t="shared" si="184"/>
        <v xml:space="preserve">["MIN_LVL"] = "105"; </v>
      </c>
      <c r="AL145" t="str">
        <f t="shared" si="185"/>
        <v/>
      </c>
      <c r="AM145" t="str">
        <f t="shared" si="186"/>
        <v xml:space="preserve">["NAME"] = { ["EN"] = "Slayer of Gorgoroth"; }; </v>
      </c>
      <c r="AN145" t="str">
        <f t="shared" si="187"/>
        <v xml:space="preserve">["LORE"] = { ["EN"] = "There are many foes lurking on the plateau of Gorgoroth."; }; </v>
      </c>
      <c r="AO145" t="str">
        <f t="shared" si="188"/>
        <v xml:space="preserve">["SUMMARY"] = { ["EN"] = "Complete the Slayer Deeds in all 5 areas throughout the Plateau of Gorgoroth"; }; </v>
      </c>
      <c r="AP145" t="str">
        <f t="shared" si="189"/>
        <v xml:space="preserve">["TITLE"] = { ["EN"] = "Vanquisher of Gorgoroth"; }; </v>
      </c>
      <c r="AQ145" t="str">
        <f t="shared" si="27"/>
        <v>};</v>
      </c>
    </row>
    <row r="146" spans="1:43" x14ac:dyDescent="0.25">
      <c r="S146" s="1" t="e">
        <f t="shared" si="152"/>
        <v>#N/A</v>
      </c>
      <c r="T146">
        <f t="shared" si="129"/>
        <v>145</v>
      </c>
      <c r="U146" t="str">
        <f t="shared" si="153"/>
        <v>[145] = {</v>
      </c>
      <c r="V146" t="str">
        <f t="shared" si="154"/>
        <v xml:space="preserve">                     </v>
      </c>
      <c r="W146" t="str">
        <f t="shared" si="150"/>
        <v/>
      </c>
      <c r="X146" t="str">
        <f t="shared" si="151"/>
        <v/>
      </c>
      <c r="Y146" s="1" t="str">
        <f t="shared" si="155"/>
        <v xml:space="preserve">                      </v>
      </c>
      <c r="Z146" t="e">
        <f>VLOOKUP(E146,Type!A$2:B$21,2,FALSE)</f>
        <v>#N/A</v>
      </c>
      <c r="AA146" t="e">
        <f t="shared" si="156"/>
        <v>#N/A</v>
      </c>
      <c r="AB146" t="str">
        <f t="shared" si="157"/>
        <v>0</v>
      </c>
      <c r="AC146" t="str">
        <f t="shared" si="158"/>
        <v xml:space="preserve">["VXP"] =    0; </v>
      </c>
      <c r="AD146" t="str">
        <f t="shared" si="159"/>
        <v>0</v>
      </c>
      <c r="AE146" t="str">
        <f t="shared" si="160"/>
        <v xml:space="preserve">["LP"] =  0; </v>
      </c>
      <c r="AF146" t="str">
        <f t="shared" si="161"/>
        <v>0</v>
      </c>
      <c r="AG146" t="str">
        <f t="shared" si="162"/>
        <v xml:space="preserve">["REP"] =    0; </v>
      </c>
      <c r="AH146">
        <f>IF(LEN(J146)&gt;0,VLOOKUP(J146,Faction!A$2:B$77,2,FALSE),1)</f>
        <v>1</v>
      </c>
      <c r="AI146" t="str">
        <f t="shared" si="163"/>
        <v xml:space="preserve">["FACTION"] =  1; </v>
      </c>
      <c r="AJ146" t="str">
        <f t="shared" si="164"/>
        <v xml:space="preserve">["TIER"] = 0; </v>
      </c>
      <c r="AK146" t="str">
        <f t="shared" si="165"/>
        <v xml:space="preserve">                     </v>
      </c>
      <c r="AL146" t="str">
        <f t="shared" si="166"/>
        <v/>
      </c>
      <c r="AM146" t="str">
        <f t="shared" si="167"/>
        <v xml:space="preserve">["NAME"] = { ["EN"] = ""; }; </v>
      </c>
      <c r="AN146" t="str">
        <f t="shared" si="168"/>
        <v/>
      </c>
      <c r="AO146" t="str">
        <f t="shared" si="169"/>
        <v/>
      </c>
      <c r="AP146" t="str">
        <f t="shared" si="170"/>
        <v/>
      </c>
      <c r="AQ146" t="str">
        <f t="shared" si="148"/>
        <v>};</v>
      </c>
    </row>
    <row r="147" spans="1:43" x14ac:dyDescent="0.25">
      <c r="S147" s="1" t="e">
        <f t="shared" si="152"/>
        <v>#N/A</v>
      </c>
      <c r="T147">
        <f t="shared" si="129"/>
        <v>146</v>
      </c>
      <c r="U147" t="str">
        <f t="shared" si="153"/>
        <v>[146] = {</v>
      </c>
      <c r="V147" t="str">
        <f t="shared" si="154"/>
        <v xml:space="preserve">                     </v>
      </c>
      <c r="W147" t="str">
        <f t="shared" si="150"/>
        <v/>
      </c>
      <c r="X147" t="str">
        <f t="shared" si="151"/>
        <v/>
      </c>
      <c r="Y147" s="1" t="str">
        <f t="shared" si="155"/>
        <v xml:space="preserve">                      </v>
      </c>
      <c r="Z147" t="e">
        <f>VLOOKUP(E147,Type!A$2:B$21,2,FALSE)</f>
        <v>#N/A</v>
      </c>
      <c r="AA147" t="e">
        <f t="shared" si="156"/>
        <v>#N/A</v>
      </c>
      <c r="AB147" t="str">
        <f t="shared" si="157"/>
        <v>0</v>
      </c>
      <c r="AC147" t="str">
        <f t="shared" si="158"/>
        <v xml:space="preserve">["VXP"] =    0; </v>
      </c>
      <c r="AD147" t="str">
        <f t="shared" si="159"/>
        <v>0</v>
      </c>
      <c r="AE147" t="str">
        <f t="shared" si="160"/>
        <v xml:space="preserve">["LP"] =  0; </v>
      </c>
      <c r="AF147" t="str">
        <f t="shared" si="161"/>
        <v>0</v>
      </c>
      <c r="AG147" t="str">
        <f t="shared" si="162"/>
        <v xml:space="preserve">["REP"] =    0; </v>
      </c>
      <c r="AH147">
        <f>IF(LEN(J147)&gt;0,VLOOKUP(J147,Faction!A$2:B$77,2,FALSE),1)</f>
        <v>1</v>
      </c>
      <c r="AI147" t="str">
        <f t="shared" si="163"/>
        <v xml:space="preserve">["FACTION"] =  1; </v>
      </c>
      <c r="AJ147" t="str">
        <f t="shared" si="164"/>
        <v xml:space="preserve">["TIER"] = 0; </v>
      </c>
      <c r="AK147" t="str">
        <f t="shared" si="165"/>
        <v xml:space="preserve">                     </v>
      </c>
      <c r="AL147" t="str">
        <f t="shared" si="166"/>
        <v/>
      </c>
      <c r="AM147" t="str">
        <f t="shared" si="167"/>
        <v xml:space="preserve">["NAME"] = { ["EN"] = ""; }; </v>
      </c>
      <c r="AN147" t="str">
        <f t="shared" si="168"/>
        <v/>
      </c>
      <c r="AO147" t="str">
        <f t="shared" si="169"/>
        <v/>
      </c>
      <c r="AP147" t="str">
        <f t="shared" si="170"/>
        <v/>
      </c>
      <c r="AQ147" t="str">
        <f t="shared" si="148"/>
        <v>};</v>
      </c>
    </row>
  </sheetData>
  <conditionalFormatting sqref="C1:C2">
    <cfRule type="duplicateValues" dxfId="11" priority="5"/>
  </conditionalFormatting>
  <conditionalFormatting sqref="B1:B1048576">
    <cfRule type="duplicateValues" dxfId="10" priority="4"/>
  </conditionalFormatting>
  <conditionalFormatting sqref="C1:C1048576">
    <cfRule type="duplicateValues" dxfId="9" priority="3"/>
  </conditionalFormatting>
  <conditionalFormatting sqref="L2:L145">
    <cfRule type="containsBlanks" dxfId="8" priority="2">
      <formula>LEN(TRIM(L2))=0</formula>
    </cfRule>
  </conditionalFormatting>
  <conditionalFormatting sqref="P2:P147">
    <cfRule type="duplicateValues" dxfId="7"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545E-D354-4325-8A8E-EB125C988B6E}">
  <dimension ref="A1:AQ41"/>
  <sheetViews>
    <sheetView tabSelected="1" workbookViewId="0">
      <pane xSplit="4" ySplit="1" topLeftCell="N5" activePane="bottomRight" state="frozen"/>
      <selection pane="topRight" activeCell="B1" sqref="B1"/>
      <selection pane="bottomLeft" activeCell="A2" sqref="A2"/>
      <selection pane="bottomRight" activeCell="R2" sqref="R2:R39"/>
    </sheetView>
  </sheetViews>
  <sheetFormatPr defaultRowHeight="15" x14ac:dyDescent="0.25"/>
  <cols>
    <col min="1" max="1" width="11" bestFit="1" customWidth="1"/>
    <col min="4" max="4" width="52.140625" bestFit="1" customWidth="1"/>
    <col min="7" max="7" width="17.85546875" customWidth="1"/>
    <col min="11" max="11" width="27.42578125" customWidth="1"/>
    <col min="17" max="17" width="12.140625" bestFit="1" customWidth="1"/>
    <col min="18" max="18" width="12.140625" customWidth="1"/>
    <col min="19" max="19" width="43.5703125" customWidth="1"/>
    <col min="25" max="25" width="14" customWidth="1"/>
  </cols>
  <sheetData>
    <row r="1" spans="1:43" x14ac:dyDescent="0.25">
      <c r="A1" t="s">
        <v>657</v>
      </c>
      <c r="B1" t="s">
        <v>137</v>
      </c>
      <c r="C1" t="s">
        <v>136</v>
      </c>
      <c r="D1" t="s">
        <v>138</v>
      </c>
      <c r="E1" t="s">
        <v>1</v>
      </c>
      <c r="F1" t="s">
        <v>2</v>
      </c>
      <c r="G1" t="s">
        <v>3</v>
      </c>
      <c r="H1" t="s">
        <v>4</v>
      </c>
      <c r="I1" t="s">
        <v>5</v>
      </c>
      <c r="J1" t="s">
        <v>6</v>
      </c>
      <c r="K1" t="s">
        <v>7</v>
      </c>
      <c r="L1" t="s">
        <v>140</v>
      </c>
      <c r="M1" t="s">
        <v>8</v>
      </c>
      <c r="N1" t="s">
        <v>141</v>
      </c>
      <c r="O1" t="s">
        <v>142</v>
      </c>
      <c r="P1" t="s">
        <v>671</v>
      </c>
      <c r="Q1" t="s">
        <v>9</v>
      </c>
      <c r="R1" t="s">
        <v>673</v>
      </c>
      <c r="S1" t="s">
        <v>10</v>
      </c>
      <c r="T1" t="s">
        <v>11</v>
      </c>
      <c r="U1" t="s">
        <v>12</v>
      </c>
      <c r="V1" t="s">
        <v>657</v>
      </c>
      <c r="W1" t="s">
        <v>672</v>
      </c>
      <c r="X1" t="s">
        <v>671</v>
      </c>
      <c r="Y1" t="s">
        <v>136</v>
      </c>
      <c r="Z1" t="s">
        <v>13</v>
      </c>
      <c r="AA1" t="s">
        <v>14</v>
      </c>
      <c r="AB1" t="s">
        <v>15</v>
      </c>
      <c r="AC1" t="s">
        <v>2</v>
      </c>
      <c r="AD1" t="s">
        <v>16</v>
      </c>
      <c r="AE1" t="s">
        <v>4</v>
      </c>
      <c r="AF1" t="s">
        <v>17</v>
      </c>
      <c r="AG1" t="s">
        <v>5</v>
      </c>
      <c r="AH1" t="s">
        <v>18</v>
      </c>
      <c r="AI1" t="s">
        <v>6</v>
      </c>
      <c r="AJ1" t="s">
        <v>8</v>
      </c>
      <c r="AK1" t="s">
        <v>143</v>
      </c>
      <c r="AL1" t="s">
        <v>144</v>
      </c>
      <c r="AM1" t="s">
        <v>139</v>
      </c>
      <c r="AN1" t="s">
        <v>140</v>
      </c>
      <c r="AO1" t="s">
        <v>7</v>
      </c>
      <c r="AP1" t="s">
        <v>0</v>
      </c>
      <c r="AQ1" t="s">
        <v>19</v>
      </c>
    </row>
    <row r="2" spans="1:43" x14ac:dyDescent="0.25">
      <c r="A2">
        <v>1879395368</v>
      </c>
      <c r="B2">
        <v>1</v>
      </c>
      <c r="C2">
        <v>1</v>
      </c>
      <c r="D2" t="s">
        <v>465</v>
      </c>
      <c r="E2" t="s">
        <v>29</v>
      </c>
      <c r="F2">
        <v>4000</v>
      </c>
      <c r="G2" t="s">
        <v>669</v>
      </c>
      <c r="H2">
        <v>5</v>
      </c>
      <c r="I2">
        <v>1200</v>
      </c>
      <c r="J2" t="s">
        <v>104</v>
      </c>
      <c r="L2" t="s">
        <v>641</v>
      </c>
      <c r="M2">
        <v>0</v>
      </c>
      <c r="N2">
        <v>120</v>
      </c>
      <c r="R2" t="str">
        <f>CONCATENATE(U2,W2,X2,AQ2," -- ",D2)</f>
        <v xml:space="preserve">  [1] = {["ID"] = 1879395368; }; -- Deeds of Imlad Morgul and Mordor Besieged</v>
      </c>
      <c r="S2" s="1" t="str">
        <f>CONCATENATE(U2,V2,Y2,AA2,AC2,AE2,AG2,AI2,AJ2,AK2,AL2,AM2,AN2,AO2,AP2,AQ2)</f>
        <v xml:space="preserve">  [1] = {["ID"] = 1879395368; ["SAVE_INDEX"] =  1; ["TYPE"] = 7; ["VXP"] = 4000; ["LP"] = 5; ["REP"] = 1200; ["FACTION"] = 74; ["TIER"] = 0; ["MIN_LVL"] = "120"; ["NAME"] = { ["EN"] = "Deeds of Imlad Morgul and Mordor Besieged"; }; ["LORE"] = { ["EN"] = "Complete deeds in Imlad Morgul and Mordor Besieged."; }; ["TITLE"] = { ["EN"] = "Hero / Heroine of the White Company"; }; };</v>
      </c>
      <c r="T2">
        <f>ROW()-1</f>
        <v>1</v>
      </c>
      <c r="U2" t="str">
        <f>CONCATENATE(REPT(" ",3-LEN(T2)),"[",T2,"] = {")</f>
        <v xml:space="preserve">  [1] = {</v>
      </c>
      <c r="V2" t="str">
        <f>IF(LEN(A2)&gt;0,CONCATENATE("[""ID""] = ",A2,"; "),"                     ")</f>
        <v xml:space="preserve">["ID"] = 1879395368; </v>
      </c>
      <c r="W2" t="str">
        <f>IF(LEN(A2)&gt;0,CONCATENATE("[""ID""] = ",A2,"; "),"")</f>
        <v xml:space="preserve">["ID"] = 1879395368; </v>
      </c>
      <c r="X2" t="str">
        <f>IF(LEN(P2)&gt;0,CONCATENATE("[""CAT_ID""] = ",P2,"; "),"")</f>
        <v/>
      </c>
      <c r="Y2" s="1" t="str">
        <f>IF(LEN(C2)&gt;0,CONCATENATE("[""SAVE_INDEX""] = ",REPT(" ",2-LEN(C2)),C2,"; "),REPT(" ",22))</f>
        <v xml:space="preserve">["SAVE_INDEX"] =  1; </v>
      </c>
      <c r="Z2">
        <f>VLOOKUP(E2,Type!A$2:B$21,2,FALSE)</f>
        <v>7</v>
      </c>
      <c r="AA2" t="str">
        <f>CONCATENATE("[""TYPE""] = ",REPT(" ",1-LEN(Z2)),Z2,"; ")</f>
        <v xml:space="preserve">["TYPE"] = 7; </v>
      </c>
      <c r="AB2" t="str">
        <f t="shared" ref="AB2" si="0">TEXT(F2,0)</f>
        <v>4000</v>
      </c>
      <c r="AC2" t="str">
        <f>CONCATENATE("[""VXP""] = ",REPT(" ",4-LEN(AB2)),TEXT(AB2,"0"),"; ")</f>
        <v xml:space="preserve">["VXP"] = 4000; </v>
      </c>
      <c r="AD2" t="str">
        <f t="shared" ref="AD2" si="1">TEXT(H2,0)</f>
        <v>5</v>
      </c>
      <c r="AE2" t="str">
        <f>CONCATENATE("[""LP""] = ",REPT(" ",1-LEN(AD2)),TEXT(AD2,"0"),"; ")</f>
        <v xml:space="preserve">["LP"] = 5; </v>
      </c>
      <c r="AF2" t="str">
        <f t="shared" ref="AF2" si="2">TEXT(I2,0)</f>
        <v>1200</v>
      </c>
      <c r="AG2" t="str">
        <f>CONCATENATE("[""REP""] = ",REPT(" ",4-LEN(AF2)),TEXT(AF2,"0"),"; ")</f>
        <v xml:space="preserve">["REP"] = 1200; </v>
      </c>
      <c r="AH2">
        <f>IF(LEN(J2)&gt;0,VLOOKUP(J2,Faction!A$2:B$77,2,FALSE),1)</f>
        <v>74</v>
      </c>
      <c r="AI2" t="str">
        <f>CONCATENATE("[""FACTION""] = ",REPT(" ",2-LEN(AH2)),TEXT(AH2,"0"),"; ")</f>
        <v xml:space="preserve">["FACTION"] = 74; </v>
      </c>
      <c r="AJ2" t="str">
        <f t="shared" ref="AJ2" si="3">CONCATENATE("[""TIER""] = ",TEXT(M2,"0"),"; ")</f>
        <v xml:space="preserve">["TIER"] = 0; </v>
      </c>
      <c r="AK2" t="str">
        <f>IF(LEN(N2)&gt;0,CONCATENATE("[""MIN_LVL""] = ",REPT(" ",3-LEN(N2)),"""",N2,"""; "),"")</f>
        <v xml:space="preserve">["MIN_LVL"] = "120"; </v>
      </c>
      <c r="AL2" t="str">
        <f>IF(LEN(O2)&gt;0,CONCATENATE("[""MIN_LVL""] = ",REPT(" ",3-LEN(O2)),O2,"; "),"")</f>
        <v/>
      </c>
      <c r="AM2" t="str">
        <f>CONCATENATE("[""NAME""] = { [""EN""] = """,D2,"""; }; ")</f>
        <v xml:space="preserve">["NAME"] = { ["EN"] = "Deeds of Imlad Morgul and Mordor Besieged"; }; </v>
      </c>
      <c r="AN2" t="str">
        <f>IF(LEN(L2)&gt;0,CONCATENATE("[""LORE""] = { [""EN""] = """,L2,"""; }; "),"")</f>
        <v xml:space="preserve">["LORE"] = { ["EN"] = "Complete deeds in Imlad Morgul and Mordor Besieged."; }; </v>
      </c>
      <c r="AO2" t="str">
        <f>IF(LEN(K2)&gt;0,CONCATENATE("[""SUMMARY""] = { [""EN""] = """,K2,"""; }; "),"")</f>
        <v/>
      </c>
      <c r="AP2" t="str">
        <f>IF(LEN(G2)&gt;0,CONCATENATE("[""TITLE""] = { [""EN""] = """,G2,"""; }; "),"")</f>
        <v xml:space="preserve">["TITLE"] = { ["EN"] = "Hero / Heroine of the White Company"; }; </v>
      </c>
      <c r="AQ2" t="str">
        <f>CONCATENATE("};")</f>
        <v>};</v>
      </c>
    </row>
    <row r="3" spans="1:43" x14ac:dyDescent="0.25">
      <c r="A3">
        <v>1879395356</v>
      </c>
      <c r="B3">
        <v>2</v>
      </c>
      <c r="C3">
        <v>2</v>
      </c>
      <c r="D3" t="s">
        <v>466</v>
      </c>
      <c r="E3" t="s">
        <v>29</v>
      </c>
      <c r="F3">
        <v>2000</v>
      </c>
      <c r="G3" t="s">
        <v>613</v>
      </c>
      <c r="H3">
        <v>5</v>
      </c>
      <c r="I3">
        <v>900</v>
      </c>
      <c r="J3" t="s">
        <v>104</v>
      </c>
      <c r="L3" t="s">
        <v>596</v>
      </c>
      <c r="M3">
        <v>1</v>
      </c>
      <c r="N3">
        <v>120</v>
      </c>
      <c r="R3" t="str">
        <f t="shared" ref="R3:R39" si="4">CONCATENATE(U3,W3,X3,AQ3," -- ",D3)</f>
        <v xml:space="preserve">  [2] = {["ID"] = 1879395356; }; -- The Reclamation of Minas Ithil</v>
      </c>
      <c r="S3" s="1" t="str">
        <f t="shared" ref="S3:S41" si="5">CONCATENATE(U3,V3,Y3,AA3,AC3,AE3,AG3,AI3,AJ3,AK3,AL3,AM3,AN3,AO3,AP3,AQ3)</f>
        <v xml:space="preserve">  [2] = {["ID"] = 1879395356; ["SAVE_INDEX"] =  2; ["TYPE"] = 7; ["VXP"] = 2000; ["LP"] = 5; ["REP"] =  900; ["FACTION"] = 74; ["TIER"] = 1; ["MIN_LVL"] = "120"; ["NAME"] = { ["EN"] = "The Reclamation of Minas Ithil"; }; ["LORE"] = { ["EN"] = "Aid those who seek to carry out the reclamation of Minas Ithil."; }; ["TITLE"] = { ["EN"] = "Vanquisher of the Five Trials"; }; };</v>
      </c>
      <c r="T3">
        <f t="shared" ref="T3:T41" si="6">ROW()-1</f>
        <v>2</v>
      </c>
      <c r="U3" t="str">
        <f t="shared" ref="U3:U41" si="7">CONCATENATE(REPT(" ",3-LEN(T3)),"[",T3,"] = {")</f>
        <v xml:space="preserve">  [2] = {</v>
      </c>
      <c r="V3" t="str">
        <f t="shared" ref="V3:V41" si="8">IF(LEN(A3)&gt;0,CONCATENATE("[""ID""] = ",A3,"; "),"                     ")</f>
        <v xml:space="preserve">["ID"] = 1879395356; </v>
      </c>
      <c r="W3" t="str">
        <f t="shared" ref="W3:W41" si="9">IF(LEN(A3)&gt;0,CONCATENATE("[""ID""] = ",A3,"; "),"")</f>
        <v xml:space="preserve">["ID"] = 1879395356; </v>
      </c>
      <c r="X3" t="str">
        <f t="shared" ref="X3:X41" si="10">IF(LEN(P3)&gt;0,CONCATENATE("[""CAT_ID""] = ",P3,"; "),"")</f>
        <v/>
      </c>
      <c r="Y3" s="1" t="str">
        <f t="shared" ref="Y3:Y41" si="11">IF(LEN(C3)&gt;0,CONCATENATE("[""SAVE_INDEX""] = ",REPT(" ",2-LEN(C3)),C3,"; "),REPT(" ",22))</f>
        <v xml:space="preserve">["SAVE_INDEX"] =  2; </v>
      </c>
      <c r="Z3">
        <f>VLOOKUP(E3,Type!A$2:B$21,2,FALSE)</f>
        <v>7</v>
      </c>
      <c r="AA3" t="str">
        <f t="shared" ref="AA3:AA41" si="12">CONCATENATE("[""TYPE""] = ",REPT(" ",1-LEN(Z3)),Z3,"; ")</f>
        <v xml:space="preserve">["TYPE"] = 7; </v>
      </c>
      <c r="AB3" t="str">
        <f t="shared" ref="AB3:AB41" si="13">TEXT(F3,0)</f>
        <v>2000</v>
      </c>
      <c r="AC3" t="str">
        <f t="shared" ref="AC3:AC41" si="14">CONCATENATE("[""VXP""] = ",REPT(" ",4-LEN(AB3)),TEXT(AB3,"0"),"; ")</f>
        <v xml:space="preserve">["VXP"] = 2000; </v>
      </c>
      <c r="AD3" t="str">
        <f t="shared" ref="AD3:AD41" si="15">TEXT(H3,0)</f>
        <v>5</v>
      </c>
      <c r="AE3" t="str">
        <f t="shared" ref="AE3:AE41" si="16">CONCATENATE("[""LP""] = ",REPT(" ",1-LEN(AD3)),TEXT(AD3,"0"),"; ")</f>
        <v xml:space="preserve">["LP"] = 5; </v>
      </c>
      <c r="AF3" t="str">
        <f t="shared" ref="AF3:AF41" si="17">TEXT(I3,0)</f>
        <v>900</v>
      </c>
      <c r="AG3" t="str">
        <f t="shared" ref="AG3:AG41" si="18">CONCATENATE("[""REP""] = ",REPT(" ",4-LEN(AF3)),TEXT(AF3,"0"),"; ")</f>
        <v xml:space="preserve">["REP"] =  900; </v>
      </c>
      <c r="AH3">
        <f>IF(LEN(J3)&gt;0,VLOOKUP(J3,Faction!A$2:B$77,2,FALSE),1)</f>
        <v>74</v>
      </c>
      <c r="AI3" t="str">
        <f t="shared" ref="AI3:AI41" si="19">CONCATENATE("[""FACTION""] = ",REPT(" ",2-LEN(AH3)),TEXT(AH3,"0"),"; ")</f>
        <v xml:space="preserve">["FACTION"] = 74; </v>
      </c>
      <c r="AJ3" t="str">
        <f t="shared" ref="AJ3:AJ41" si="20">CONCATENATE("[""TIER""] = ",TEXT(M3,"0"),"; ")</f>
        <v xml:space="preserve">["TIER"] = 1; </v>
      </c>
      <c r="AK3" t="str">
        <f t="shared" ref="AK3:AK41" si="21">IF(LEN(N3)&gt;0,CONCATENATE("[""MIN_LVL""] = ",REPT(" ",3-LEN(N3)),"""",N3,"""; "),"")</f>
        <v xml:space="preserve">["MIN_LVL"] = "120"; </v>
      </c>
      <c r="AL3" t="str">
        <f t="shared" ref="AL3:AL41" si="22">IF(LEN(O3)&gt;0,CONCATENATE("[""MIN_LVL""] = ",REPT(" ",3-LEN(O3)),O3,"; "),"")</f>
        <v/>
      </c>
      <c r="AM3" t="str">
        <f t="shared" ref="AM3:AM41" si="23">CONCATENATE("[""NAME""] = { [""EN""] = """,D3,"""; }; ")</f>
        <v xml:space="preserve">["NAME"] = { ["EN"] = "The Reclamation of Minas Ithil"; }; </v>
      </c>
      <c r="AN3" t="str">
        <f t="shared" ref="AN3:AN41" si="24">IF(LEN(L3)&gt;0,CONCATENATE("[""LORE""] = { [""EN""] = """,L3,"""; }; "),"")</f>
        <v xml:space="preserve">["LORE"] = { ["EN"] = "Aid those who seek to carry out the reclamation of Minas Ithil."; }; </v>
      </c>
      <c r="AO3" t="str">
        <f t="shared" ref="AO3:AO41" si="25">IF(LEN(K3)&gt;0,CONCATENATE("[""SUMMARY""] = { [""EN""] = """,K3,"""; }; "),"")</f>
        <v/>
      </c>
      <c r="AP3" t="str">
        <f t="shared" ref="AP3:AP41" si="26">IF(LEN(G3)&gt;0,CONCATENATE("[""TITLE""] = { [""EN""] = """,G3,"""; }; "),"")</f>
        <v xml:space="preserve">["TITLE"] = { ["EN"] = "Vanquisher of the Five Trials"; }; </v>
      </c>
      <c r="AQ3" t="str">
        <f t="shared" ref="AQ3:AQ41" si="27">CONCATENATE("};")</f>
        <v>};</v>
      </c>
    </row>
    <row r="4" spans="1:43" x14ac:dyDescent="0.25">
      <c r="A4">
        <v>1879395369</v>
      </c>
      <c r="B4">
        <v>21</v>
      </c>
      <c r="C4">
        <v>3</v>
      </c>
      <c r="D4" t="s">
        <v>502</v>
      </c>
      <c r="E4" t="s">
        <v>25</v>
      </c>
      <c r="G4" t="s">
        <v>618</v>
      </c>
      <c r="H4">
        <v>5</v>
      </c>
      <c r="I4">
        <v>700</v>
      </c>
      <c r="J4" t="s">
        <v>104</v>
      </c>
      <c r="K4" t="s">
        <v>503</v>
      </c>
      <c r="L4" t="s">
        <v>642</v>
      </c>
      <c r="M4">
        <v>2</v>
      </c>
      <c r="N4">
        <v>120</v>
      </c>
      <c r="R4" t="str">
        <f t="shared" si="4"/>
        <v xml:space="preserve">  [3] = {["ID"] = 1879395369; }; -- Imlad Morgul -- The Reclamation</v>
      </c>
      <c r="S4" s="1" t="str">
        <f t="shared" si="5"/>
        <v xml:space="preserve">  [3] = {["ID"] = 1879395369; ["SAVE_INDEX"] =  3; ["TYPE"] = 6; ["VXP"] =    0; ["LP"] = 5; ["REP"] =  700; ["FACTION"] = 74; ["TIER"] = 2; ["MIN_LVL"] = "120"; ["NAME"] = { ["EN"] = "Imlad Morgul -- The Reclamation"; }; ["LORE"] = { ["EN"] = "Complete many quests in the reclamation of Minas Ithil."; }; ["SUMMARY"] = { ["EN"] = "Complete 60 reclamation quests"; }; ["TITLE"] = { ["EN"] = "the Reclaimer"; }; };</v>
      </c>
      <c r="T4">
        <f t="shared" si="6"/>
        <v>3</v>
      </c>
      <c r="U4" t="str">
        <f t="shared" si="7"/>
        <v xml:space="preserve">  [3] = {</v>
      </c>
      <c r="V4" t="str">
        <f t="shared" si="8"/>
        <v xml:space="preserve">["ID"] = 1879395369; </v>
      </c>
      <c r="W4" t="str">
        <f t="shared" si="9"/>
        <v xml:space="preserve">["ID"] = 1879395369; </v>
      </c>
      <c r="X4" t="str">
        <f t="shared" si="10"/>
        <v/>
      </c>
      <c r="Y4" s="1" t="str">
        <f t="shared" si="11"/>
        <v xml:space="preserve">["SAVE_INDEX"] =  3; </v>
      </c>
      <c r="Z4">
        <f>VLOOKUP(E4,Type!A$2:B$21,2,FALSE)</f>
        <v>6</v>
      </c>
      <c r="AA4" t="str">
        <f t="shared" si="12"/>
        <v xml:space="preserve">["TYPE"] = 6; </v>
      </c>
      <c r="AB4" t="str">
        <f t="shared" si="13"/>
        <v>0</v>
      </c>
      <c r="AC4" t="str">
        <f t="shared" si="14"/>
        <v xml:space="preserve">["VXP"] =    0; </v>
      </c>
      <c r="AD4" t="str">
        <f t="shared" si="15"/>
        <v>5</v>
      </c>
      <c r="AE4" t="str">
        <f t="shared" si="16"/>
        <v xml:space="preserve">["LP"] = 5; </v>
      </c>
      <c r="AF4" t="str">
        <f t="shared" si="17"/>
        <v>700</v>
      </c>
      <c r="AG4" t="str">
        <f t="shared" si="18"/>
        <v xml:space="preserve">["REP"] =  700; </v>
      </c>
      <c r="AH4">
        <f>IF(LEN(J4)&gt;0,VLOOKUP(J4,Faction!A$2:B$77,2,FALSE),1)</f>
        <v>74</v>
      </c>
      <c r="AI4" t="str">
        <f t="shared" si="19"/>
        <v xml:space="preserve">["FACTION"] = 74; </v>
      </c>
      <c r="AJ4" t="str">
        <f t="shared" si="20"/>
        <v xml:space="preserve">["TIER"] = 2; </v>
      </c>
      <c r="AK4" t="str">
        <f t="shared" si="21"/>
        <v xml:space="preserve">["MIN_LVL"] = "120"; </v>
      </c>
      <c r="AL4" t="str">
        <f t="shared" si="22"/>
        <v/>
      </c>
      <c r="AM4" t="str">
        <f t="shared" si="23"/>
        <v xml:space="preserve">["NAME"] = { ["EN"] = "Imlad Morgul -- The Reclamation"; }; </v>
      </c>
      <c r="AN4" t="str">
        <f t="shared" si="24"/>
        <v xml:space="preserve">["LORE"] = { ["EN"] = "Complete many quests in the reclamation of Minas Ithil."; }; </v>
      </c>
      <c r="AO4" t="str">
        <f t="shared" si="25"/>
        <v xml:space="preserve">["SUMMARY"] = { ["EN"] = "Complete 60 reclamation quests"; }; </v>
      </c>
      <c r="AP4" t="str">
        <f t="shared" si="26"/>
        <v xml:space="preserve">["TITLE"] = { ["EN"] = "the Reclaimer"; }; </v>
      </c>
      <c r="AQ4" t="str">
        <f t="shared" si="27"/>
        <v>};</v>
      </c>
    </row>
    <row r="5" spans="1:43" x14ac:dyDescent="0.25">
      <c r="A5">
        <v>1879395344</v>
      </c>
      <c r="B5">
        <v>3</v>
      </c>
      <c r="C5">
        <v>4</v>
      </c>
      <c r="D5" t="s">
        <v>467</v>
      </c>
      <c r="E5" t="s">
        <v>29</v>
      </c>
      <c r="F5">
        <v>2000</v>
      </c>
      <c r="H5">
        <v>5</v>
      </c>
      <c r="I5">
        <v>900</v>
      </c>
      <c r="J5" t="s">
        <v>104</v>
      </c>
      <c r="K5" t="s">
        <v>468</v>
      </c>
      <c r="L5" t="s">
        <v>643</v>
      </c>
      <c r="M5">
        <v>1</v>
      </c>
      <c r="N5">
        <v>120</v>
      </c>
      <c r="R5" t="str">
        <f t="shared" si="4"/>
        <v xml:space="preserve">  [4] = {["ID"] = 1879395344; }; -- Explorer of Imlad Morgul and Mordor Besieged</v>
      </c>
      <c r="S5" s="1" t="str">
        <f t="shared" si="5"/>
        <v xml:space="preserve">  [4] = {["ID"] = 1879395344; ["SAVE_INDEX"] =  4; ["TYPE"] = 7; ["VXP"] = 2000; ["LP"] = 5; ["REP"] =  900; ["FACTION"] = 74; ["TIER"] = 1; ["MIN_LVL"] = "120"; ["NAME"] = { ["EN"] = "Explorer of Imlad Morgul and Mordor Besieged"; }; ["LORE"] = { ["EN"] = "Explore Imlad Morgul and Mordor Besieged."; }; ["SUMMARY"] = { ["EN"] = "Complete 10 Explorer Deeds"; }; };</v>
      </c>
      <c r="T5">
        <f t="shared" si="6"/>
        <v>4</v>
      </c>
      <c r="U5" t="str">
        <f t="shared" si="7"/>
        <v xml:space="preserve">  [4] = {</v>
      </c>
      <c r="V5" t="str">
        <f t="shared" si="8"/>
        <v xml:space="preserve">["ID"] = 1879395344; </v>
      </c>
      <c r="W5" t="str">
        <f t="shared" si="9"/>
        <v xml:space="preserve">["ID"] = 1879395344; </v>
      </c>
      <c r="X5" t="str">
        <f t="shared" si="10"/>
        <v/>
      </c>
      <c r="Y5" s="1" t="str">
        <f t="shared" si="11"/>
        <v xml:space="preserve">["SAVE_INDEX"] =  4; </v>
      </c>
      <c r="Z5">
        <f>VLOOKUP(E5,Type!A$2:B$21,2,FALSE)</f>
        <v>7</v>
      </c>
      <c r="AA5" t="str">
        <f t="shared" si="12"/>
        <v xml:space="preserve">["TYPE"] = 7; </v>
      </c>
      <c r="AB5" t="str">
        <f t="shared" si="13"/>
        <v>2000</v>
      </c>
      <c r="AC5" t="str">
        <f t="shared" si="14"/>
        <v xml:space="preserve">["VXP"] = 2000; </v>
      </c>
      <c r="AD5" t="str">
        <f t="shared" si="15"/>
        <v>5</v>
      </c>
      <c r="AE5" t="str">
        <f t="shared" si="16"/>
        <v xml:space="preserve">["LP"] = 5; </v>
      </c>
      <c r="AF5" t="str">
        <f t="shared" si="17"/>
        <v>900</v>
      </c>
      <c r="AG5" t="str">
        <f t="shared" si="18"/>
        <v xml:space="preserve">["REP"] =  900; </v>
      </c>
      <c r="AH5">
        <f>IF(LEN(J5)&gt;0,VLOOKUP(J5,Faction!A$2:B$77,2,FALSE),1)</f>
        <v>74</v>
      </c>
      <c r="AI5" t="str">
        <f t="shared" si="19"/>
        <v xml:space="preserve">["FACTION"] = 74; </v>
      </c>
      <c r="AJ5" t="str">
        <f t="shared" si="20"/>
        <v xml:space="preserve">["TIER"] = 1; </v>
      </c>
      <c r="AK5" t="str">
        <f t="shared" si="21"/>
        <v xml:space="preserve">["MIN_LVL"] = "120"; </v>
      </c>
      <c r="AL5" t="str">
        <f t="shared" si="22"/>
        <v/>
      </c>
      <c r="AM5" t="str">
        <f t="shared" si="23"/>
        <v xml:space="preserve">["NAME"] = { ["EN"] = "Explorer of Imlad Morgul and Mordor Besieged"; }; </v>
      </c>
      <c r="AN5" t="str">
        <f t="shared" si="24"/>
        <v xml:space="preserve">["LORE"] = { ["EN"] = "Explore Imlad Morgul and Mordor Besieged."; }; </v>
      </c>
      <c r="AO5" t="str">
        <f t="shared" si="25"/>
        <v xml:space="preserve">["SUMMARY"] = { ["EN"] = "Complete 10 Explorer Deeds"; }; </v>
      </c>
      <c r="AP5" t="str">
        <f t="shared" si="26"/>
        <v/>
      </c>
      <c r="AQ5" t="str">
        <f t="shared" si="27"/>
        <v>};</v>
      </c>
    </row>
    <row r="6" spans="1:43" x14ac:dyDescent="0.25">
      <c r="A6">
        <v>1879395370</v>
      </c>
      <c r="B6">
        <v>4</v>
      </c>
      <c r="C6">
        <v>5</v>
      </c>
      <c r="D6" t="s">
        <v>469</v>
      </c>
      <c r="E6" t="s">
        <v>24</v>
      </c>
      <c r="F6">
        <v>1000</v>
      </c>
      <c r="G6" t="s">
        <v>670</v>
      </c>
      <c r="H6">
        <v>5</v>
      </c>
      <c r="I6">
        <v>700</v>
      </c>
      <c r="J6" t="s">
        <v>104</v>
      </c>
      <c r="K6" t="s">
        <v>470</v>
      </c>
      <c r="L6" t="s">
        <v>597</v>
      </c>
      <c r="M6">
        <v>2</v>
      </c>
      <c r="N6">
        <v>120</v>
      </c>
      <c r="R6" t="str">
        <f t="shared" si="4"/>
        <v xml:space="preserve">  [5] = {["ID"] = 1879395370; }; -- Scouting Cirith Ungol</v>
      </c>
      <c r="S6" s="1" t="str">
        <f t="shared" si="5"/>
        <v xml:space="preserve">  [5] = {["ID"] = 1879395370; ["SAVE_INDEX"] =  5; ["TYPE"] = 3; ["VXP"] = 1000; ["LP"] = 5; ["REP"] =  700; ["FACTION"] = 74; ["TIER"] = 2; ["MIN_LVL"] = "120"; ["NAME"] = { ["EN"] = "Scouting Cirith Ungol"; }; ["LORE"] = { ["EN"] = "Explore the many dreadful and worrisome locations to be found within Cirith Ungol."; }; ["SUMMARY"] = { ["EN"] = "Explore the 8 locations of Cirith Ungol"; }; ["TITLE"] = { ["EN"] = "of the Hidden Stairs"; }; };</v>
      </c>
      <c r="T6">
        <f t="shared" si="6"/>
        <v>5</v>
      </c>
      <c r="U6" t="str">
        <f t="shared" si="7"/>
        <v xml:space="preserve">  [5] = {</v>
      </c>
      <c r="V6" t="str">
        <f t="shared" si="8"/>
        <v xml:space="preserve">["ID"] = 1879395370; </v>
      </c>
      <c r="W6" t="str">
        <f t="shared" si="9"/>
        <v xml:space="preserve">["ID"] = 1879395370; </v>
      </c>
      <c r="X6" t="str">
        <f t="shared" si="10"/>
        <v/>
      </c>
      <c r="Y6" s="1" t="str">
        <f t="shared" si="11"/>
        <v xml:space="preserve">["SAVE_INDEX"] =  5; </v>
      </c>
      <c r="Z6">
        <f>VLOOKUP(E6,Type!A$2:B$21,2,FALSE)</f>
        <v>3</v>
      </c>
      <c r="AA6" t="str">
        <f t="shared" si="12"/>
        <v xml:space="preserve">["TYPE"] = 3; </v>
      </c>
      <c r="AB6" t="str">
        <f t="shared" si="13"/>
        <v>1000</v>
      </c>
      <c r="AC6" t="str">
        <f t="shared" si="14"/>
        <v xml:space="preserve">["VXP"] = 1000; </v>
      </c>
      <c r="AD6" t="str">
        <f t="shared" si="15"/>
        <v>5</v>
      </c>
      <c r="AE6" t="str">
        <f t="shared" si="16"/>
        <v xml:space="preserve">["LP"] = 5; </v>
      </c>
      <c r="AF6" t="str">
        <f t="shared" si="17"/>
        <v>700</v>
      </c>
      <c r="AG6" t="str">
        <f t="shared" si="18"/>
        <v xml:space="preserve">["REP"] =  700; </v>
      </c>
      <c r="AH6">
        <f>IF(LEN(J6)&gt;0,VLOOKUP(J6,Faction!A$2:B$77,2,FALSE),1)</f>
        <v>74</v>
      </c>
      <c r="AI6" t="str">
        <f t="shared" si="19"/>
        <v xml:space="preserve">["FACTION"] = 74; </v>
      </c>
      <c r="AJ6" t="str">
        <f t="shared" si="20"/>
        <v xml:space="preserve">["TIER"] = 2; </v>
      </c>
      <c r="AK6" t="str">
        <f t="shared" si="21"/>
        <v xml:space="preserve">["MIN_LVL"] = "120"; </v>
      </c>
      <c r="AL6" t="str">
        <f t="shared" si="22"/>
        <v/>
      </c>
      <c r="AM6" t="str">
        <f t="shared" si="23"/>
        <v xml:space="preserve">["NAME"] = { ["EN"] = "Scouting Cirith Ungol"; }; </v>
      </c>
      <c r="AN6" t="str">
        <f t="shared" si="24"/>
        <v xml:space="preserve">["LORE"] = { ["EN"] = "Explore the many dreadful and worrisome locations to be found within Cirith Ungol."; }; </v>
      </c>
      <c r="AO6" t="str">
        <f t="shared" si="25"/>
        <v xml:space="preserve">["SUMMARY"] = { ["EN"] = "Explore the 8 locations of Cirith Ungol"; }; </v>
      </c>
      <c r="AP6" t="str">
        <f t="shared" si="26"/>
        <v xml:space="preserve">["TITLE"] = { ["EN"] = "of the Hidden Stairs"; }; </v>
      </c>
      <c r="AQ6" t="str">
        <f t="shared" si="27"/>
        <v>};</v>
      </c>
    </row>
    <row r="7" spans="1:43" x14ac:dyDescent="0.25">
      <c r="A7">
        <v>1879395350</v>
      </c>
      <c r="B7">
        <v>5</v>
      </c>
      <c r="C7">
        <v>6</v>
      </c>
      <c r="D7" t="s">
        <v>471</v>
      </c>
      <c r="E7" t="s">
        <v>24</v>
      </c>
      <c r="F7">
        <v>2000</v>
      </c>
      <c r="I7">
        <v>700</v>
      </c>
      <c r="J7" t="s">
        <v>104</v>
      </c>
      <c r="K7" t="s">
        <v>472</v>
      </c>
      <c r="L7" t="s">
        <v>644</v>
      </c>
      <c r="M7">
        <v>2</v>
      </c>
      <c r="N7">
        <v>120</v>
      </c>
      <c r="R7" t="str">
        <f t="shared" si="4"/>
        <v xml:space="preserve">  [6] = {["ID"] = 1879395350; }; -- Rare Chests of Cirith Ungol</v>
      </c>
      <c r="S7" s="1" t="str">
        <f t="shared" si="5"/>
        <v xml:space="preserve">  [6] = {["ID"] = 1879395350; ["SAVE_INDEX"] =  6; ["TYPE"] = 3; ["VXP"] = 2000; ["LP"] = 0; ["REP"] =  700; ["FACTION"] = 74; ["TIER"] = 2; ["MIN_LVL"] = "120"; ["NAME"] = { ["EN"] = "Rare Chests of Cirith Ungol"; }; ["LORE"] = { ["EN"] = "Find rare treasure chests in Cirith Ungol."; }; ["SUMMARY"] = { ["EN"] = "Find 6 rare treasure chests in Cirith Ungol and Torech Ungol"; }; };</v>
      </c>
      <c r="T7">
        <f t="shared" si="6"/>
        <v>6</v>
      </c>
      <c r="U7" t="str">
        <f t="shared" si="7"/>
        <v xml:space="preserve">  [6] = {</v>
      </c>
      <c r="V7" t="str">
        <f t="shared" si="8"/>
        <v xml:space="preserve">["ID"] = 1879395350; </v>
      </c>
      <c r="W7" t="str">
        <f t="shared" si="9"/>
        <v xml:space="preserve">["ID"] = 1879395350; </v>
      </c>
      <c r="X7" t="str">
        <f t="shared" si="10"/>
        <v/>
      </c>
      <c r="Y7" s="1" t="str">
        <f t="shared" si="11"/>
        <v xml:space="preserve">["SAVE_INDEX"] =  6; </v>
      </c>
      <c r="Z7">
        <f>VLOOKUP(E7,Type!A$2:B$21,2,FALSE)</f>
        <v>3</v>
      </c>
      <c r="AA7" t="str">
        <f t="shared" si="12"/>
        <v xml:space="preserve">["TYPE"] = 3; </v>
      </c>
      <c r="AB7" t="str">
        <f t="shared" si="13"/>
        <v>2000</v>
      </c>
      <c r="AC7" t="str">
        <f t="shared" si="14"/>
        <v xml:space="preserve">["VXP"] = 2000; </v>
      </c>
      <c r="AD7" t="str">
        <f t="shared" si="15"/>
        <v>0</v>
      </c>
      <c r="AE7" t="str">
        <f t="shared" si="16"/>
        <v xml:space="preserve">["LP"] = 0; </v>
      </c>
      <c r="AF7" t="str">
        <f t="shared" si="17"/>
        <v>700</v>
      </c>
      <c r="AG7" t="str">
        <f t="shared" si="18"/>
        <v xml:space="preserve">["REP"] =  700; </v>
      </c>
      <c r="AH7">
        <f>IF(LEN(J7)&gt;0,VLOOKUP(J7,Faction!A$2:B$77,2,FALSE),1)</f>
        <v>74</v>
      </c>
      <c r="AI7" t="str">
        <f t="shared" si="19"/>
        <v xml:space="preserve">["FACTION"] = 74; </v>
      </c>
      <c r="AJ7" t="str">
        <f t="shared" si="20"/>
        <v xml:space="preserve">["TIER"] = 2; </v>
      </c>
      <c r="AK7" t="str">
        <f t="shared" si="21"/>
        <v xml:space="preserve">["MIN_LVL"] = "120"; </v>
      </c>
      <c r="AL7" t="str">
        <f t="shared" si="22"/>
        <v/>
      </c>
      <c r="AM7" t="str">
        <f t="shared" si="23"/>
        <v xml:space="preserve">["NAME"] = { ["EN"] = "Rare Chests of Cirith Ungol"; }; </v>
      </c>
      <c r="AN7" t="str">
        <f t="shared" si="24"/>
        <v xml:space="preserve">["LORE"] = { ["EN"] = "Find rare treasure chests in Cirith Ungol."; }; </v>
      </c>
      <c r="AO7" t="str">
        <f t="shared" si="25"/>
        <v xml:space="preserve">["SUMMARY"] = { ["EN"] = "Find 6 rare treasure chests in Cirith Ungol and Torech Ungol"; }; </v>
      </c>
      <c r="AP7" t="str">
        <f t="shared" si="26"/>
        <v/>
      </c>
      <c r="AQ7" t="str">
        <f t="shared" si="27"/>
        <v>};</v>
      </c>
    </row>
    <row r="8" spans="1:43" x14ac:dyDescent="0.25">
      <c r="A8">
        <v>1879395353</v>
      </c>
      <c r="B8">
        <v>6</v>
      </c>
      <c r="C8">
        <v>7</v>
      </c>
      <c r="D8" t="s">
        <v>473</v>
      </c>
      <c r="E8" t="s">
        <v>24</v>
      </c>
      <c r="F8">
        <v>1000</v>
      </c>
      <c r="G8" t="s">
        <v>615</v>
      </c>
      <c r="H8">
        <v>5</v>
      </c>
      <c r="I8">
        <v>700</v>
      </c>
      <c r="J8" t="s">
        <v>104</v>
      </c>
      <c r="K8" t="s">
        <v>474</v>
      </c>
      <c r="L8" t="s">
        <v>598</v>
      </c>
      <c r="M8">
        <v>2</v>
      </c>
      <c r="N8">
        <v>120</v>
      </c>
      <c r="R8" t="str">
        <f t="shared" si="4"/>
        <v xml:space="preserve">  [7] = {["ID"] = 1879395353; }; -- Scouting Minas Morgul</v>
      </c>
      <c r="S8" s="1" t="str">
        <f t="shared" si="5"/>
        <v xml:space="preserve">  [7] = {["ID"] = 1879395353; ["SAVE_INDEX"] =  7; ["TYPE"] = 3; ["VXP"] = 1000; ["LP"] = 5; ["REP"] =  700; ["FACTION"] = 74; ["TIER"] = 2; ["MIN_LVL"] = "120"; ["NAME"] = { ["EN"] = "Scouting Minas Morgul"; }; ["LORE"] = { ["EN"] = "Explore the many places of fear and dread that can be found within Minas Morgul, the Dead City."; }; ["SUMMARY"] = { ["EN"] = "Survey the 18 locations of Minas Morgul"; }; ["TITLE"] = { ["EN"] = "Explorer of the Dead City"; }; };</v>
      </c>
      <c r="T8">
        <f t="shared" si="6"/>
        <v>7</v>
      </c>
      <c r="U8" t="str">
        <f t="shared" si="7"/>
        <v xml:space="preserve">  [7] = {</v>
      </c>
      <c r="V8" t="str">
        <f t="shared" si="8"/>
        <v xml:space="preserve">["ID"] = 1879395353; </v>
      </c>
      <c r="W8" t="str">
        <f t="shared" si="9"/>
        <v xml:space="preserve">["ID"] = 1879395353; </v>
      </c>
      <c r="X8" t="str">
        <f t="shared" si="10"/>
        <v/>
      </c>
      <c r="Y8" s="1" t="str">
        <f t="shared" si="11"/>
        <v xml:space="preserve">["SAVE_INDEX"] =  7; </v>
      </c>
      <c r="Z8">
        <f>VLOOKUP(E8,Type!A$2:B$21,2,FALSE)</f>
        <v>3</v>
      </c>
      <c r="AA8" t="str">
        <f t="shared" si="12"/>
        <v xml:space="preserve">["TYPE"] = 3; </v>
      </c>
      <c r="AB8" t="str">
        <f t="shared" si="13"/>
        <v>1000</v>
      </c>
      <c r="AC8" t="str">
        <f t="shared" si="14"/>
        <v xml:space="preserve">["VXP"] = 1000; </v>
      </c>
      <c r="AD8" t="str">
        <f t="shared" si="15"/>
        <v>5</v>
      </c>
      <c r="AE8" t="str">
        <f t="shared" si="16"/>
        <v xml:space="preserve">["LP"] = 5; </v>
      </c>
      <c r="AF8" t="str">
        <f t="shared" si="17"/>
        <v>700</v>
      </c>
      <c r="AG8" t="str">
        <f t="shared" si="18"/>
        <v xml:space="preserve">["REP"] =  700; </v>
      </c>
      <c r="AH8">
        <f>IF(LEN(J8)&gt;0,VLOOKUP(J8,Faction!A$2:B$77,2,FALSE),1)</f>
        <v>74</v>
      </c>
      <c r="AI8" t="str">
        <f t="shared" si="19"/>
        <v xml:space="preserve">["FACTION"] = 74; </v>
      </c>
      <c r="AJ8" t="str">
        <f t="shared" si="20"/>
        <v xml:space="preserve">["TIER"] = 2; </v>
      </c>
      <c r="AK8" t="str">
        <f t="shared" si="21"/>
        <v xml:space="preserve">["MIN_LVL"] = "120"; </v>
      </c>
      <c r="AL8" t="str">
        <f t="shared" si="22"/>
        <v/>
      </c>
      <c r="AM8" t="str">
        <f t="shared" si="23"/>
        <v xml:space="preserve">["NAME"] = { ["EN"] = "Scouting Minas Morgul"; }; </v>
      </c>
      <c r="AN8" t="str">
        <f t="shared" si="24"/>
        <v xml:space="preserve">["LORE"] = { ["EN"] = "Explore the many places of fear and dread that can be found within Minas Morgul, the Dead City."; }; </v>
      </c>
      <c r="AO8" t="str">
        <f t="shared" si="25"/>
        <v xml:space="preserve">["SUMMARY"] = { ["EN"] = "Survey the 18 locations of Minas Morgul"; }; </v>
      </c>
      <c r="AP8" t="str">
        <f t="shared" si="26"/>
        <v xml:space="preserve">["TITLE"] = { ["EN"] = "Explorer of the Dead City"; }; </v>
      </c>
      <c r="AQ8" t="str">
        <f t="shared" si="27"/>
        <v>};</v>
      </c>
    </row>
    <row r="9" spans="1:43" x14ac:dyDescent="0.25">
      <c r="A9">
        <v>1879395373</v>
      </c>
      <c r="B9">
        <v>7</v>
      </c>
      <c r="C9">
        <v>8</v>
      </c>
      <c r="D9" t="s">
        <v>475</v>
      </c>
      <c r="E9" t="s">
        <v>24</v>
      </c>
      <c r="F9">
        <v>2000</v>
      </c>
      <c r="I9">
        <v>700</v>
      </c>
      <c r="J9" t="s">
        <v>104</v>
      </c>
      <c r="K9" t="s">
        <v>476</v>
      </c>
      <c r="L9" t="s">
        <v>599</v>
      </c>
      <c r="M9">
        <v>2</v>
      </c>
      <c r="N9">
        <v>120</v>
      </c>
      <c r="R9" t="str">
        <f t="shared" si="4"/>
        <v xml:space="preserve">  [8] = {["ID"] = 1879395373; }; -- Rare Chests of Minas Morgul</v>
      </c>
      <c r="S9" s="1" t="str">
        <f t="shared" si="5"/>
        <v xml:space="preserve">  [8] = {["ID"] = 1879395373; ["SAVE_INDEX"] =  8; ["TYPE"] = 3; ["VXP"] = 2000; ["LP"] = 0; ["REP"] =  700; ["FACTION"] = 74; ["TIER"] = 2; ["MIN_LVL"] = "120"; ["NAME"] = { ["EN"] = "Rare Chests of Minas Morgul"; }; ["LORE"] = { ["EN"] = "Find rare treasure chests in Minas Morgul."; }; ["SUMMARY"] = { ["EN"] = "Find 12 rare treasure chests in Minas Morgul"; }; };</v>
      </c>
      <c r="T9">
        <f t="shared" si="6"/>
        <v>8</v>
      </c>
      <c r="U9" t="str">
        <f t="shared" si="7"/>
        <v xml:space="preserve">  [8] = {</v>
      </c>
      <c r="V9" t="str">
        <f t="shared" si="8"/>
        <v xml:space="preserve">["ID"] = 1879395373; </v>
      </c>
      <c r="W9" t="str">
        <f t="shared" si="9"/>
        <v xml:space="preserve">["ID"] = 1879395373; </v>
      </c>
      <c r="X9" t="str">
        <f t="shared" si="10"/>
        <v/>
      </c>
      <c r="Y9" s="1" t="str">
        <f t="shared" si="11"/>
        <v xml:space="preserve">["SAVE_INDEX"] =  8; </v>
      </c>
      <c r="Z9">
        <f>VLOOKUP(E9,Type!A$2:B$21,2,FALSE)</f>
        <v>3</v>
      </c>
      <c r="AA9" t="str">
        <f t="shared" si="12"/>
        <v xml:space="preserve">["TYPE"] = 3; </v>
      </c>
      <c r="AB9" t="str">
        <f t="shared" si="13"/>
        <v>2000</v>
      </c>
      <c r="AC9" t="str">
        <f t="shared" si="14"/>
        <v xml:space="preserve">["VXP"] = 2000; </v>
      </c>
      <c r="AD9" t="str">
        <f t="shared" si="15"/>
        <v>0</v>
      </c>
      <c r="AE9" t="str">
        <f t="shared" si="16"/>
        <v xml:space="preserve">["LP"] = 0; </v>
      </c>
      <c r="AF9" t="str">
        <f t="shared" si="17"/>
        <v>700</v>
      </c>
      <c r="AG9" t="str">
        <f t="shared" si="18"/>
        <v xml:space="preserve">["REP"] =  700; </v>
      </c>
      <c r="AH9">
        <f>IF(LEN(J9)&gt;0,VLOOKUP(J9,Faction!A$2:B$77,2,FALSE),1)</f>
        <v>74</v>
      </c>
      <c r="AI9" t="str">
        <f t="shared" si="19"/>
        <v xml:space="preserve">["FACTION"] = 74; </v>
      </c>
      <c r="AJ9" t="str">
        <f t="shared" si="20"/>
        <v xml:space="preserve">["TIER"] = 2; </v>
      </c>
      <c r="AK9" t="str">
        <f t="shared" si="21"/>
        <v xml:space="preserve">["MIN_LVL"] = "120"; </v>
      </c>
      <c r="AL9" t="str">
        <f t="shared" si="22"/>
        <v/>
      </c>
      <c r="AM9" t="str">
        <f t="shared" si="23"/>
        <v xml:space="preserve">["NAME"] = { ["EN"] = "Rare Chests of Minas Morgul"; }; </v>
      </c>
      <c r="AN9" t="str">
        <f t="shared" si="24"/>
        <v xml:space="preserve">["LORE"] = { ["EN"] = "Find rare treasure chests in Minas Morgul."; }; </v>
      </c>
      <c r="AO9" t="str">
        <f t="shared" si="25"/>
        <v xml:space="preserve">["SUMMARY"] = { ["EN"] = "Find 12 rare treasure chests in Minas Morgul"; }; </v>
      </c>
      <c r="AP9" t="str">
        <f t="shared" si="26"/>
        <v/>
      </c>
      <c r="AQ9" t="str">
        <f t="shared" si="27"/>
        <v>};</v>
      </c>
    </row>
    <row r="10" spans="1:43" x14ac:dyDescent="0.25">
      <c r="A10">
        <v>1879395366</v>
      </c>
      <c r="B10">
        <v>8</v>
      </c>
      <c r="C10">
        <v>9</v>
      </c>
      <c r="D10" t="s">
        <v>477</v>
      </c>
      <c r="E10" t="s">
        <v>24</v>
      </c>
      <c r="F10">
        <v>1000</v>
      </c>
      <c r="G10" t="s">
        <v>616</v>
      </c>
      <c r="H10">
        <v>5</v>
      </c>
      <c r="I10">
        <v>700</v>
      </c>
      <c r="J10" t="s">
        <v>104</v>
      </c>
      <c r="K10" t="s">
        <v>478</v>
      </c>
      <c r="L10" t="s">
        <v>600</v>
      </c>
      <c r="M10">
        <v>2</v>
      </c>
      <c r="N10">
        <v>120</v>
      </c>
      <c r="R10" t="str">
        <f t="shared" si="4"/>
        <v xml:space="preserve">  [9] = {["ID"] = 1879395366; }; -- Scouting Rath Dúath</v>
      </c>
      <c r="S10" s="1" t="str">
        <f t="shared" si="5"/>
        <v xml:space="preserve">  [9] = {["ID"] = 1879395366; ["SAVE_INDEX"] =  9; ["TYPE"] = 3; ["VXP"] = 1000; ["LP"] = 5; ["REP"] =  700; ["FACTION"] = 74; ["TIER"] = 2; ["MIN_LVL"] = "120"; ["NAME"] = { ["EN"] = "Scouting Rath Dúath"; }; ["LORE"] = { ["EN"] = "Explore the many locations where danger might lurk, and where good-hearted folk might oppose it, within Rath Dúath."; }; ["SUMMARY"] = { ["EN"] = "Explore the 11 locations of the Rath Dúath"; }; ["TITLE"] = { ["EN"] = "Explorer of the Morgul Vale"; }; };</v>
      </c>
      <c r="T10">
        <f t="shared" si="6"/>
        <v>9</v>
      </c>
      <c r="U10" t="str">
        <f t="shared" si="7"/>
        <v xml:space="preserve">  [9] = {</v>
      </c>
      <c r="V10" t="str">
        <f t="shared" si="8"/>
        <v xml:space="preserve">["ID"] = 1879395366; </v>
      </c>
      <c r="W10" t="str">
        <f t="shared" si="9"/>
        <v xml:space="preserve">["ID"] = 1879395366; </v>
      </c>
      <c r="X10" t="str">
        <f t="shared" si="10"/>
        <v/>
      </c>
      <c r="Y10" s="1" t="str">
        <f t="shared" si="11"/>
        <v xml:space="preserve">["SAVE_INDEX"] =  9; </v>
      </c>
      <c r="Z10">
        <f>VLOOKUP(E10,Type!A$2:B$21,2,FALSE)</f>
        <v>3</v>
      </c>
      <c r="AA10" t="str">
        <f t="shared" si="12"/>
        <v xml:space="preserve">["TYPE"] = 3; </v>
      </c>
      <c r="AB10" t="str">
        <f t="shared" si="13"/>
        <v>1000</v>
      </c>
      <c r="AC10" t="str">
        <f t="shared" si="14"/>
        <v xml:space="preserve">["VXP"] = 1000; </v>
      </c>
      <c r="AD10" t="str">
        <f t="shared" si="15"/>
        <v>5</v>
      </c>
      <c r="AE10" t="str">
        <f t="shared" si="16"/>
        <v xml:space="preserve">["LP"] = 5; </v>
      </c>
      <c r="AF10" t="str">
        <f t="shared" si="17"/>
        <v>700</v>
      </c>
      <c r="AG10" t="str">
        <f t="shared" si="18"/>
        <v xml:space="preserve">["REP"] =  700; </v>
      </c>
      <c r="AH10">
        <f>IF(LEN(J10)&gt;0,VLOOKUP(J10,Faction!A$2:B$77,2,FALSE),1)</f>
        <v>74</v>
      </c>
      <c r="AI10" t="str">
        <f t="shared" si="19"/>
        <v xml:space="preserve">["FACTION"] = 74; </v>
      </c>
      <c r="AJ10" t="str">
        <f t="shared" si="20"/>
        <v xml:space="preserve">["TIER"] = 2; </v>
      </c>
      <c r="AK10" t="str">
        <f t="shared" si="21"/>
        <v xml:space="preserve">["MIN_LVL"] = "120"; </v>
      </c>
      <c r="AL10" t="str">
        <f t="shared" si="22"/>
        <v/>
      </c>
      <c r="AM10" t="str">
        <f t="shared" si="23"/>
        <v xml:space="preserve">["NAME"] = { ["EN"] = "Scouting Rath Dúath"; }; </v>
      </c>
      <c r="AN10" t="str">
        <f t="shared" si="24"/>
        <v xml:space="preserve">["LORE"] = { ["EN"] = "Explore the many locations where danger might lurk, and where good-hearted folk might oppose it, within Rath Dúath."; }; </v>
      </c>
      <c r="AO10" t="str">
        <f t="shared" si="25"/>
        <v xml:space="preserve">["SUMMARY"] = { ["EN"] = "Explore the 11 locations of the Rath Dúath"; }; </v>
      </c>
      <c r="AP10" t="str">
        <f t="shared" si="26"/>
        <v xml:space="preserve">["TITLE"] = { ["EN"] = "Explorer of the Morgul Vale"; }; </v>
      </c>
      <c r="AQ10" t="str">
        <f t="shared" si="27"/>
        <v>};</v>
      </c>
    </row>
    <row r="11" spans="1:43" x14ac:dyDescent="0.25">
      <c r="A11">
        <v>1879395358</v>
      </c>
      <c r="B11">
        <v>9</v>
      </c>
      <c r="C11">
        <v>10</v>
      </c>
      <c r="D11" t="s">
        <v>479</v>
      </c>
      <c r="E11" t="s">
        <v>24</v>
      </c>
      <c r="F11">
        <v>2000</v>
      </c>
      <c r="I11">
        <v>700</v>
      </c>
      <c r="J11" t="s">
        <v>104</v>
      </c>
      <c r="K11" t="s">
        <v>480</v>
      </c>
      <c r="L11" t="s">
        <v>601</v>
      </c>
      <c r="M11">
        <v>2</v>
      </c>
      <c r="N11">
        <v>120</v>
      </c>
      <c r="R11" t="str">
        <f t="shared" si="4"/>
        <v xml:space="preserve"> [10] = {["ID"] = 1879395358; }; -- Rare Chests of Rath Dúath</v>
      </c>
      <c r="S11" s="1" t="str">
        <f t="shared" si="5"/>
        <v xml:space="preserve"> [10] = {["ID"] = 1879395358; ["SAVE_INDEX"] = 10; ["TYPE"] = 3; ["VXP"] = 2000; ["LP"] = 0; ["REP"] =  700; ["FACTION"] = 74; ["TIER"] = 2; ["MIN_LVL"] = "120"; ["NAME"] = { ["EN"] = "Rare Chests of Rath Dúath"; }; ["LORE"] = { ["EN"] = "Find rare treasure chests in Rath Dúath."; }; ["SUMMARY"] = { ["EN"] = "Find 6 rare treasure chests in the Rath Dúath"; }; };</v>
      </c>
      <c r="T11">
        <f t="shared" si="6"/>
        <v>10</v>
      </c>
      <c r="U11" t="str">
        <f t="shared" si="7"/>
        <v xml:space="preserve"> [10] = {</v>
      </c>
      <c r="V11" t="str">
        <f t="shared" si="8"/>
        <v xml:space="preserve">["ID"] = 1879395358; </v>
      </c>
      <c r="W11" t="str">
        <f t="shared" si="9"/>
        <v xml:space="preserve">["ID"] = 1879395358; </v>
      </c>
      <c r="X11" t="str">
        <f t="shared" si="10"/>
        <v/>
      </c>
      <c r="Y11" s="1" t="str">
        <f t="shared" si="11"/>
        <v xml:space="preserve">["SAVE_INDEX"] = 10; </v>
      </c>
      <c r="Z11">
        <f>VLOOKUP(E11,Type!A$2:B$21,2,FALSE)</f>
        <v>3</v>
      </c>
      <c r="AA11" t="str">
        <f t="shared" si="12"/>
        <v xml:space="preserve">["TYPE"] = 3; </v>
      </c>
      <c r="AB11" t="str">
        <f t="shared" si="13"/>
        <v>2000</v>
      </c>
      <c r="AC11" t="str">
        <f t="shared" si="14"/>
        <v xml:space="preserve">["VXP"] = 2000; </v>
      </c>
      <c r="AD11" t="str">
        <f t="shared" si="15"/>
        <v>0</v>
      </c>
      <c r="AE11" t="str">
        <f t="shared" si="16"/>
        <v xml:space="preserve">["LP"] = 0; </v>
      </c>
      <c r="AF11" t="str">
        <f t="shared" si="17"/>
        <v>700</v>
      </c>
      <c r="AG11" t="str">
        <f t="shared" si="18"/>
        <v xml:space="preserve">["REP"] =  700; </v>
      </c>
      <c r="AH11">
        <f>IF(LEN(J11)&gt;0,VLOOKUP(J11,Faction!A$2:B$77,2,FALSE),1)</f>
        <v>74</v>
      </c>
      <c r="AI11" t="str">
        <f t="shared" si="19"/>
        <v xml:space="preserve">["FACTION"] = 74; </v>
      </c>
      <c r="AJ11" t="str">
        <f t="shared" si="20"/>
        <v xml:space="preserve">["TIER"] = 2; </v>
      </c>
      <c r="AK11" t="str">
        <f t="shared" si="21"/>
        <v xml:space="preserve">["MIN_LVL"] = "120"; </v>
      </c>
      <c r="AL11" t="str">
        <f t="shared" si="22"/>
        <v/>
      </c>
      <c r="AM11" t="str">
        <f t="shared" si="23"/>
        <v xml:space="preserve">["NAME"] = { ["EN"] = "Rare Chests of Rath Dúath"; }; </v>
      </c>
      <c r="AN11" t="str">
        <f t="shared" si="24"/>
        <v xml:space="preserve">["LORE"] = { ["EN"] = "Find rare treasure chests in Rath Dúath."; }; </v>
      </c>
      <c r="AO11" t="str">
        <f t="shared" si="25"/>
        <v xml:space="preserve">["SUMMARY"] = { ["EN"] = "Find 6 rare treasure chests in the Rath Dúath"; }; </v>
      </c>
      <c r="AP11" t="str">
        <f t="shared" si="26"/>
        <v/>
      </c>
      <c r="AQ11" t="str">
        <f t="shared" si="27"/>
        <v>};</v>
      </c>
    </row>
    <row r="12" spans="1:43" x14ac:dyDescent="0.25">
      <c r="A12">
        <v>1879395363</v>
      </c>
      <c r="B12">
        <v>10</v>
      </c>
      <c r="C12">
        <v>11</v>
      </c>
      <c r="D12" t="s">
        <v>481</v>
      </c>
      <c r="E12" t="s">
        <v>24</v>
      </c>
      <c r="F12">
        <v>1000</v>
      </c>
      <c r="G12" t="s">
        <v>614</v>
      </c>
      <c r="H12">
        <v>5</v>
      </c>
      <c r="I12">
        <v>700</v>
      </c>
      <c r="J12" t="s">
        <v>104</v>
      </c>
      <c r="K12" t="s">
        <v>482</v>
      </c>
      <c r="L12" t="s">
        <v>602</v>
      </c>
      <c r="M12">
        <v>2</v>
      </c>
      <c r="N12">
        <v>120</v>
      </c>
      <c r="R12" t="str">
        <f t="shared" si="4"/>
        <v xml:space="preserve"> [11] = {["ID"] = 1879395363; }; -- Scouting Thuringwath</v>
      </c>
      <c r="S12" s="1" t="str">
        <f t="shared" si="5"/>
        <v xml:space="preserve"> [11] = {["ID"] = 1879395363; ["SAVE_INDEX"] = 11; ["TYPE"] = 3; ["VXP"] = 1000; ["LP"] = 5; ["REP"] =  700; ["FACTION"] = 74; ["TIER"] = 2; ["MIN_LVL"] = "120"; ["NAME"] = { ["EN"] = "Scouting Thuringwath"; }; ["LORE"] = { ["EN"] = "Explore the dark and dreadful sites that lie within Thuringwath."; }; ["SUMMARY"] = { ["EN"] = "Explore the 6 locations of Thuringwath"; }; ["TITLE"] = { ["EN"] = "Seeker of the Secret Shadow"; }; };</v>
      </c>
      <c r="T12">
        <f t="shared" si="6"/>
        <v>11</v>
      </c>
      <c r="U12" t="str">
        <f t="shared" si="7"/>
        <v xml:space="preserve"> [11] = {</v>
      </c>
      <c r="V12" t="str">
        <f t="shared" si="8"/>
        <v xml:space="preserve">["ID"] = 1879395363; </v>
      </c>
      <c r="W12" t="str">
        <f t="shared" si="9"/>
        <v xml:space="preserve">["ID"] = 1879395363; </v>
      </c>
      <c r="X12" t="str">
        <f t="shared" si="10"/>
        <v/>
      </c>
      <c r="Y12" s="1" t="str">
        <f t="shared" si="11"/>
        <v xml:space="preserve">["SAVE_INDEX"] = 11; </v>
      </c>
      <c r="Z12">
        <f>VLOOKUP(E12,Type!A$2:B$21,2,FALSE)</f>
        <v>3</v>
      </c>
      <c r="AA12" t="str">
        <f t="shared" si="12"/>
        <v xml:space="preserve">["TYPE"] = 3; </v>
      </c>
      <c r="AB12" t="str">
        <f t="shared" si="13"/>
        <v>1000</v>
      </c>
      <c r="AC12" t="str">
        <f t="shared" si="14"/>
        <v xml:space="preserve">["VXP"] = 1000; </v>
      </c>
      <c r="AD12" t="str">
        <f t="shared" si="15"/>
        <v>5</v>
      </c>
      <c r="AE12" t="str">
        <f t="shared" si="16"/>
        <v xml:space="preserve">["LP"] = 5; </v>
      </c>
      <c r="AF12" t="str">
        <f t="shared" si="17"/>
        <v>700</v>
      </c>
      <c r="AG12" t="str">
        <f t="shared" si="18"/>
        <v xml:space="preserve">["REP"] =  700; </v>
      </c>
      <c r="AH12">
        <f>IF(LEN(J12)&gt;0,VLOOKUP(J12,Faction!A$2:B$77,2,FALSE),1)</f>
        <v>74</v>
      </c>
      <c r="AI12" t="str">
        <f t="shared" si="19"/>
        <v xml:space="preserve">["FACTION"] = 74; </v>
      </c>
      <c r="AJ12" t="str">
        <f t="shared" si="20"/>
        <v xml:space="preserve">["TIER"] = 2; </v>
      </c>
      <c r="AK12" t="str">
        <f t="shared" si="21"/>
        <v xml:space="preserve">["MIN_LVL"] = "120"; </v>
      </c>
      <c r="AL12" t="str">
        <f t="shared" si="22"/>
        <v/>
      </c>
      <c r="AM12" t="str">
        <f t="shared" si="23"/>
        <v xml:space="preserve">["NAME"] = { ["EN"] = "Scouting Thuringwath"; }; </v>
      </c>
      <c r="AN12" t="str">
        <f t="shared" si="24"/>
        <v xml:space="preserve">["LORE"] = { ["EN"] = "Explore the dark and dreadful sites that lie within Thuringwath."; }; </v>
      </c>
      <c r="AO12" t="str">
        <f t="shared" si="25"/>
        <v xml:space="preserve">["SUMMARY"] = { ["EN"] = "Explore the 6 locations of Thuringwath"; }; </v>
      </c>
      <c r="AP12" t="str">
        <f t="shared" si="26"/>
        <v xml:space="preserve">["TITLE"] = { ["EN"] = "Seeker of the Secret Shadow"; }; </v>
      </c>
      <c r="AQ12" t="str">
        <f t="shared" si="27"/>
        <v>};</v>
      </c>
    </row>
    <row r="13" spans="1:43" x14ac:dyDescent="0.25">
      <c r="A13">
        <v>1879395341</v>
      </c>
      <c r="B13">
        <v>11</v>
      </c>
      <c r="C13">
        <v>12</v>
      </c>
      <c r="D13" t="s">
        <v>483</v>
      </c>
      <c r="E13" t="s">
        <v>24</v>
      </c>
      <c r="F13">
        <v>2000</v>
      </c>
      <c r="I13">
        <v>700</v>
      </c>
      <c r="J13" t="s">
        <v>104</v>
      </c>
      <c r="K13" t="s">
        <v>484</v>
      </c>
      <c r="L13" t="s">
        <v>603</v>
      </c>
      <c r="M13">
        <v>2</v>
      </c>
      <c r="N13">
        <v>120</v>
      </c>
      <c r="R13" t="str">
        <f t="shared" si="4"/>
        <v xml:space="preserve"> [12] = {["ID"] = 1879395341; }; -- Rare Chests of Thuringwath</v>
      </c>
      <c r="S13" s="1" t="str">
        <f t="shared" si="5"/>
        <v xml:space="preserve"> [12] = {["ID"] = 1879395341; ["SAVE_INDEX"] = 12; ["TYPE"] = 3; ["VXP"] = 2000; ["LP"] = 0; ["REP"] =  700; ["FACTION"] = 74; ["TIER"] = 2; ["MIN_LVL"] = "120"; ["NAME"] = { ["EN"] = "Rare Chests of Thuringwath"; }; ["LORE"] = { ["EN"] = "Find rare treasure chests in Thuringwath."; }; ["SUMMARY"] = { ["EN"] = "Find 6 rare treasure chests in Thuringwath"; }; };</v>
      </c>
      <c r="T13">
        <f t="shared" si="6"/>
        <v>12</v>
      </c>
      <c r="U13" t="str">
        <f t="shared" si="7"/>
        <v xml:space="preserve"> [12] = {</v>
      </c>
      <c r="V13" t="str">
        <f t="shared" si="8"/>
        <v xml:space="preserve">["ID"] = 1879395341; </v>
      </c>
      <c r="W13" t="str">
        <f t="shared" si="9"/>
        <v xml:space="preserve">["ID"] = 1879395341; </v>
      </c>
      <c r="X13" t="str">
        <f t="shared" si="10"/>
        <v/>
      </c>
      <c r="Y13" s="1" t="str">
        <f t="shared" si="11"/>
        <v xml:space="preserve">["SAVE_INDEX"] = 12; </v>
      </c>
      <c r="Z13">
        <f>VLOOKUP(E13,Type!A$2:B$21,2,FALSE)</f>
        <v>3</v>
      </c>
      <c r="AA13" t="str">
        <f t="shared" si="12"/>
        <v xml:space="preserve">["TYPE"] = 3; </v>
      </c>
      <c r="AB13" t="str">
        <f t="shared" si="13"/>
        <v>2000</v>
      </c>
      <c r="AC13" t="str">
        <f t="shared" si="14"/>
        <v xml:space="preserve">["VXP"] = 2000; </v>
      </c>
      <c r="AD13" t="str">
        <f t="shared" si="15"/>
        <v>0</v>
      </c>
      <c r="AE13" t="str">
        <f t="shared" si="16"/>
        <v xml:space="preserve">["LP"] = 0; </v>
      </c>
      <c r="AF13" t="str">
        <f t="shared" si="17"/>
        <v>700</v>
      </c>
      <c r="AG13" t="str">
        <f t="shared" si="18"/>
        <v xml:space="preserve">["REP"] =  700; </v>
      </c>
      <c r="AH13">
        <f>IF(LEN(J13)&gt;0,VLOOKUP(J13,Faction!A$2:B$77,2,FALSE),1)</f>
        <v>74</v>
      </c>
      <c r="AI13" t="str">
        <f t="shared" si="19"/>
        <v xml:space="preserve">["FACTION"] = 74; </v>
      </c>
      <c r="AJ13" t="str">
        <f t="shared" si="20"/>
        <v xml:space="preserve">["TIER"] = 2; </v>
      </c>
      <c r="AK13" t="str">
        <f t="shared" si="21"/>
        <v xml:space="preserve">["MIN_LVL"] = "120"; </v>
      </c>
      <c r="AL13" t="str">
        <f t="shared" si="22"/>
        <v/>
      </c>
      <c r="AM13" t="str">
        <f t="shared" si="23"/>
        <v xml:space="preserve">["NAME"] = { ["EN"] = "Rare Chests of Thuringwath"; }; </v>
      </c>
      <c r="AN13" t="str">
        <f t="shared" si="24"/>
        <v xml:space="preserve">["LORE"] = { ["EN"] = "Find rare treasure chests in Thuringwath."; }; </v>
      </c>
      <c r="AO13" t="str">
        <f t="shared" si="25"/>
        <v xml:space="preserve">["SUMMARY"] = { ["EN"] = "Find 6 rare treasure chests in Thuringwath"; }; </v>
      </c>
      <c r="AP13" t="str">
        <f t="shared" si="26"/>
        <v/>
      </c>
      <c r="AQ13" t="str">
        <f t="shared" si="27"/>
        <v>};</v>
      </c>
    </row>
    <row r="14" spans="1:43" x14ac:dyDescent="0.25">
      <c r="A14">
        <v>1879395348</v>
      </c>
      <c r="B14">
        <v>12</v>
      </c>
      <c r="C14">
        <v>13</v>
      </c>
      <c r="D14" t="s">
        <v>485</v>
      </c>
      <c r="E14" t="s">
        <v>24</v>
      </c>
      <c r="F14">
        <v>1000</v>
      </c>
      <c r="G14" t="s">
        <v>617</v>
      </c>
      <c r="H14">
        <v>5</v>
      </c>
      <c r="I14">
        <v>700</v>
      </c>
      <c r="J14" t="s">
        <v>96</v>
      </c>
      <c r="K14" t="s">
        <v>486</v>
      </c>
      <c r="L14" t="s">
        <v>645</v>
      </c>
      <c r="M14">
        <v>2</v>
      </c>
      <c r="N14">
        <v>120</v>
      </c>
      <c r="R14" t="str">
        <f t="shared" si="4"/>
        <v xml:space="preserve"> [13] = {["ID"] = 1879395348; }; -- Exploring Mordor Besieged</v>
      </c>
      <c r="S14" s="1" t="str">
        <f t="shared" si="5"/>
        <v xml:space="preserve"> [13] = {["ID"] = 1879395348; ["SAVE_INDEX"] = 13; ["TYPE"] = 3; ["VXP"] = 1000; ["LP"] = 5; ["REP"] =  700; ["FACTION"] = 73; ["TIER"] = 2; ["MIN_LVL"] = "120"; ["NAME"] = { ["EN"] = "Exploring Mordor Besieged"; }; ["LORE"] = { ["EN"] = "As Gultháva's enchantment fades, Isildur comes to remember the events at the close of the Second Age, when Mordor was besieged."; }; ["SUMMARY"] = { ["EN"] = "Explore the Second-Age Mordor (15 locations)"; }; ["TITLE"] = { ["EN"] = "Chronicler of the Great Alliance"; }; };</v>
      </c>
      <c r="T14">
        <f t="shared" si="6"/>
        <v>13</v>
      </c>
      <c r="U14" t="str">
        <f t="shared" si="7"/>
        <v xml:space="preserve"> [13] = {</v>
      </c>
      <c r="V14" t="str">
        <f t="shared" si="8"/>
        <v xml:space="preserve">["ID"] = 1879395348; </v>
      </c>
      <c r="W14" t="str">
        <f t="shared" si="9"/>
        <v xml:space="preserve">["ID"] = 1879395348; </v>
      </c>
      <c r="X14" t="str">
        <f t="shared" si="10"/>
        <v/>
      </c>
      <c r="Y14" s="1" t="str">
        <f t="shared" si="11"/>
        <v xml:space="preserve">["SAVE_INDEX"] = 13; </v>
      </c>
      <c r="Z14">
        <f>VLOOKUP(E14,Type!A$2:B$21,2,FALSE)</f>
        <v>3</v>
      </c>
      <c r="AA14" t="str">
        <f t="shared" si="12"/>
        <v xml:space="preserve">["TYPE"] = 3; </v>
      </c>
      <c r="AB14" t="str">
        <f t="shared" si="13"/>
        <v>1000</v>
      </c>
      <c r="AC14" t="str">
        <f t="shared" si="14"/>
        <v xml:space="preserve">["VXP"] = 1000; </v>
      </c>
      <c r="AD14" t="str">
        <f t="shared" si="15"/>
        <v>5</v>
      </c>
      <c r="AE14" t="str">
        <f t="shared" si="16"/>
        <v xml:space="preserve">["LP"] = 5; </v>
      </c>
      <c r="AF14" t="str">
        <f t="shared" si="17"/>
        <v>700</v>
      </c>
      <c r="AG14" t="str">
        <f t="shared" si="18"/>
        <v xml:space="preserve">["REP"] =  700; </v>
      </c>
      <c r="AH14">
        <f>IF(LEN(J14)&gt;0,VLOOKUP(J14,Faction!A$2:B$77,2,FALSE),1)</f>
        <v>73</v>
      </c>
      <c r="AI14" t="str">
        <f t="shared" si="19"/>
        <v xml:space="preserve">["FACTION"] = 73; </v>
      </c>
      <c r="AJ14" t="str">
        <f t="shared" si="20"/>
        <v xml:space="preserve">["TIER"] = 2; </v>
      </c>
      <c r="AK14" t="str">
        <f t="shared" si="21"/>
        <v xml:space="preserve">["MIN_LVL"] = "120"; </v>
      </c>
      <c r="AL14" t="str">
        <f t="shared" si="22"/>
        <v/>
      </c>
      <c r="AM14" t="str">
        <f t="shared" si="23"/>
        <v xml:space="preserve">["NAME"] = { ["EN"] = "Exploring Mordor Besieged"; }; </v>
      </c>
      <c r="AN14" t="str">
        <f t="shared" si="24"/>
        <v xml:space="preserve">["LORE"] = { ["EN"] = "As Gultháva's enchantment fades, Isildur comes to remember the events at the close of the Second Age, when Mordor was besieged."; }; </v>
      </c>
      <c r="AO14" t="str">
        <f t="shared" si="25"/>
        <v xml:space="preserve">["SUMMARY"] = { ["EN"] = "Explore the Second-Age Mordor (15 locations)"; }; </v>
      </c>
      <c r="AP14" t="str">
        <f t="shared" si="26"/>
        <v xml:space="preserve">["TITLE"] = { ["EN"] = "Chronicler of the Great Alliance"; }; </v>
      </c>
      <c r="AQ14" t="str">
        <f t="shared" si="27"/>
        <v>};</v>
      </c>
    </row>
    <row r="15" spans="1:43" x14ac:dyDescent="0.25">
      <c r="A15">
        <v>1879395351</v>
      </c>
      <c r="B15">
        <v>13</v>
      </c>
      <c r="C15">
        <v>14</v>
      </c>
      <c r="D15" t="s">
        <v>487</v>
      </c>
      <c r="E15" t="s">
        <v>24</v>
      </c>
      <c r="F15">
        <v>2000</v>
      </c>
      <c r="I15">
        <v>700</v>
      </c>
      <c r="J15" t="s">
        <v>96</v>
      </c>
      <c r="K15" t="s">
        <v>488</v>
      </c>
      <c r="L15" t="s">
        <v>604</v>
      </c>
      <c r="M15">
        <v>2</v>
      </c>
      <c r="N15">
        <v>120</v>
      </c>
      <c r="R15" t="str">
        <f t="shared" si="4"/>
        <v xml:space="preserve"> [14] = {["ID"] = 1879395351; }; -- Rare Chests of Mordor Besieged</v>
      </c>
      <c r="S15" s="1" t="str">
        <f t="shared" si="5"/>
        <v xml:space="preserve"> [14] = {["ID"] = 1879395351; ["SAVE_INDEX"] = 14; ["TYPE"] = 3; ["VXP"] = 2000; ["LP"] = 0; ["REP"] =  700; ["FACTION"] = 73; ["TIER"] = 2; ["MIN_LVL"] = "120"; ["NAME"] = { ["EN"] = "Rare Chests of Mordor Besieged"; }; ["LORE"] = { ["EN"] = "Find rare treasure chests in Mordor Besieged."; }; ["SUMMARY"] = { ["EN"] = "Find 10 rare treasure chests in Mordor Besieged"; }; };</v>
      </c>
      <c r="T15">
        <f t="shared" si="6"/>
        <v>14</v>
      </c>
      <c r="U15" t="str">
        <f t="shared" si="7"/>
        <v xml:space="preserve"> [14] = {</v>
      </c>
      <c r="V15" t="str">
        <f t="shared" si="8"/>
        <v xml:space="preserve">["ID"] = 1879395351; </v>
      </c>
      <c r="W15" t="str">
        <f t="shared" si="9"/>
        <v xml:space="preserve">["ID"] = 1879395351; </v>
      </c>
      <c r="X15" t="str">
        <f t="shared" si="10"/>
        <v/>
      </c>
      <c r="Y15" s="1" t="str">
        <f t="shared" si="11"/>
        <v xml:space="preserve">["SAVE_INDEX"] = 14; </v>
      </c>
      <c r="Z15">
        <f>VLOOKUP(E15,Type!A$2:B$21,2,FALSE)</f>
        <v>3</v>
      </c>
      <c r="AA15" t="str">
        <f t="shared" si="12"/>
        <v xml:space="preserve">["TYPE"] = 3; </v>
      </c>
      <c r="AB15" t="str">
        <f t="shared" si="13"/>
        <v>2000</v>
      </c>
      <c r="AC15" t="str">
        <f t="shared" si="14"/>
        <v xml:space="preserve">["VXP"] = 2000; </v>
      </c>
      <c r="AD15" t="str">
        <f t="shared" si="15"/>
        <v>0</v>
      </c>
      <c r="AE15" t="str">
        <f t="shared" si="16"/>
        <v xml:space="preserve">["LP"] = 0; </v>
      </c>
      <c r="AF15" t="str">
        <f t="shared" si="17"/>
        <v>700</v>
      </c>
      <c r="AG15" t="str">
        <f t="shared" si="18"/>
        <v xml:space="preserve">["REP"] =  700; </v>
      </c>
      <c r="AH15">
        <f>IF(LEN(J15)&gt;0,VLOOKUP(J15,Faction!A$2:B$77,2,FALSE),1)</f>
        <v>73</v>
      </c>
      <c r="AI15" t="str">
        <f t="shared" si="19"/>
        <v xml:space="preserve">["FACTION"] = 73; </v>
      </c>
      <c r="AJ15" t="str">
        <f t="shared" si="20"/>
        <v xml:space="preserve">["TIER"] = 2; </v>
      </c>
      <c r="AK15" t="str">
        <f t="shared" si="21"/>
        <v xml:space="preserve">["MIN_LVL"] = "120"; </v>
      </c>
      <c r="AL15" t="str">
        <f t="shared" si="22"/>
        <v/>
      </c>
      <c r="AM15" t="str">
        <f t="shared" si="23"/>
        <v xml:space="preserve">["NAME"] = { ["EN"] = "Rare Chests of Mordor Besieged"; }; </v>
      </c>
      <c r="AN15" t="str">
        <f t="shared" si="24"/>
        <v xml:space="preserve">["LORE"] = { ["EN"] = "Find rare treasure chests in Mordor Besieged."; }; </v>
      </c>
      <c r="AO15" t="str">
        <f t="shared" si="25"/>
        <v xml:space="preserve">["SUMMARY"] = { ["EN"] = "Find 10 rare treasure chests in Mordor Besieged"; }; </v>
      </c>
      <c r="AP15" t="str">
        <f t="shared" si="26"/>
        <v/>
      </c>
      <c r="AQ15" t="str">
        <f t="shared" si="27"/>
        <v>};</v>
      </c>
    </row>
    <row r="16" spans="1:43" x14ac:dyDescent="0.25">
      <c r="A16">
        <v>1879395355</v>
      </c>
      <c r="B16">
        <v>14</v>
      </c>
      <c r="C16">
        <v>15</v>
      </c>
      <c r="D16" t="s">
        <v>489</v>
      </c>
      <c r="E16" t="s">
        <v>29</v>
      </c>
      <c r="F16">
        <v>2000</v>
      </c>
      <c r="H16">
        <v>5</v>
      </c>
      <c r="I16">
        <v>900</v>
      </c>
      <c r="J16" t="s">
        <v>104</v>
      </c>
      <c r="L16" t="s">
        <v>646</v>
      </c>
      <c r="M16">
        <v>1</v>
      </c>
      <c r="N16">
        <v>120</v>
      </c>
      <c r="R16" t="str">
        <f t="shared" si="4"/>
        <v xml:space="preserve"> [15] = {["ID"] = 1879395355; }; -- Quests of Imlad Morgul and Mordor Besieged</v>
      </c>
      <c r="S16" s="1" t="str">
        <f t="shared" si="5"/>
        <v xml:space="preserve"> [15] = {["ID"] = 1879395355; ["SAVE_INDEX"] = 15; ["TYPE"] = 7; ["VXP"] = 2000; ["LP"] = 5; ["REP"] =  900; ["FACTION"] = 74; ["TIER"] = 1; ["MIN_LVL"] = "120"; ["NAME"] = { ["EN"] = "Quests of Imlad Morgul and Mordor Besieged"; }; ["LORE"] = { ["EN"] = "Complete quests in Imlad Morgul and Mordor Besieged."; }; };</v>
      </c>
      <c r="T16">
        <f t="shared" si="6"/>
        <v>15</v>
      </c>
      <c r="U16" t="str">
        <f t="shared" si="7"/>
        <v xml:space="preserve"> [15] = {</v>
      </c>
      <c r="V16" t="str">
        <f t="shared" si="8"/>
        <v xml:space="preserve">["ID"] = 1879395355; </v>
      </c>
      <c r="W16" t="str">
        <f t="shared" si="9"/>
        <v xml:space="preserve">["ID"] = 1879395355; </v>
      </c>
      <c r="X16" t="str">
        <f t="shared" si="10"/>
        <v/>
      </c>
      <c r="Y16" s="1" t="str">
        <f t="shared" si="11"/>
        <v xml:space="preserve">["SAVE_INDEX"] = 15; </v>
      </c>
      <c r="Z16">
        <f>VLOOKUP(E16,Type!A$2:B$21,2,FALSE)</f>
        <v>7</v>
      </c>
      <c r="AA16" t="str">
        <f t="shared" si="12"/>
        <v xml:space="preserve">["TYPE"] = 7; </v>
      </c>
      <c r="AB16" t="str">
        <f t="shared" si="13"/>
        <v>2000</v>
      </c>
      <c r="AC16" t="str">
        <f t="shared" si="14"/>
        <v xml:space="preserve">["VXP"] = 2000; </v>
      </c>
      <c r="AD16" t="str">
        <f t="shared" si="15"/>
        <v>5</v>
      </c>
      <c r="AE16" t="str">
        <f t="shared" si="16"/>
        <v xml:space="preserve">["LP"] = 5; </v>
      </c>
      <c r="AF16" t="str">
        <f t="shared" si="17"/>
        <v>900</v>
      </c>
      <c r="AG16" t="str">
        <f t="shared" si="18"/>
        <v xml:space="preserve">["REP"] =  900; </v>
      </c>
      <c r="AH16">
        <f>IF(LEN(J16)&gt;0,VLOOKUP(J16,Faction!A$2:B$77,2,FALSE),1)</f>
        <v>74</v>
      </c>
      <c r="AI16" t="str">
        <f t="shared" si="19"/>
        <v xml:space="preserve">["FACTION"] = 74; </v>
      </c>
      <c r="AJ16" t="str">
        <f t="shared" si="20"/>
        <v xml:space="preserve">["TIER"] = 1; </v>
      </c>
      <c r="AK16" t="str">
        <f t="shared" si="21"/>
        <v xml:space="preserve">["MIN_LVL"] = "120"; </v>
      </c>
      <c r="AL16" t="str">
        <f t="shared" si="22"/>
        <v/>
      </c>
      <c r="AM16" t="str">
        <f t="shared" si="23"/>
        <v xml:space="preserve">["NAME"] = { ["EN"] = "Quests of Imlad Morgul and Mordor Besieged"; }; </v>
      </c>
      <c r="AN16" t="str">
        <f t="shared" si="24"/>
        <v xml:space="preserve">["LORE"] = { ["EN"] = "Complete quests in Imlad Morgul and Mordor Besieged."; }; </v>
      </c>
      <c r="AO16" t="str">
        <f t="shared" si="25"/>
        <v/>
      </c>
      <c r="AP16" t="str">
        <f t="shared" si="26"/>
        <v/>
      </c>
      <c r="AQ16" t="str">
        <f t="shared" si="27"/>
        <v>};</v>
      </c>
    </row>
    <row r="17" spans="1:43" x14ac:dyDescent="0.25">
      <c r="A17">
        <v>1879395375</v>
      </c>
      <c r="B17">
        <v>17</v>
      </c>
      <c r="C17">
        <v>16</v>
      </c>
      <c r="D17" t="s">
        <v>494</v>
      </c>
      <c r="E17" t="s">
        <v>25</v>
      </c>
      <c r="F17">
        <v>2000</v>
      </c>
      <c r="G17" t="s">
        <v>668</v>
      </c>
      <c r="H17">
        <v>5</v>
      </c>
      <c r="I17">
        <v>700</v>
      </c>
      <c r="J17" t="s">
        <v>104</v>
      </c>
      <c r="K17" t="s">
        <v>495</v>
      </c>
      <c r="L17" t="s">
        <v>607</v>
      </c>
      <c r="M17">
        <v>2</v>
      </c>
      <c r="N17">
        <v>120</v>
      </c>
      <c r="R17" t="str">
        <f t="shared" si="4"/>
        <v xml:space="preserve"> [16] = {["ID"] = 1879395375; }; -- Quests of Cirith Ungol</v>
      </c>
      <c r="S17" s="1" t="str">
        <f t="shared" si="5"/>
        <v xml:space="preserve"> [16] = {["ID"] = 1879395375; ["SAVE_INDEX"] = 16; ["TYPE"] = 6; ["VXP"] = 2000; ["LP"] = 5; ["REP"] =  700; ["FACTION"] = 74; ["TIER"] = 2; ["MIN_LVL"] = "120"; ["NAME"] = { ["EN"] = "Quests of Cirith Ungol"; }; ["LORE"] = { ["EN"] = "Complete quests in Cirith Ungol."; }; ["SUMMARY"] = { ["EN"] = "Complete 20 quests in Cirith Ungol"; }; ["TITLE"] = { ["EN"] = "Hero / Heroine of Cirith Ungol"; }; };</v>
      </c>
      <c r="T17">
        <f t="shared" si="6"/>
        <v>16</v>
      </c>
      <c r="U17" t="str">
        <f t="shared" si="7"/>
        <v xml:space="preserve"> [16] = {</v>
      </c>
      <c r="V17" t="str">
        <f t="shared" si="8"/>
        <v xml:space="preserve">["ID"] = 1879395375; </v>
      </c>
      <c r="W17" t="str">
        <f t="shared" si="9"/>
        <v xml:space="preserve">["ID"] = 1879395375; </v>
      </c>
      <c r="X17" t="str">
        <f t="shared" si="10"/>
        <v/>
      </c>
      <c r="Y17" s="1" t="str">
        <f t="shared" si="11"/>
        <v xml:space="preserve">["SAVE_INDEX"] = 16; </v>
      </c>
      <c r="Z17">
        <f>VLOOKUP(E17,Type!A$2:B$21,2,FALSE)</f>
        <v>6</v>
      </c>
      <c r="AA17" t="str">
        <f t="shared" si="12"/>
        <v xml:space="preserve">["TYPE"] = 6; </v>
      </c>
      <c r="AB17" t="str">
        <f t="shared" si="13"/>
        <v>2000</v>
      </c>
      <c r="AC17" t="str">
        <f t="shared" si="14"/>
        <v xml:space="preserve">["VXP"] = 2000; </v>
      </c>
      <c r="AD17" t="str">
        <f t="shared" si="15"/>
        <v>5</v>
      </c>
      <c r="AE17" t="str">
        <f t="shared" si="16"/>
        <v xml:space="preserve">["LP"] = 5; </v>
      </c>
      <c r="AF17" t="str">
        <f t="shared" si="17"/>
        <v>700</v>
      </c>
      <c r="AG17" t="str">
        <f t="shared" si="18"/>
        <v xml:space="preserve">["REP"] =  700; </v>
      </c>
      <c r="AH17">
        <f>IF(LEN(J17)&gt;0,VLOOKUP(J17,Faction!A$2:B$77,2,FALSE),1)</f>
        <v>74</v>
      </c>
      <c r="AI17" t="str">
        <f t="shared" si="19"/>
        <v xml:space="preserve">["FACTION"] = 74; </v>
      </c>
      <c r="AJ17" t="str">
        <f t="shared" si="20"/>
        <v xml:space="preserve">["TIER"] = 2; </v>
      </c>
      <c r="AK17" t="str">
        <f t="shared" si="21"/>
        <v xml:space="preserve">["MIN_LVL"] = "120"; </v>
      </c>
      <c r="AL17" t="str">
        <f t="shared" si="22"/>
        <v/>
      </c>
      <c r="AM17" t="str">
        <f t="shared" si="23"/>
        <v xml:space="preserve">["NAME"] = { ["EN"] = "Quests of Cirith Ungol"; }; </v>
      </c>
      <c r="AN17" t="str">
        <f t="shared" si="24"/>
        <v xml:space="preserve">["LORE"] = { ["EN"] = "Complete quests in Cirith Ungol."; }; </v>
      </c>
      <c r="AO17" t="str">
        <f t="shared" si="25"/>
        <v xml:space="preserve">["SUMMARY"] = { ["EN"] = "Complete 20 quests in Cirith Ungol"; }; </v>
      </c>
      <c r="AP17" t="str">
        <f t="shared" si="26"/>
        <v xml:space="preserve">["TITLE"] = { ["EN"] = "Hero / Heroine of Cirith Ungol"; }; </v>
      </c>
      <c r="AQ17" t="str">
        <f t="shared" si="27"/>
        <v>};</v>
      </c>
    </row>
    <row r="18" spans="1:43" x14ac:dyDescent="0.25">
      <c r="A18">
        <v>1879395342</v>
      </c>
      <c r="B18">
        <v>16</v>
      </c>
      <c r="C18">
        <v>17</v>
      </c>
      <c r="D18" t="s">
        <v>492</v>
      </c>
      <c r="E18" t="s">
        <v>25</v>
      </c>
      <c r="F18">
        <v>1000</v>
      </c>
      <c r="H18">
        <v>5</v>
      </c>
      <c r="I18">
        <v>700</v>
      </c>
      <c r="J18" t="s">
        <v>104</v>
      </c>
      <c r="K18" t="s">
        <v>493</v>
      </c>
      <c r="L18" t="s">
        <v>606</v>
      </c>
      <c r="M18">
        <v>2</v>
      </c>
      <c r="N18">
        <v>120</v>
      </c>
      <c r="R18" t="str">
        <f t="shared" si="4"/>
        <v xml:space="preserve"> [17] = {["ID"] = 1879395342; }; -- Quests of Minas Morgul</v>
      </c>
      <c r="S18" s="1" t="str">
        <f t="shared" si="5"/>
        <v xml:space="preserve"> [17] = {["ID"] = 1879395342; ["SAVE_INDEX"] = 17; ["TYPE"] = 6; ["VXP"] = 1000; ["LP"] = 5; ["REP"] =  700; ["FACTION"] = 74; ["TIER"] = 2; ["MIN_LVL"] = "120"; ["NAME"] = { ["EN"] = "Quests of Minas Morgul"; }; ["LORE"] = { ["EN"] = "Complete quests in Minas Morgul."; }; ["SUMMARY"] = { ["EN"] = "Complete 6 meta quests in Minas Morgul"; }; };</v>
      </c>
      <c r="T18">
        <f t="shared" si="6"/>
        <v>17</v>
      </c>
      <c r="U18" t="str">
        <f t="shared" si="7"/>
        <v xml:space="preserve"> [17] = {</v>
      </c>
      <c r="V18" t="str">
        <f t="shared" si="8"/>
        <v xml:space="preserve">["ID"] = 1879395342; </v>
      </c>
      <c r="W18" t="str">
        <f t="shared" si="9"/>
        <v xml:space="preserve">["ID"] = 1879395342; </v>
      </c>
      <c r="X18" t="str">
        <f t="shared" si="10"/>
        <v/>
      </c>
      <c r="Y18" s="1" t="str">
        <f t="shared" si="11"/>
        <v xml:space="preserve">["SAVE_INDEX"] = 17; </v>
      </c>
      <c r="Z18">
        <f>VLOOKUP(E18,Type!A$2:B$21,2,FALSE)</f>
        <v>6</v>
      </c>
      <c r="AA18" t="str">
        <f t="shared" si="12"/>
        <v xml:space="preserve">["TYPE"] = 6; </v>
      </c>
      <c r="AB18" t="str">
        <f t="shared" si="13"/>
        <v>1000</v>
      </c>
      <c r="AC18" t="str">
        <f t="shared" si="14"/>
        <v xml:space="preserve">["VXP"] = 1000; </v>
      </c>
      <c r="AD18" t="str">
        <f t="shared" si="15"/>
        <v>5</v>
      </c>
      <c r="AE18" t="str">
        <f t="shared" si="16"/>
        <v xml:space="preserve">["LP"] = 5; </v>
      </c>
      <c r="AF18" t="str">
        <f t="shared" si="17"/>
        <v>700</v>
      </c>
      <c r="AG18" t="str">
        <f t="shared" si="18"/>
        <v xml:space="preserve">["REP"] =  700; </v>
      </c>
      <c r="AH18">
        <f>IF(LEN(J18)&gt;0,VLOOKUP(J18,Faction!A$2:B$77,2,FALSE),1)</f>
        <v>74</v>
      </c>
      <c r="AI18" t="str">
        <f t="shared" si="19"/>
        <v xml:space="preserve">["FACTION"] = 74; </v>
      </c>
      <c r="AJ18" t="str">
        <f t="shared" si="20"/>
        <v xml:space="preserve">["TIER"] = 2; </v>
      </c>
      <c r="AK18" t="str">
        <f t="shared" si="21"/>
        <v xml:space="preserve">["MIN_LVL"] = "120"; </v>
      </c>
      <c r="AL18" t="str">
        <f t="shared" si="22"/>
        <v/>
      </c>
      <c r="AM18" t="str">
        <f t="shared" si="23"/>
        <v xml:space="preserve">["NAME"] = { ["EN"] = "Quests of Minas Morgul"; }; </v>
      </c>
      <c r="AN18" t="str">
        <f t="shared" si="24"/>
        <v xml:space="preserve">["LORE"] = { ["EN"] = "Complete quests in Minas Morgul."; }; </v>
      </c>
      <c r="AO18" t="str">
        <f t="shared" si="25"/>
        <v xml:space="preserve">["SUMMARY"] = { ["EN"] = "Complete 6 meta quests in Minas Morgul"; }; </v>
      </c>
      <c r="AP18" t="str">
        <f t="shared" si="26"/>
        <v/>
      </c>
      <c r="AQ18" t="str">
        <f t="shared" si="27"/>
        <v>};</v>
      </c>
    </row>
    <row r="19" spans="1:43" x14ac:dyDescent="0.25">
      <c r="A19">
        <v>1879395371</v>
      </c>
      <c r="B19">
        <v>18</v>
      </c>
      <c r="C19">
        <v>18</v>
      </c>
      <c r="D19" t="s">
        <v>496</v>
      </c>
      <c r="E19" t="s">
        <v>25</v>
      </c>
      <c r="F19">
        <v>2000</v>
      </c>
      <c r="G19" t="s">
        <v>667</v>
      </c>
      <c r="H19">
        <v>5</v>
      </c>
      <c r="I19">
        <v>700</v>
      </c>
      <c r="J19" t="s">
        <v>104</v>
      </c>
      <c r="K19" t="s">
        <v>497</v>
      </c>
      <c r="L19" t="s">
        <v>608</v>
      </c>
      <c r="M19">
        <v>2</v>
      </c>
      <c r="N19">
        <v>120</v>
      </c>
      <c r="R19" t="str">
        <f t="shared" si="4"/>
        <v xml:space="preserve"> [18] = {["ID"] = 1879395371; }; -- Quests of Rath Dúath</v>
      </c>
      <c r="S19" s="1" t="str">
        <f t="shared" si="5"/>
        <v xml:space="preserve"> [18] = {["ID"] = 1879395371; ["SAVE_INDEX"] = 18; ["TYPE"] = 6; ["VXP"] = 2000; ["LP"] = 5; ["REP"] =  700; ["FACTION"] = 74; ["TIER"] = 2; ["MIN_LVL"] = "120"; ["NAME"] = { ["EN"] = "Quests of Rath Dúath"; }; ["LORE"] = { ["EN"] = "Complete quests in Rath Dúath."; }; ["SUMMARY"] = { ["EN"] = "Complete 25 quests in Rath Dúath"; }; ["TITLE"] = { ["EN"] = "Hero / Heroine of Imlad Morgul"; }; };</v>
      </c>
      <c r="T19">
        <f t="shared" si="6"/>
        <v>18</v>
      </c>
      <c r="U19" t="str">
        <f t="shared" si="7"/>
        <v xml:space="preserve"> [18] = {</v>
      </c>
      <c r="V19" t="str">
        <f t="shared" si="8"/>
        <v xml:space="preserve">["ID"] = 1879395371; </v>
      </c>
      <c r="W19" t="str">
        <f t="shared" si="9"/>
        <v xml:space="preserve">["ID"] = 1879395371; </v>
      </c>
      <c r="X19" t="str">
        <f t="shared" si="10"/>
        <v/>
      </c>
      <c r="Y19" s="1" t="str">
        <f t="shared" si="11"/>
        <v xml:space="preserve">["SAVE_INDEX"] = 18; </v>
      </c>
      <c r="Z19">
        <f>VLOOKUP(E19,Type!A$2:B$21,2,FALSE)</f>
        <v>6</v>
      </c>
      <c r="AA19" t="str">
        <f t="shared" si="12"/>
        <v xml:space="preserve">["TYPE"] = 6; </v>
      </c>
      <c r="AB19" t="str">
        <f t="shared" si="13"/>
        <v>2000</v>
      </c>
      <c r="AC19" t="str">
        <f t="shared" si="14"/>
        <v xml:space="preserve">["VXP"] = 2000; </v>
      </c>
      <c r="AD19" t="str">
        <f t="shared" si="15"/>
        <v>5</v>
      </c>
      <c r="AE19" t="str">
        <f t="shared" si="16"/>
        <v xml:space="preserve">["LP"] = 5; </v>
      </c>
      <c r="AF19" t="str">
        <f t="shared" si="17"/>
        <v>700</v>
      </c>
      <c r="AG19" t="str">
        <f t="shared" si="18"/>
        <v xml:space="preserve">["REP"] =  700; </v>
      </c>
      <c r="AH19">
        <f>IF(LEN(J19)&gt;0,VLOOKUP(J19,Faction!A$2:B$77,2,FALSE),1)</f>
        <v>74</v>
      </c>
      <c r="AI19" t="str">
        <f t="shared" si="19"/>
        <v xml:space="preserve">["FACTION"] = 74; </v>
      </c>
      <c r="AJ19" t="str">
        <f t="shared" si="20"/>
        <v xml:space="preserve">["TIER"] = 2; </v>
      </c>
      <c r="AK19" t="str">
        <f t="shared" si="21"/>
        <v xml:space="preserve">["MIN_LVL"] = "120"; </v>
      </c>
      <c r="AL19" t="str">
        <f t="shared" si="22"/>
        <v/>
      </c>
      <c r="AM19" t="str">
        <f t="shared" si="23"/>
        <v xml:space="preserve">["NAME"] = { ["EN"] = "Quests of Rath Dúath"; }; </v>
      </c>
      <c r="AN19" t="str">
        <f t="shared" si="24"/>
        <v xml:space="preserve">["LORE"] = { ["EN"] = "Complete quests in Rath Dúath."; }; </v>
      </c>
      <c r="AO19" t="str">
        <f t="shared" si="25"/>
        <v xml:space="preserve">["SUMMARY"] = { ["EN"] = "Complete 25 quests in Rath Dúath"; }; </v>
      </c>
      <c r="AP19" t="str">
        <f t="shared" si="26"/>
        <v xml:space="preserve">["TITLE"] = { ["EN"] = "Hero / Heroine of Imlad Morgul"; }; </v>
      </c>
      <c r="AQ19" t="str">
        <f t="shared" si="27"/>
        <v>};</v>
      </c>
    </row>
    <row r="20" spans="1:43" x14ac:dyDescent="0.25">
      <c r="A20">
        <v>1879395365</v>
      </c>
      <c r="B20">
        <v>19</v>
      </c>
      <c r="C20">
        <v>19</v>
      </c>
      <c r="D20" t="s">
        <v>498</v>
      </c>
      <c r="E20" t="s">
        <v>25</v>
      </c>
      <c r="F20">
        <v>2000</v>
      </c>
      <c r="G20" t="s">
        <v>666</v>
      </c>
      <c r="H20">
        <v>5</v>
      </c>
      <c r="I20">
        <v>700</v>
      </c>
      <c r="J20" t="s">
        <v>104</v>
      </c>
      <c r="K20" t="s">
        <v>499</v>
      </c>
      <c r="L20" t="s">
        <v>609</v>
      </c>
      <c r="M20">
        <v>2</v>
      </c>
      <c r="N20">
        <v>120</v>
      </c>
      <c r="R20" t="str">
        <f t="shared" si="4"/>
        <v xml:space="preserve"> [19] = {["ID"] = 1879395365; }; -- Quests of Thuringwath</v>
      </c>
      <c r="S20" s="1" t="str">
        <f t="shared" si="5"/>
        <v xml:space="preserve"> [19] = {["ID"] = 1879395365; ["SAVE_INDEX"] = 19; ["TYPE"] = 6; ["VXP"] = 2000; ["LP"] = 5; ["REP"] =  700; ["FACTION"] = 74; ["TIER"] = 2; ["MIN_LVL"] = "120"; ["NAME"] = { ["EN"] = "Quests of Thuringwath"; }; ["LORE"] = { ["EN"] = "Complete quests in Thuringwath."; }; ["SUMMARY"] = { ["EN"] = "Complete 8 quests in Thuringwath"; }; ["TITLE"] = { ["EN"] = "Hero / Heroine of Thuringwath"; }; };</v>
      </c>
      <c r="T20">
        <f t="shared" si="6"/>
        <v>19</v>
      </c>
      <c r="U20" t="str">
        <f t="shared" si="7"/>
        <v xml:space="preserve"> [19] = {</v>
      </c>
      <c r="V20" t="str">
        <f t="shared" si="8"/>
        <v xml:space="preserve">["ID"] = 1879395365; </v>
      </c>
      <c r="W20" t="str">
        <f t="shared" si="9"/>
        <v xml:space="preserve">["ID"] = 1879395365; </v>
      </c>
      <c r="X20" t="str">
        <f t="shared" si="10"/>
        <v/>
      </c>
      <c r="Y20" s="1" t="str">
        <f t="shared" si="11"/>
        <v xml:space="preserve">["SAVE_INDEX"] = 19; </v>
      </c>
      <c r="Z20">
        <f>VLOOKUP(E20,Type!A$2:B$21,2,FALSE)</f>
        <v>6</v>
      </c>
      <c r="AA20" t="str">
        <f t="shared" si="12"/>
        <v xml:space="preserve">["TYPE"] = 6; </v>
      </c>
      <c r="AB20" t="str">
        <f t="shared" si="13"/>
        <v>2000</v>
      </c>
      <c r="AC20" t="str">
        <f t="shared" si="14"/>
        <v xml:space="preserve">["VXP"] = 2000; </v>
      </c>
      <c r="AD20" t="str">
        <f t="shared" si="15"/>
        <v>5</v>
      </c>
      <c r="AE20" t="str">
        <f t="shared" si="16"/>
        <v xml:space="preserve">["LP"] = 5; </v>
      </c>
      <c r="AF20" t="str">
        <f t="shared" si="17"/>
        <v>700</v>
      </c>
      <c r="AG20" t="str">
        <f t="shared" si="18"/>
        <v xml:space="preserve">["REP"] =  700; </v>
      </c>
      <c r="AH20">
        <f>IF(LEN(J20)&gt;0,VLOOKUP(J20,Faction!A$2:B$77,2,FALSE),1)</f>
        <v>74</v>
      </c>
      <c r="AI20" t="str">
        <f t="shared" si="19"/>
        <v xml:space="preserve">["FACTION"] = 74; </v>
      </c>
      <c r="AJ20" t="str">
        <f t="shared" si="20"/>
        <v xml:space="preserve">["TIER"] = 2; </v>
      </c>
      <c r="AK20" t="str">
        <f t="shared" si="21"/>
        <v xml:space="preserve">["MIN_LVL"] = "120"; </v>
      </c>
      <c r="AL20" t="str">
        <f t="shared" si="22"/>
        <v/>
      </c>
      <c r="AM20" t="str">
        <f t="shared" si="23"/>
        <v xml:space="preserve">["NAME"] = { ["EN"] = "Quests of Thuringwath"; }; </v>
      </c>
      <c r="AN20" t="str">
        <f t="shared" si="24"/>
        <v xml:space="preserve">["LORE"] = { ["EN"] = "Complete quests in Thuringwath."; }; </v>
      </c>
      <c r="AO20" t="str">
        <f t="shared" si="25"/>
        <v xml:space="preserve">["SUMMARY"] = { ["EN"] = "Complete 8 quests in Thuringwath"; }; </v>
      </c>
      <c r="AP20" t="str">
        <f t="shared" si="26"/>
        <v xml:space="preserve">["TITLE"] = { ["EN"] = "Hero / Heroine of Thuringwath"; }; </v>
      </c>
      <c r="AQ20" t="str">
        <f t="shared" si="27"/>
        <v>};</v>
      </c>
    </row>
    <row r="21" spans="1:43" x14ac:dyDescent="0.25">
      <c r="A21">
        <v>1879395362</v>
      </c>
      <c r="B21">
        <v>15</v>
      </c>
      <c r="C21">
        <v>20</v>
      </c>
      <c r="D21" t="s">
        <v>490</v>
      </c>
      <c r="E21" t="s">
        <v>25</v>
      </c>
      <c r="F21">
        <v>2000</v>
      </c>
      <c r="G21" t="s">
        <v>665</v>
      </c>
      <c r="H21">
        <v>5</v>
      </c>
      <c r="I21">
        <v>700</v>
      </c>
      <c r="J21" t="s">
        <v>96</v>
      </c>
      <c r="K21" t="s">
        <v>491</v>
      </c>
      <c r="L21" t="s">
        <v>605</v>
      </c>
      <c r="M21">
        <v>2</v>
      </c>
      <c r="N21">
        <v>120</v>
      </c>
      <c r="R21" t="str">
        <f t="shared" si="4"/>
        <v xml:space="preserve"> [20] = {["ID"] = 1879395362; }; -- Quests of Mordor Besieged</v>
      </c>
      <c r="S21" s="1" t="str">
        <f t="shared" si="5"/>
        <v xml:space="preserve"> [20] = {["ID"] = 1879395362; ["SAVE_INDEX"] = 20; ["TYPE"] = 6; ["VXP"] = 2000; ["LP"] = 5; ["REP"] =  700; ["FACTION"] = 73; ["TIER"] = 2; ["MIN_LVL"] = "120"; ["NAME"] = { ["EN"] = "Quests of Mordor Besieged"; }; ["LORE"] = { ["EN"] = "Isildur has much to say about the deeds of heroism accomplished on behalf of the Great Alliance during the Siege of Barad-dûr."; }; ["SUMMARY"] = { ["EN"] = "Learn of great quests completed long ago in Mordor Besieged (complete 50 quests)"; }; ["TITLE"] = { ["EN"] = "Hero / Heroine of the Great Alliance"; }; };</v>
      </c>
      <c r="T21">
        <f t="shared" si="6"/>
        <v>20</v>
      </c>
      <c r="U21" t="str">
        <f t="shared" si="7"/>
        <v xml:space="preserve"> [20] = {</v>
      </c>
      <c r="V21" t="str">
        <f t="shared" si="8"/>
        <v xml:space="preserve">["ID"] = 1879395362; </v>
      </c>
      <c r="W21" t="str">
        <f t="shared" si="9"/>
        <v xml:space="preserve">["ID"] = 1879395362; </v>
      </c>
      <c r="X21" t="str">
        <f t="shared" si="10"/>
        <v/>
      </c>
      <c r="Y21" s="1" t="str">
        <f t="shared" si="11"/>
        <v xml:space="preserve">["SAVE_INDEX"] = 20; </v>
      </c>
      <c r="Z21">
        <f>VLOOKUP(E21,Type!A$2:B$21,2,FALSE)</f>
        <v>6</v>
      </c>
      <c r="AA21" t="str">
        <f t="shared" si="12"/>
        <v xml:space="preserve">["TYPE"] = 6; </v>
      </c>
      <c r="AB21" t="str">
        <f t="shared" si="13"/>
        <v>2000</v>
      </c>
      <c r="AC21" t="str">
        <f t="shared" si="14"/>
        <v xml:space="preserve">["VXP"] = 2000; </v>
      </c>
      <c r="AD21" t="str">
        <f t="shared" si="15"/>
        <v>5</v>
      </c>
      <c r="AE21" t="str">
        <f t="shared" si="16"/>
        <v xml:space="preserve">["LP"] = 5; </v>
      </c>
      <c r="AF21" t="str">
        <f t="shared" si="17"/>
        <v>700</v>
      </c>
      <c r="AG21" t="str">
        <f t="shared" si="18"/>
        <v xml:space="preserve">["REP"] =  700; </v>
      </c>
      <c r="AH21">
        <f>IF(LEN(J21)&gt;0,VLOOKUP(J21,Faction!A$2:B$77,2,FALSE),1)</f>
        <v>73</v>
      </c>
      <c r="AI21" t="str">
        <f t="shared" si="19"/>
        <v xml:space="preserve">["FACTION"] = 73; </v>
      </c>
      <c r="AJ21" t="str">
        <f t="shared" si="20"/>
        <v xml:space="preserve">["TIER"] = 2; </v>
      </c>
      <c r="AK21" t="str">
        <f t="shared" si="21"/>
        <v xml:space="preserve">["MIN_LVL"] = "120"; </v>
      </c>
      <c r="AL21" t="str">
        <f t="shared" si="22"/>
        <v/>
      </c>
      <c r="AM21" t="str">
        <f t="shared" si="23"/>
        <v xml:space="preserve">["NAME"] = { ["EN"] = "Quests of Mordor Besieged"; }; </v>
      </c>
      <c r="AN21" t="str">
        <f t="shared" si="24"/>
        <v xml:space="preserve">["LORE"] = { ["EN"] = "Isildur has much to say about the deeds of heroism accomplished on behalf of the Great Alliance during the Siege of Barad-dûr."; }; </v>
      </c>
      <c r="AO21" t="str">
        <f t="shared" si="25"/>
        <v xml:space="preserve">["SUMMARY"] = { ["EN"] = "Learn of great quests completed long ago in Mordor Besieged (complete 50 quests)"; }; </v>
      </c>
      <c r="AP21" t="str">
        <f t="shared" si="26"/>
        <v xml:space="preserve">["TITLE"] = { ["EN"] = "Hero / Heroine of the Great Alliance"; }; </v>
      </c>
      <c r="AQ21" t="str">
        <f t="shared" si="27"/>
        <v>};</v>
      </c>
    </row>
    <row r="22" spans="1:43" x14ac:dyDescent="0.25">
      <c r="A22">
        <v>1879395374</v>
      </c>
      <c r="B22">
        <v>23</v>
      </c>
      <c r="C22">
        <v>21</v>
      </c>
      <c r="D22" t="s">
        <v>506</v>
      </c>
      <c r="E22" t="s">
        <v>29</v>
      </c>
      <c r="F22">
        <v>2000</v>
      </c>
      <c r="G22" t="s">
        <v>619</v>
      </c>
      <c r="H22">
        <v>5</v>
      </c>
      <c r="I22">
        <v>900</v>
      </c>
      <c r="J22" t="s">
        <v>104</v>
      </c>
      <c r="K22" t="s">
        <v>507</v>
      </c>
      <c r="L22" t="s">
        <v>611</v>
      </c>
      <c r="M22">
        <v>1</v>
      </c>
      <c r="N22">
        <v>120</v>
      </c>
      <c r="R22" t="str">
        <f t="shared" si="4"/>
        <v xml:space="preserve"> [21] = {["ID"] = 1879395374; }; -- Slayer of Imlad Morgul and Mordor Besieged</v>
      </c>
      <c r="S22" s="1" t="str">
        <f t="shared" si="5"/>
        <v xml:space="preserve"> [21] = {["ID"] = 1879395374; ["SAVE_INDEX"] = 21; ["TYPE"] = 7; ["VXP"] = 2000; ["LP"] = 5; ["REP"] =  900; ["FACTION"] = 74; ["TIER"] = 1; ["MIN_LVL"] = "120"; ["NAME"] = { ["EN"] = "Slayer of Imlad Morgul and Mordor Besieged"; }; ["LORE"] = { ["EN"] = "Slay many foes in Imlad Morgul and Mordor Besieged."; }; ["SUMMARY"] = { ["EN"] = "Complete the six advanced slayer deeds in Imlad Morgul"; }; ["TITLE"] = { ["EN"] = "Vanquisher of Minas Morgul"; }; };</v>
      </c>
      <c r="T22">
        <f t="shared" si="6"/>
        <v>21</v>
      </c>
      <c r="U22" t="str">
        <f t="shared" si="7"/>
        <v xml:space="preserve"> [21] = {</v>
      </c>
      <c r="V22" t="str">
        <f t="shared" si="8"/>
        <v xml:space="preserve">["ID"] = 1879395374; </v>
      </c>
      <c r="W22" t="str">
        <f t="shared" si="9"/>
        <v xml:space="preserve">["ID"] = 1879395374; </v>
      </c>
      <c r="X22" t="str">
        <f t="shared" si="10"/>
        <v/>
      </c>
      <c r="Y22" s="1" t="str">
        <f t="shared" si="11"/>
        <v xml:space="preserve">["SAVE_INDEX"] = 21; </v>
      </c>
      <c r="Z22">
        <f>VLOOKUP(E22,Type!A$2:B$21,2,FALSE)</f>
        <v>7</v>
      </c>
      <c r="AA22" t="str">
        <f t="shared" si="12"/>
        <v xml:space="preserve">["TYPE"] = 7; </v>
      </c>
      <c r="AB22" t="str">
        <f t="shared" si="13"/>
        <v>2000</v>
      </c>
      <c r="AC22" t="str">
        <f t="shared" si="14"/>
        <v xml:space="preserve">["VXP"] = 2000; </v>
      </c>
      <c r="AD22" t="str">
        <f t="shared" si="15"/>
        <v>5</v>
      </c>
      <c r="AE22" t="str">
        <f t="shared" si="16"/>
        <v xml:space="preserve">["LP"] = 5; </v>
      </c>
      <c r="AF22" t="str">
        <f t="shared" si="17"/>
        <v>900</v>
      </c>
      <c r="AG22" t="str">
        <f t="shared" si="18"/>
        <v xml:space="preserve">["REP"] =  900; </v>
      </c>
      <c r="AH22">
        <f>IF(LEN(J22)&gt;0,VLOOKUP(J22,Faction!A$2:B$77,2,FALSE),1)</f>
        <v>74</v>
      </c>
      <c r="AI22" t="str">
        <f t="shared" si="19"/>
        <v xml:space="preserve">["FACTION"] = 74; </v>
      </c>
      <c r="AJ22" t="str">
        <f t="shared" si="20"/>
        <v xml:space="preserve">["TIER"] = 1; </v>
      </c>
      <c r="AK22" t="str">
        <f t="shared" si="21"/>
        <v xml:space="preserve">["MIN_LVL"] = "120"; </v>
      </c>
      <c r="AL22" t="str">
        <f t="shared" si="22"/>
        <v/>
      </c>
      <c r="AM22" t="str">
        <f t="shared" si="23"/>
        <v xml:space="preserve">["NAME"] = { ["EN"] = "Slayer of Imlad Morgul and Mordor Besieged"; }; </v>
      </c>
      <c r="AN22" t="str">
        <f t="shared" si="24"/>
        <v xml:space="preserve">["LORE"] = { ["EN"] = "Slay many foes in Imlad Morgul and Mordor Besieged."; }; </v>
      </c>
      <c r="AO22" t="str">
        <f t="shared" si="25"/>
        <v xml:space="preserve">["SUMMARY"] = { ["EN"] = "Complete the six advanced slayer deeds in Imlad Morgul"; }; </v>
      </c>
      <c r="AP22" t="str">
        <f t="shared" si="26"/>
        <v xml:space="preserve">["TITLE"] = { ["EN"] = "Vanquisher of Minas Morgul"; }; </v>
      </c>
      <c r="AQ22" t="str">
        <f t="shared" si="27"/>
        <v>};</v>
      </c>
    </row>
    <row r="23" spans="1:43" x14ac:dyDescent="0.25">
      <c r="A23">
        <v>1879395357</v>
      </c>
      <c r="B23">
        <v>26</v>
      </c>
      <c r="C23">
        <v>22</v>
      </c>
      <c r="D23" t="s">
        <v>512</v>
      </c>
      <c r="E23" t="s">
        <v>30</v>
      </c>
      <c r="F23">
        <v>2000</v>
      </c>
      <c r="H23">
        <v>5</v>
      </c>
      <c r="I23">
        <v>900</v>
      </c>
      <c r="J23" t="s">
        <v>96</v>
      </c>
      <c r="K23" t="s">
        <v>513</v>
      </c>
      <c r="L23" s="4" t="s">
        <v>647</v>
      </c>
      <c r="M23">
        <v>2</v>
      </c>
      <c r="N23">
        <v>120</v>
      </c>
      <c r="R23" t="str">
        <f t="shared" si="4"/>
        <v xml:space="preserve"> [22] = {["ID"] = 1879395357; }; -- Battles of the Great Alliance (Advanced)</v>
      </c>
      <c r="S23" s="1" t="str">
        <f t="shared" si="5"/>
        <v xml:space="preserve"> [22] = {["ID"] = 1879395357; ["SAVE_INDEX"] = 22; ["TYPE"] = 4; ["VXP"] = 2000; ["LP"] = 5; ["REP"] =  900; ["FACTION"] = 73; ["TIER"] = 2; ["MIN_LVL"] = "120"; ["NAME"] = { ["EN"] = "Battles of the Great Alliance (Advanced)"; }; ["LORE"] = { ["EN"] = "Learn of the many battles fought by the Great Alliance in Mordor Besieged."; }; ["SUMMARY"] = { ["EN"] = "Kill 200 enemies in Mordor Besieged"; }; };</v>
      </c>
      <c r="T23">
        <f t="shared" si="6"/>
        <v>22</v>
      </c>
      <c r="U23" t="str">
        <f t="shared" si="7"/>
        <v xml:space="preserve"> [22] = {</v>
      </c>
      <c r="V23" t="str">
        <f t="shared" si="8"/>
        <v xml:space="preserve">["ID"] = 1879395357; </v>
      </c>
      <c r="W23" t="str">
        <f t="shared" si="9"/>
        <v xml:space="preserve">["ID"] = 1879395357; </v>
      </c>
      <c r="X23" t="str">
        <f t="shared" si="10"/>
        <v/>
      </c>
      <c r="Y23" s="1" t="str">
        <f t="shared" si="11"/>
        <v xml:space="preserve">["SAVE_INDEX"] = 22; </v>
      </c>
      <c r="Z23">
        <f>VLOOKUP(E23,Type!A$2:B$21,2,FALSE)</f>
        <v>4</v>
      </c>
      <c r="AA23" t="str">
        <f t="shared" si="12"/>
        <v xml:space="preserve">["TYPE"] = 4; </v>
      </c>
      <c r="AB23" t="str">
        <f t="shared" si="13"/>
        <v>2000</v>
      </c>
      <c r="AC23" t="str">
        <f t="shared" si="14"/>
        <v xml:space="preserve">["VXP"] = 2000; </v>
      </c>
      <c r="AD23" t="str">
        <f t="shared" si="15"/>
        <v>5</v>
      </c>
      <c r="AE23" t="str">
        <f t="shared" si="16"/>
        <v xml:space="preserve">["LP"] = 5; </v>
      </c>
      <c r="AF23" t="str">
        <f t="shared" si="17"/>
        <v>900</v>
      </c>
      <c r="AG23" t="str">
        <f t="shared" si="18"/>
        <v xml:space="preserve">["REP"] =  900; </v>
      </c>
      <c r="AH23">
        <f>IF(LEN(J23)&gt;0,VLOOKUP(J23,Faction!A$2:B$77,2,FALSE),1)</f>
        <v>73</v>
      </c>
      <c r="AI23" t="str">
        <f t="shared" si="19"/>
        <v xml:space="preserve">["FACTION"] = 73; </v>
      </c>
      <c r="AJ23" t="str">
        <f t="shared" si="20"/>
        <v xml:space="preserve">["TIER"] = 2; </v>
      </c>
      <c r="AK23" t="str">
        <f t="shared" si="21"/>
        <v xml:space="preserve">["MIN_LVL"] = "120"; </v>
      </c>
      <c r="AL23" t="str">
        <f t="shared" si="22"/>
        <v/>
      </c>
      <c r="AM23" t="str">
        <f t="shared" si="23"/>
        <v xml:space="preserve">["NAME"] = { ["EN"] = "Battles of the Great Alliance (Advanced)"; }; </v>
      </c>
      <c r="AN23" t="str">
        <f t="shared" si="24"/>
        <v xml:space="preserve">["LORE"] = { ["EN"] = "Learn of the many battles fought by the Great Alliance in Mordor Besieged."; }; </v>
      </c>
      <c r="AO23" t="str">
        <f t="shared" si="25"/>
        <v xml:space="preserve">["SUMMARY"] = { ["EN"] = "Kill 200 enemies in Mordor Besieged"; }; </v>
      </c>
      <c r="AP23" t="str">
        <f t="shared" si="26"/>
        <v/>
      </c>
      <c r="AQ23" t="str">
        <f t="shared" si="27"/>
        <v>};</v>
      </c>
    </row>
    <row r="24" spans="1:43" x14ac:dyDescent="0.25">
      <c r="A24">
        <v>1879395361</v>
      </c>
      <c r="B24">
        <v>25</v>
      </c>
      <c r="C24">
        <v>23</v>
      </c>
      <c r="D24" t="s">
        <v>510</v>
      </c>
      <c r="E24" t="s">
        <v>30</v>
      </c>
      <c r="F24">
        <v>1000</v>
      </c>
      <c r="H24">
        <v>5</v>
      </c>
      <c r="I24">
        <v>700</v>
      </c>
      <c r="J24" t="s">
        <v>96</v>
      </c>
      <c r="K24" t="s">
        <v>511</v>
      </c>
      <c r="L24" s="4" t="s">
        <v>647</v>
      </c>
      <c r="M24">
        <v>3</v>
      </c>
      <c r="N24">
        <v>120</v>
      </c>
      <c r="R24" t="str">
        <f t="shared" si="4"/>
        <v xml:space="preserve"> [23] = {["ID"] = 1879395361; }; -- Battles of the Great Alliance (Intermediate)</v>
      </c>
      <c r="S24" s="1" t="str">
        <f t="shared" si="5"/>
        <v xml:space="preserve"> [23] = {["ID"] = 1879395361; ["SAVE_INDEX"] = 23; ["TYPE"] = 4; ["VXP"] = 1000; ["LP"] = 5; ["REP"] =  700; ["FACTION"] = 73; ["TIER"] = 3; ["MIN_LVL"] = "120"; ["NAME"] = { ["EN"] = "Battles of the Great Alliance (Intermediate)"; }; ["LORE"] = { ["EN"] = "Learn of the many battles fought by the Great Alliance in Mordor Besieged."; }; ["SUMMARY"] = { ["EN"] = "Kill 150 enemies in Mordor Besieged"; }; };</v>
      </c>
      <c r="T24">
        <f t="shared" si="6"/>
        <v>23</v>
      </c>
      <c r="U24" t="str">
        <f t="shared" si="7"/>
        <v xml:space="preserve"> [23] = {</v>
      </c>
      <c r="V24" t="str">
        <f t="shared" si="8"/>
        <v xml:space="preserve">["ID"] = 1879395361; </v>
      </c>
      <c r="W24" t="str">
        <f t="shared" si="9"/>
        <v xml:space="preserve">["ID"] = 1879395361; </v>
      </c>
      <c r="X24" t="str">
        <f t="shared" si="10"/>
        <v/>
      </c>
      <c r="Y24" s="1" t="str">
        <f t="shared" si="11"/>
        <v xml:space="preserve">["SAVE_INDEX"] = 23; </v>
      </c>
      <c r="Z24">
        <f>VLOOKUP(E24,Type!A$2:B$21,2,FALSE)</f>
        <v>4</v>
      </c>
      <c r="AA24" t="str">
        <f t="shared" si="12"/>
        <v xml:space="preserve">["TYPE"] = 4; </v>
      </c>
      <c r="AB24" t="str">
        <f t="shared" si="13"/>
        <v>1000</v>
      </c>
      <c r="AC24" t="str">
        <f t="shared" si="14"/>
        <v xml:space="preserve">["VXP"] = 1000; </v>
      </c>
      <c r="AD24" t="str">
        <f t="shared" si="15"/>
        <v>5</v>
      </c>
      <c r="AE24" t="str">
        <f t="shared" si="16"/>
        <v xml:space="preserve">["LP"] = 5; </v>
      </c>
      <c r="AF24" t="str">
        <f t="shared" si="17"/>
        <v>700</v>
      </c>
      <c r="AG24" t="str">
        <f t="shared" si="18"/>
        <v xml:space="preserve">["REP"] =  700; </v>
      </c>
      <c r="AH24">
        <f>IF(LEN(J24)&gt;0,VLOOKUP(J24,Faction!A$2:B$77,2,FALSE),1)</f>
        <v>73</v>
      </c>
      <c r="AI24" t="str">
        <f t="shared" si="19"/>
        <v xml:space="preserve">["FACTION"] = 73; </v>
      </c>
      <c r="AJ24" t="str">
        <f t="shared" si="20"/>
        <v xml:space="preserve">["TIER"] = 3; </v>
      </c>
      <c r="AK24" t="str">
        <f t="shared" si="21"/>
        <v xml:space="preserve">["MIN_LVL"] = "120"; </v>
      </c>
      <c r="AL24" t="str">
        <f t="shared" si="22"/>
        <v/>
      </c>
      <c r="AM24" t="str">
        <f t="shared" si="23"/>
        <v xml:space="preserve">["NAME"] = { ["EN"] = "Battles of the Great Alliance (Intermediate)"; }; </v>
      </c>
      <c r="AN24" t="str">
        <f t="shared" si="24"/>
        <v xml:space="preserve">["LORE"] = { ["EN"] = "Learn of the many battles fought by the Great Alliance in Mordor Besieged."; }; </v>
      </c>
      <c r="AO24" t="str">
        <f t="shared" si="25"/>
        <v xml:space="preserve">["SUMMARY"] = { ["EN"] = "Kill 150 enemies in Mordor Besieged"; }; </v>
      </c>
      <c r="AP24" t="str">
        <f t="shared" si="26"/>
        <v/>
      </c>
      <c r="AQ24" t="str">
        <f t="shared" si="27"/>
        <v>};</v>
      </c>
    </row>
    <row r="25" spans="1:43" x14ac:dyDescent="0.25">
      <c r="A25">
        <v>1879395354</v>
      </c>
      <c r="B25">
        <v>24</v>
      </c>
      <c r="C25">
        <v>24</v>
      </c>
      <c r="D25" t="s">
        <v>508</v>
      </c>
      <c r="E25" t="s">
        <v>30</v>
      </c>
      <c r="I25">
        <v>700</v>
      </c>
      <c r="J25" t="s">
        <v>96</v>
      </c>
      <c r="K25" t="s">
        <v>509</v>
      </c>
      <c r="L25" s="4" t="s">
        <v>647</v>
      </c>
      <c r="M25">
        <v>4</v>
      </c>
      <c r="N25">
        <v>120</v>
      </c>
      <c r="R25" t="str">
        <f t="shared" si="4"/>
        <v xml:space="preserve"> [24] = {["ID"] = 1879395354; }; -- Battles of the Great Alliance</v>
      </c>
      <c r="S25" s="1" t="str">
        <f t="shared" si="5"/>
        <v xml:space="preserve"> [24] = {["ID"] = 1879395354; ["SAVE_INDEX"] = 24; ["TYPE"] = 4; ["VXP"] =    0; ["LP"] = 0; ["REP"] =  700; ["FACTION"] = 73; ["TIER"] = 4; ["MIN_LVL"] = "120"; ["NAME"] = { ["EN"] = "Battles of the Great Alliance"; }; ["LORE"] = { ["EN"] = "Learn of the many battles fought by the Great Alliance in Mordor Besieged."; }; ["SUMMARY"] = { ["EN"] = "Kill 100 enemies in Mordor Besieged"; }; };</v>
      </c>
      <c r="T25">
        <f t="shared" si="6"/>
        <v>24</v>
      </c>
      <c r="U25" t="str">
        <f t="shared" si="7"/>
        <v xml:space="preserve"> [24] = {</v>
      </c>
      <c r="V25" t="str">
        <f t="shared" si="8"/>
        <v xml:space="preserve">["ID"] = 1879395354; </v>
      </c>
      <c r="W25" t="str">
        <f t="shared" si="9"/>
        <v xml:space="preserve">["ID"] = 1879395354; </v>
      </c>
      <c r="X25" t="str">
        <f t="shared" si="10"/>
        <v/>
      </c>
      <c r="Y25" s="1" t="str">
        <f t="shared" si="11"/>
        <v xml:space="preserve">["SAVE_INDEX"] = 24; </v>
      </c>
      <c r="Z25">
        <f>VLOOKUP(E25,Type!A$2:B$21,2,FALSE)</f>
        <v>4</v>
      </c>
      <c r="AA25" t="str">
        <f t="shared" si="12"/>
        <v xml:space="preserve">["TYPE"] = 4; </v>
      </c>
      <c r="AB25" t="str">
        <f t="shared" si="13"/>
        <v>0</v>
      </c>
      <c r="AC25" t="str">
        <f t="shared" si="14"/>
        <v xml:space="preserve">["VXP"] =    0; </v>
      </c>
      <c r="AD25" t="str">
        <f t="shared" si="15"/>
        <v>0</v>
      </c>
      <c r="AE25" t="str">
        <f t="shared" si="16"/>
        <v xml:space="preserve">["LP"] = 0; </v>
      </c>
      <c r="AF25" t="str">
        <f t="shared" si="17"/>
        <v>700</v>
      </c>
      <c r="AG25" t="str">
        <f t="shared" si="18"/>
        <v xml:space="preserve">["REP"] =  700; </v>
      </c>
      <c r="AH25">
        <f>IF(LEN(J25)&gt;0,VLOOKUP(J25,Faction!A$2:B$77,2,FALSE),1)</f>
        <v>73</v>
      </c>
      <c r="AI25" t="str">
        <f t="shared" si="19"/>
        <v xml:space="preserve">["FACTION"] = 73; </v>
      </c>
      <c r="AJ25" t="str">
        <f t="shared" si="20"/>
        <v xml:space="preserve">["TIER"] = 4; </v>
      </c>
      <c r="AK25" t="str">
        <f t="shared" si="21"/>
        <v xml:space="preserve">["MIN_LVL"] = "120"; </v>
      </c>
      <c r="AL25" t="str">
        <f t="shared" si="22"/>
        <v/>
      </c>
      <c r="AM25" t="str">
        <f t="shared" si="23"/>
        <v xml:space="preserve">["NAME"] = { ["EN"] = "Battles of the Great Alliance"; }; </v>
      </c>
      <c r="AN25" t="str">
        <f t="shared" si="24"/>
        <v xml:space="preserve">["LORE"] = { ["EN"] = "Learn of the many battles fought by the Great Alliance in Mordor Besieged."; }; </v>
      </c>
      <c r="AO25" t="str">
        <f t="shared" si="25"/>
        <v xml:space="preserve">["SUMMARY"] = { ["EN"] = "Kill 100 enemies in Mordor Besieged"; }; </v>
      </c>
      <c r="AP25" t="str">
        <f t="shared" si="26"/>
        <v/>
      </c>
      <c r="AQ25" t="str">
        <f t="shared" si="27"/>
        <v>};</v>
      </c>
    </row>
    <row r="26" spans="1:43" x14ac:dyDescent="0.25">
      <c r="A26">
        <v>1879395364</v>
      </c>
      <c r="B26">
        <v>28</v>
      </c>
      <c r="C26">
        <v>25</v>
      </c>
      <c r="D26" t="s">
        <v>516</v>
      </c>
      <c r="E26" t="s">
        <v>30</v>
      </c>
      <c r="F26">
        <v>2000</v>
      </c>
      <c r="H26">
        <v>5</v>
      </c>
      <c r="I26">
        <v>700</v>
      </c>
      <c r="J26" t="s">
        <v>104</v>
      </c>
      <c r="K26" t="s">
        <v>517</v>
      </c>
      <c r="L26" s="4" t="s">
        <v>648</v>
      </c>
      <c r="M26">
        <v>2</v>
      </c>
      <c r="N26">
        <v>120</v>
      </c>
      <c r="R26" t="str">
        <f t="shared" si="4"/>
        <v xml:space="preserve"> [25] = {["ID"] = 1879395364; }; -- Merrevail and Mervyl Slayer of Imlad Morgul (Advanced)</v>
      </c>
      <c r="S26" s="1" t="str">
        <f t="shared" si="5"/>
        <v xml:space="preserve"> [25] = {["ID"] = 1879395364; ["SAVE_INDEX"] = 25; ["TYPE"] = 4; ["VXP"] = 2000; ["LP"] = 5; ["REP"] =  700; ["FACTION"] = 74; ["TIER"] = 2; ["MIN_LVL"] = "120"; ["NAME"] = { ["EN"] = "Merrevail and Mervyl Slayer of Imlad Morgul (Advanced)"; }; ["LORE"] = { ["EN"] = "Defeat many merrevail and mervyl in Imlad Morgul."; }; ["SUMMARY"] = { ["EN"] = "Kill 160 merrevail and mervyl in Imlad Morgul"; }; };</v>
      </c>
      <c r="T26">
        <f t="shared" si="6"/>
        <v>25</v>
      </c>
      <c r="U26" t="str">
        <f t="shared" si="7"/>
        <v xml:space="preserve"> [25] = {</v>
      </c>
      <c r="V26" t="str">
        <f t="shared" si="8"/>
        <v xml:space="preserve">["ID"] = 1879395364; </v>
      </c>
      <c r="W26" t="str">
        <f t="shared" si="9"/>
        <v xml:space="preserve">["ID"] = 1879395364; </v>
      </c>
      <c r="X26" t="str">
        <f t="shared" si="10"/>
        <v/>
      </c>
      <c r="Y26" s="1" t="str">
        <f t="shared" si="11"/>
        <v xml:space="preserve">["SAVE_INDEX"] = 25; </v>
      </c>
      <c r="Z26">
        <f>VLOOKUP(E26,Type!A$2:B$21,2,FALSE)</f>
        <v>4</v>
      </c>
      <c r="AA26" t="str">
        <f t="shared" si="12"/>
        <v xml:space="preserve">["TYPE"] = 4; </v>
      </c>
      <c r="AB26" t="str">
        <f t="shared" si="13"/>
        <v>2000</v>
      </c>
      <c r="AC26" t="str">
        <f t="shared" si="14"/>
        <v xml:space="preserve">["VXP"] = 2000; </v>
      </c>
      <c r="AD26" t="str">
        <f t="shared" si="15"/>
        <v>5</v>
      </c>
      <c r="AE26" t="str">
        <f t="shared" si="16"/>
        <v xml:space="preserve">["LP"] = 5; </v>
      </c>
      <c r="AF26" t="str">
        <f t="shared" si="17"/>
        <v>700</v>
      </c>
      <c r="AG26" t="str">
        <f t="shared" si="18"/>
        <v xml:space="preserve">["REP"] =  700; </v>
      </c>
      <c r="AH26">
        <f>IF(LEN(J26)&gt;0,VLOOKUP(J26,Faction!A$2:B$77,2,FALSE),1)</f>
        <v>74</v>
      </c>
      <c r="AI26" t="str">
        <f t="shared" si="19"/>
        <v xml:space="preserve">["FACTION"] = 74; </v>
      </c>
      <c r="AJ26" t="str">
        <f t="shared" si="20"/>
        <v xml:space="preserve">["TIER"] = 2; </v>
      </c>
      <c r="AK26" t="str">
        <f t="shared" si="21"/>
        <v xml:space="preserve">["MIN_LVL"] = "120"; </v>
      </c>
      <c r="AL26" t="str">
        <f t="shared" si="22"/>
        <v/>
      </c>
      <c r="AM26" t="str">
        <f t="shared" si="23"/>
        <v xml:space="preserve">["NAME"] = { ["EN"] = "Merrevail and Mervyl Slayer of Imlad Morgul (Advanced)"; }; </v>
      </c>
      <c r="AN26" t="str">
        <f t="shared" si="24"/>
        <v xml:space="preserve">["LORE"] = { ["EN"] = "Defeat many merrevail and mervyl in Imlad Morgul."; }; </v>
      </c>
      <c r="AO26" t="str">
        <f t="shared" si="25"/>
        <v xml:space="preserve">["SUMMARY"] = { ["EN"] = "Kill 160 merrevail and mervyl in Imlad Morgul"; }; </v>
      </c>
      <c r="AP26" t="str">
        <f t="shared" si="26"/>
        <v/>
      </c>
      <c r="AQ26" t="str">
        <f t="shared" si="27"/>
        <v>};</v>
      </c>
    </row>
    <row r="27" spans="1:43" x14ac:dyDescent="0.25">
      <c r="A27">
        <v>1879395367</v>
      </c>
      <c r="B27">
        <v>27</v>
      </c>
      <c r="C27">
        <v>26</v>
      </c>
      <c r="D27" t="s">
        <v>514</v>
      </c>
      <c r="E27" t="s">
        <v>30</v>
      </c>
      <c r="I27">
        <v>700</v>
      </c>
      <c r="J27" t="s">
        <v>104</v>
      </c>
      <c r="K27" t="s">
        <v>515</v>
      </c>
      <c r="L27" s="4" t="s">
        <v>648</v>
      </c>
      <c r="M27">
        <v>3</v>
      </c>
      <c r="N27">
        <v>120</v>
      </c>
      <c r="R27" t="str">
        <f t="shared" si="4"/>
        <v xml:space="preserve"> [26] = {["ID"] = 1879395367; }; -- Merrevail and Mervyl Slayer of Imlad Morgul</v>
      </c>
      <c r="S27" s="1" t="str">
        <f t="shared" si="5"/>
        <v xml:space="preserve"> [26] = {["ID"] = 1879395367; ["SAVE_INDEX"] = 26; ["TYPE"] = 4; ["VXP"] =    0; ["LP"] = 0; ["REP"] =  700; ["FACTION"] = 74; ["TIER"] = 3; ["MIN_LVL"] = "120"; ["NAME"] = { ["EN"] = "Merrevail and Mervyl Slayer of Imlad Morgul"; }; ["LORE"] = { ["EN"] = "Defeat many merrevail and mervyl in Imlad Morgul."; }; ["SUMMARY"] = { ["EN"] = "Kill 80 merrevail and mervyl in Imlad Morgul"; }; };</v>
      </c>
      <c r="T27">
        <f t="shared" si="6"/>
        <v>26</v>
      </c>
      <c r="U27" t="str">
        <f t="shared" si="7"/>
        <v xml:space="preserve"> [26] = {</v>
      </c>
      <c r="V27" t="str">
        <f t="shared" si="8"/>
        <v xml:space="preserve">["ID"] = 1879395367; </v>
      </c>
      <c r="W27" t="str">
        <f t="shared" si="9"/>
        <v xml:space="preserve">["ID"] = 1879395367; </v>
      </c>
      <c r="X27" t="str">
        <f t="shared" si="10"/>
        <v/>
      </c>
      <c r="Y27" s="1" t="str">
        <f t="shared" si="11"/>
        <v xml:space="preserve">["SAVE_INDEX"] = 26; </v>
      </c>
      <c r="Z27">
        <f>VLOOKUP(E27,Type!A$2:B$21,2,FALSE)</f>
        <v>4</v>
      </c>
      <c r="AA27" t="str">
        <f t="shared" si="12"/>
        <v xml:space="preserve">["TYPE"] = 4; </v>
      </c>
      <c r="AB27" t="str">
        <f t="shared" si="13"/>
        <v>0</v>
      </c>
      <c r="AC27" t="str">
        <f t="shared" si="14"/>
        <v xml:space="preserve">["VXP"] =    0; </v>
      </c>
      <c r="AD27" t="str">
        <f t="shared" si="15"/>
        <v>0</v>
      </c>
      <c r="AE27" t="str">
        <f t="shared" si="16"/>
        <v xml:space="preserve">["LP"] = 0; </v>
      </c>
      <c r="AF27" t="str">
        <f t="shared" si="17"/>
        <v>700</v>
      </c>
      <c r="AG27" t="str">
        <f t="shared" si="18"/>
        <v xml:space="preserve">["REP"] =  700; </v>
      </c>
      <c r="AH27">
        <f>IF(LEN(J27)&gt;0,VLOOKUP(J27,Faction!A$2:B$77,2,FALSE),1)</f>
        <v>74</v>
      </c>
      <c r="AI27" t="str">
        <f t="shared" si="19"/>
        <v xml:space="preserve">["FACTION"] = 74; </v>
      </c>
      <c r="AJ27" t="str">
        <f t="shared" si="20"/>
        <v xml:space="preserve">["TIER"] = 3; </v>
      </c>
      <c r="AK27" t="str">
        <f t="shared" si="21"/>
        <v xml:space="preserve">["MIN_LVL"] = "120"; </v>
      </c>
      <c r="AL27" t="str">
        <f t="shared" si="22"/>
        <v/>
      </c>
      <c r="AM27" t="str">
        <f t="shared" si="23"/>
        <v xml:space="preserve">["NAME"] = { ["EN"] = "Merrevail and Mervyl Slayer of Imlad Morgul"; }; </v>
      </c>
      <c r="AN27" t="str">
        <f t="shared" si="24"/>
        <v xml:space="preserve">["LORE"] = { ["EN"] = "Defeat many merrevail and mervyl in Imlad Morgul."; }; </v>
      </c>
      <c r="AO27" t="str">
        <f t="shared" si="25"/>
        <v xml:space="preserve">["SUMMARY"] = { ["EN"] = "Kill 80 merrevail and mervyl in Imlad Morgul"; }; </v>
      </c>
      <c r="AP27" t="str">
        <f t="shared" si="26"/>
        <v/>
      </c>
      <c r="AQ27" t="str">
        <f t="shared" si="27"/>
        <v>};</v>
      </c>
    </row>
    <row r="28" spans="1:43" x14ac:dyDescent="0.25">
      <c r="A28">
        <v>1879395345</v>
      </c>
      <c r="B28">
        <v>30</v>
      </c>
      <c r="C28">
        <v>27</v>
      </c>
      <c r="D28" t="s">
        <v>520</v>
      </c>
      <c r="E28" t="s">
        <v>30</v>
      </c>
      <c r="F28">
        <v>2000</v>
      </c>
      <c r="H28">
        <v>5</v>
      </c>
      <c r="I28">
        <v>700</v>
      </c>
      <c r="J28" t="s">
        <v>104</v>
      </c>
      <c r="K28" t="s">
        <v>521</v>
      </c>
      <c r="L28" s="4" t="s">
        <v>649</v>
      </c>
      <c r="M28">
        <v>2</v>
      </c>
      <c r="N28">
        <v>120</v>
      </c>
      <c r="R28" t="str">
        <f t="shared" si="4"/>
        <v xml:space="preserve"> [27] = {["ID"] = 1879395345; }; -- Orc-kind Slayer of Imlad Morgul (Advanced)</v>
      </c>
      <c r="S28" s="1" t="str">
        <f t="shared" si="5"/>
        <v xml:space="preserve"> [27] = {["ID"] = 1879395345; ["SAVE_INDEX"] = 27; ["TYPE"] = 4; ["VXP"] = 2000; ["LP"] = 5; ["REP"] =  700; ["FACTION"] = 74; ["TIER"] = 2; ["MIN_LVL"] = "120"; ["NAME"] = { ["EN"] = "Orc-kind Slayer of Imlad Morgul (Advanced)"; }; ["LORE"] = { ["EN"] = "Defeat many Orc-kind in Imlad Morgul."; }; ["SUMMARY"] = { ["EN"] = "Kill 160 Orcs, goblins, Uruks... in Imlad Morgul"; }; };</v>
      </c>
      <c r="T28">
        <f t="shared" si="6"/>
        <v>27</v>
      </c>
      <c r="U28" t="str">
        <f t="shared" si="7"/>
        <v xml:space="preserve"> [27] = {</v>
      </c>
      <c r="V28" t="str">
        <f t="shared" si="8"/>
        <v xml:space="preserve">["ID"] = 1879395345; </v>
      </c>
      <c r="W28" t="str">
        <f t="shared" si="9"/>
        <v xml:space="preserve">["ID"] = 1879395345; </v>
      </c>
      <c r="X28" t="str">
        <f t="shared" si="10"/>
        <v/>
      </c>
      <c r="Y28" s="1" t="str">
        <f t="shared" si="11"/>
        <v xml:space="preserve">["SAVE_INDEX"] = 27; </v>
      </c>
      <c r="Z28">
        <f>VLOOKUP(E28,Type!A$2:B$21,2,FALSE)</f>
        <v>4</v>
      </c>
      <c r="AA28" t="str">
        <f t="shared" si="12"/>
        <v xml:space="preserve">["TYPE"] = 4; </v>
      </c>
      <c r="AB28" t="str">
        <f t="shared" si="13"/>
        <v>2000</v>
      </c>
      <c r="AC28" t="str">
        <f t="shared" si="14"/>
        <v xml:space="preserve">["VXP"] = 2000; </v>
      </c>
      <c r="AD28" t="str">
        <f t="shared" si="15"/>
        <v>5</v>
      </c>
      <c r="AE28" t="str">
        <f t="shared" si="16"/>
        <v xml:space="preserve">["LP"] = 5; </v>
      </c>
      <c r="AF28" t="str">
        <f t="shared" si="17"/>
        <v>700</v>
      </c>
      <c r="AG28" t="str">
        <f t="shared" si="18"/>
        <v xml:space="preserve">["REP"] =  700; </v>
      </c>
      <c r="AH28">
        <f>IF(LEN(J28)&gt;0,VLOOKUP(J28,Faction!A$2:B$77,2,FALSE),1)</f>
        <v>74</v>
      </c>
      <c r="AI28" t="str">
        <f t="shared" si="19"/>
        <v xml:space="preserve">["FACTION"] = 74; </v>
      </c>
      <c r="AJ28" t="str">
        <f t="shared" si="20"/>
        <v xml:space="preserve">["TIER"] = 2; </v>
      </c>
      <c r="AK28" t="str">
        <f t="shared" si="21"/>
        <v xml:space="preserve">["MIN_LVL"] = "120"; </v>
      </c>
      <c r="AL28" t="str">
        <f t="shared" si="22"/>
        <v/>
      </c>
      <c r="AM28" t="str">
        <f t="shared" si="23"/>
        <v xml:space="preserve">["NAME"] = { ["EN"] = "Orc-kind Slayer of Imlad Morgul (Advanced)"; }; </v>
      </c>
      <c r="AN28" t="str">
        <f t="shared" si="24"/>
        <v xml:space="preserve">["LORE"] = { ["EN"] = "Defeat many Orc-kind in Imlad Morgul."; }; </v>
      </c>
      <c r="AO28" t="str">
        <f t="shared" si="25"/>
        <v xml:space="preserve">["SUMMARY"] = { ["EN"] = "Kill 160 Orcs, goblins, Uruks... in Imlad Morgul"; }; </v>
      </c>
      <c r="AP28" t="str">
        <f t="shared" si="26"/>
        <v/>
      </c>
      <c r="AQ28" t="str">
        <f t="shared" si="27"/>
        <v>};</v>
      </c>
    </row>
    <row r="29" spans="1:43" x14ac:dyDescent="0.25">
      <c r="A29">
        <v>1879395352</v>
      </c>
      <c r="B29">
        <v>29</v>
      </c>
      <c r="C29">
        <v>28</v>
      </c>
      <c r="D29" t="s">
        <v>518</v>
      </c>
      <c r="E29" t="s">
        <v>30</v>
      </c>
      <c r="I29">
        <v>700</v>
      </c>
      <c r="J29" t="s">
        <v>104</v>
      </c>
      <c r="K29" t="s">
        <v>519</v>
      </c>
      <c r="L29" t="s">
        <v>649</v>
      </c>
      <c r="M29">
        <v>3</v>
      </c>
      <c r="N29">
        <v>120</v>
      </c>
      <c r="R29" t="str">
        <f t="shared" si="4"/>
        <v xml:space="preserve"> [28] = {["ID"] = 1879395352; }; -- Orc-kind Slayer of Imlad Morgul</v>
      </c>
      <c r="S29" s="1" t="str">
        <f t="shared" si="5"/>
        <v xml:space="preserve"> [28] = {["ID"] = 1879395352; ["SAVE_INDEX"] = 28; ["TYPE"] = 4; ["VXP"] =    0; ["LP"] = 0; ["REP"] =  700; ["FACTION"] = 74; ["TIER"] = 3; ["MIN_LVL"] = "120"; ["NAME"] = { ["EN"] = "Orc-kind Slayer of Imlad Morgul"; }; ["LORE"] = { ["EN"] = "Defeat many Orc-kind in Imlad Morgul."; }; ["SUMMARY"] = { ["EN"] = "Kill 80 Orcs, goblins, Uruks... in Imlad Morgul"; }; };</v>
      </c>
      <c r="T29">
        <f t="shared" si="6"/>
        <v>28</v>
      </c>
      <c r="U29" t="str">
        <f t="shared" si="7"/>
        <v xml:space="preserve"> [28] = {</v>
      </c>
      <c r="V29" t="str">
        <f t="shared" si="8"/>
        <v xml:space="preserve">["ID"] = 1879395352; </v>
      </c>
      <c r="W29" t="str">
        <f t="shared" si="9"/>
        <v xml:space="preserve">["ID"] = 1879395352; </v>
      </c>
      <c r="X29" t="str">
        <f t="shared" si="10"/>
        <v/>
      </c>
      <c r="Y29" s="1" t="str">
        <f t="shared" si="11"/>
        <v xml:space="preserve">["SAVE_INDEX"] = 28; </v>
      </c>
      <c r="Z29">
        <f>VLOOKUP(E29,Type!A$2:B$21,2,FALSE)</f>
        <v>4</v>
      </c>
      <c r="AA29" t="str">
        <f t="shared" si="12"/>
        <v xml:space="preserve">["TYPE"] = 4; </v>
      </c>
      <c r="AB29" t="str">
        <f t="shared" si="13"/>
        <v>0</v>
      </c>
      <c r="AC29" t="str">
        <f t="shared" si="14"/>
        <v xml:space="preserve">["VXP"] =    0; </v>
      </c>
      <c r="AD29" t="str">
        <f t="shared" si="15"/>
        <v>0</v>
      </c>
      <c r="AE29" t="str">
        <f t="shared" si="16"/>
        <v xml:space="preserve">["LP"] = 0; </v>
      </c>
      <c r="AF29" t="str">
        <f t="shared" si="17"/>
        <v>700</v>
      </c>
      <c r="AG29" t="str">
        <f t="shared" si="18"/>
        <v xml:space="preserve">["REP"] =  700; </v>
      </c>
      <c r="AH29">
        <f>IF(LEN(J29)&gt;0,VLOOKUP(J29,Faction!A$2:B$77,2,FALSE),1)</f>
        <v>74</v>
      </c>
      <c r="AI29" t="str">
        <f t="shared" si="19"/>
        <v xml:space="preserve">["FACTION"] = 74; </v>
      </c>
      <c r="AJ29" t="str">
        <f t="shared" si="20"/>
        <v xml:space="preserve">["TIER"] = 3; </v>
      </c>
      <c r="AK29" t="str">
        <f t="shared" si="21"/>
        <v xml:space="preserve">["MIN_LVL"] = "120"; </v>
      </c>
      <c r="AL29" t="str">
        <f t="shared" si="22"/>
        <v/>
      </c>
      <c r="AM29" t="str">
        <f t="shared" si="23"/>
        <v xml:space="preserve">["NAME"] = { ["EN"] = "Orc-kind Slayer of Imlad Morgul"; }; </v>
      </c>
      <c r="AN29" t="str">
        <f t="shared" si="24"/>
        <v xml:space="preserve">["LORE"] = { ["EN"] = "Defeat many Orc-kind in Imlad Morgul."; }; </v>
      </c>
      <c r="AO29" t="str">
        <f t="shared" si="25"/>
        <v xml:space="preserve">["SUMMARY"] = { ["EN"] = "Kill 80 Orcs, goblins, Uruks... in Imlad Morgul"; }; </v>
      </c>
      <c r="AP29" t="str">
        <f t="shared" si="26"/>
        <v/>
      </c>
      <c r="AQ29" t="str">
        <f t="shared" si="27"/>
        <v>};</v>
      </c>
    </row>
    <row r="30" spans="1:43" x14ac:dyDescent="0.25">
      <c r="A30">
        <v>1879395372</v>
      </c>
      <c r="B30">
        <v>32</v>
      </c>
      <c r="C30">
        <v>29</v>
      </c>
      <c r="D30" t="s">
        <v>524</v>
      </c>
      <c r="E30" t="s">
        <v>30</v>
      </c>
      <c r="F30">
        <v>2000</v>
      </c>
      <c r="H30">
        <v>5</v>
      </c>
      <c r="I30">
        <v>700</v>
      </c>
      <c r="J30" t="s">
        <v>104</v>
      </c>
      <c r="K30" t="s">
        <v>525</v>
      </c>
      <c r="L30" s="4" t="s">
        <v>650</v>
      </c>
      <c r="M30">
        <v>2</v>
      </c>
      <c r="N30">
        <v>120</v>
      </c>
      <c r="R30" t="str">
        <f t="shared" si="4"/>
        <v xml:space="preserve"> [29] = {["ID"] = 1879395372; }; -- Spider and Insect Slayer of Imlad Morgul (Advanced)</v>
      </c>
      <c r="S30" s="1" t="str">
        <f t="shared" si="5"/>
        <v xml:space="preserve"> [29] = {["ID"] = 1879395372; ["SAVE_INDEX"] = 29; ["TYPE"] = 4; ["VXP"] = 2000; ["LP"] = 5; ["REP"] =  700; ["FACTION"] = 74; ["TIER"] = 2; ["MIN_LVL"] = "120"; ["NAME"] = { ["EN"] = "Spider and Insect Slayer of Imlad Morgul (Advanced)"; }; ["LORE"] = { ["EN"] = "Defeat many spiders and insects in Imlad Morgul."; }; ["SUMMARY"] = { ["EN"] = "Kill 160 spiders and insects in Imlad Morgul"; }; };</v>
      </c>
      <c r="T30">
        <f t="shared" si="6"/>
        <v>29</v>
      </c>
      <c r="U30" t="str">
        <f t="shared" si="7"/>
        <v xml:space="preserve"> [29] = {</v>
      </c>
      <c r="V30" t="str">
        <f t="shared" si="8"/>
        <v xml:space="preserve">["ID"] = 1879395372; </v>
      </c>
      <c r="W30" t="str">
        <f t="shared" si="9"/>
        <v xml:space="preserve">["ID"] = 1879395372; </v>
      </c>
      <c r="X30" t="str">
        <f t="shared" si="10"/>
        <v/>
      </c>
      <c r="Y30" s="1" t="str">
        <f t="shared" si="11"/>
        <v xml:space="preserve">["SAVE_INDEX"] = 29; </v>
      </c>
      <c r="Z30">
        <f>VLOOKUP(E30,Type!A$2:B$21,2,FALSE)</f>
        <v>4</v>
      </c>
      <c r="AA30" t="str">
        <f t="shared" si="12"/>
        <v xml:space="preserve">["TYPE"] = 4; </v>
      </c>
      <c r="AB30" t="str">
        <f t="shared" si="13"/>
        <v>2000</v>
      </c>
      <c r="AC30" t="str">
        <f t="shared" si="14"/>
        <v xml:space="preserve">["VXP"] = 2000; </v>
      </c>
      <c r="AD30" t="str">
        <f t="shared" si="15"/>
        <v>5</v>
      </c>
      <c r="AE30" t="str">
        <f t="shared" si="16"/>
        <v xml:space="preserve">["LP"] = 5; </v>
      </c>
      <c r="AF30" t="str">
        <f t="shared" si="17"/>
        <v>700</v>
      </c>
      <c r="AG30" t="str">
        <f t="shared" si="18"/>
        <v xml:space="preserve">["REP"] =  700; </v>
      </c>
      <c r="AH30">
        <f>IF(LEN(J30)&gt;0,VLOOKUP(J30,Faction!A$2:B$77,2,FALSE),1)</f>
        <v>74</v>
      </c>
      <c r="AI30" t="str">
        <f t="shared" si="19"/>
        <v xml:space="preserve">["FACTION"] = 74; </v>
      </c>
      <c r="AJ30" t="str">
        <f t="shared" si="20"/>
        <v xml:space="preserve">["TIER"] = 2; </v>
      </c>
      <c r="AK30" t="str">
        <f t="shared" si="21"/>
        <v xml:space="preserve">["MIN_LVL"] = "120"; </v>
      </c>
      <c r="AL30" t="str">
        <f t="shared" si="22"/>
        <v/>
      </c>
      <c r="AM30" t="str">
        <f t="shared" si="23"/>
        <v xml:space="preserve">["NAME"] = { ["EN"] = "Spider and Insect Slayer of Imlad Morgul (Advanced)"; }; </v>
      </c>
      <c r="AN30" t="str">
        <f t="shared" si="24"/>
        <v xml:space="preserve">["LORE"] = { ["EN"] = "Defeat many spiders and insects in Imlad Morgul."; }; </v>
      </c>
      <c r="AO30" t="str">
        <f t="shared" si="25"/>
        <v xml:space="preserve">["SUMMARY"] = { ["EN"] = "Kill 160 spiders and insects in Imlad Morgul"; }; </v>
      </c>
      <c r="AP30" t="str">
        <f t="shared" si="26"/>
        <v/>
      </c>
      <c r="AQ30" t="str">
        <f t="shared" si="27"/>
        <v>};</v>
      </c>
    </row>
    <row r="31" spans="1:43" x14ac:dyDescent="0.25">
      <c r="A31">
        <v>1879395343</v>
      </c>
      <c r="B31">
        <v>31</v>
      </c>
      <c r="C31">
        <v>30</v>
      </c>
      <c r="D31" t="s">
        <v>522</v>
      </c>
      <c r="E31" t="s">
        <v>30</v>
      </c>
      <c r="I31">
        <v>700</v>
      </c>
      <c r="J31" t="s">
        <v>104</v>
      </c>
      <c r="K31" t="s">
        <v>523</v>
      </c>
      <c r="L31" s="4" t="s">
        <v>650</v>
      </c>
      <c r="M31">
        <v>3</v>
      </c>
      <c r="N31">
        <v>120</v>
      </c>
      <c r="R31" t="str">
        <f t="shared" si="4"/>
        <v xml:space="preserve"> [30] = {["ID"] = 1879395343; }; -- Spider and Insect Slayer of Imlad Morgul</v>
      </c>
      <c r="S31" s="1" t="str">
        <f t="shared" si="5"/>
        <v xml:space="preserve"> [30] = {["ID"] = 1879395343; ["SAVE_INDEX"] = 30; ["TYPE"] = 4; ["VXP"] =    0; ["LP"] = 0; ["REP"] =  700; ["FACTION"] = 74; ["TIER"] = 3; ["MIN_LVL"] = "120"; ["NAME"] = { ["EN"] = "Spider and Insect Slayer of Imlad Morgul"; }; ["LORE"] = { ["EN"] = "Defeat many spiders and insects in Imlad Morgul."; }; ["SUMMARY"] = { ["EN"] = "Kill 80 spiders and insects in Imlad Morgul"; }; };</v>
      </c>
      <c r="T31">
        <f t="shared" si="6"/>
        <v>30</v>
      </c>
      <c r="U31" t="str">
        <f t="shared" si="7"/>
        <v xml:space="preserve"> [30] = {</v>
      </c>
      <c r="V31" t="str">
        <f t="shared" si="8"/>
        <v xml:space="preserve">["ID"] = 1879395343; </v>
      </c>
      <c r="W31" t="str">
        <f t="shared" si="9"/>
        <v xml:space="preserve">["ID"] = 1879395343; </v>
      </c>
      <c r="X31" t="str">
        <f t="shared" si="10"/>
        <v/>
      </c>
      <c r="Y31" s="1" t="str">
        <f t="shared" si="11"/>
        <v xml:space="preserve">["SAVE_INDEX"] = 30; </v>
      </c>
      <c r="Z31">
        <f>VLOOKUP(E31,Type!A$2:B$21,2,FALSE)</f>
        <v>4</v>
      </c>
      <c r="AA31" t="str">
        <f t="shared" si="12"/>
        <v xml:space="preserve">["TYPE"] = 4; </v>
      </c>
      <c r="AB31" t="str">
        <f t="shared" si="13"/>
        <v>0</v>
      </c>
      <c r="AC31" t="str">
        <f t="shared" si="14"/>
        <v xml:space="preserve">["VXP"] =    0; </v>
      </c>
      <c r="AD31" t="str">
        <f t="shared" si="15"/>
        <v>0</v>
      </c>
      <c r="AE31" t="str">
        <f t="shared" si="16"/>
        <v xml:space="preserve">["LP"] = 0; </v>
      </c>
      <c r="AF31" t="str">
        <f t="shared" si="17"/>
        <v>700</v>
      </c>
      <c r="AG31" t="str">
        <f t="shared" si="18"/>
        <v xml:space="preserve">["REP"] =  700; </v>
      </c>
      <c r="AH31">
        <f>IF(LEN(J31)&gt;0,VLOOKUP(J31,Faction!A$2:B$77,2,FALSE),1)</f>
        <v>74</v>
      </c>
      <c r="AI31" t="str">
        <f t="shared" si="19"/>
        <v xml:space="preserve">["FACTION"] = 74; </v>
      </c>
      <c r="AJ31" t="str">
        <f t="shared" si="20"/>
        <v xml:space="preserve">["TIER"] = 3; </v>
      </c>
      <c r="AK31" t="str">
        <f t="shared" si="21"/>
        <v xml:space="preserve">["MIN_LVL"] = "120"; </v>
      </c>
      <c r="AL31" t="str">
        <f t="shared" si="22"/>
        <v/>
      </c>
      <c r="AM31" t="str">
        <f t="shared" si="23"/>
        <v xml:space="preserve">["NAME"] = { ["EN"] = "Spider and Insect Slayer of Imlad Morgul"; }; </v>
      </c>
      <c r="AN31" t="str">
        <f t="shared" si="24"/>
        <v xml:space="preserve">["LORE"] = { ["EN"] = "Defeat many spiders and insects in Imlad Morgul."; }; </v>
      </c>
      <c r="AO31" t="str">
        <f t="shared" si="25"/>
        <v xml:space="preserve">["SUMMARY"] = { ["EN"] = "Kill 80 spiders and insects in Imlad Morgul"; }; </v>
      </c>
      <c r="AP31" t="str">
        <f t="shared" si="26"/>
        <v/>
      </c>
      <c r="AQ31" t="str">
        <f t="shared" si="27"/>
        <v>};</v>
      </c>
    </row>
    <row r="32" spans="1:43" x14ac:dyDescent="0.25">
      <c r="A32">
        <v>1879395349</v>
      </c>
      <c r="B32">
        <v>34</v>
      </c>
      <c r="C32">
        <v>31</v>
      </c>
      <c r="D32" t="s">
        <v>528</v>
      </c>
      <c r="E32" t="s">
        <v>30</v>
      </c>
      <c r="F32">
        <v>2000</v>
      </c>
      <c r="H32">
        <v>5</v>
      </c>
      <c r="I32">
        <v>700</v>
      </c>
      <c r="J32" t="s">
        <v>104</v>
      </c>
      <c r="K32" t="s">
        <v>529</v>
      </c>
      <c r="L32" s="4" t="s">
        <v>651</v>
      </c>
      <c r="M32">
        <v>2</v>
      </c>
      <c r="N32">
        <v>120</v>
      </c>
      <c r="R32" t="str">
        <f t="shared" si="4"/>
        <v xml:space="preserve"> [31] = {["ID"] = 1879395349; }; -- Wight-slayer of Imlad Morgul (Advanced)</v>
      </c>
      <c r="S32" s="1" t="str">
        <f t="shared" si="5"/>
        <v xml:space="preserve"> [31] = {["ID"] = 1879395349; ["SAVE_INDEX"] = 31; ["TYPE"] = 4; ["VXP"] = 2000; ["LP"] = 5; ["REP"] =  700; ["FACTION"] = 74; ["TIER"] = 2; ["MIN_LVL"] = "120"; ["NAME"] = { ["EN"] = "Wight-slayer of Imlad Morgul (Advanced)"; }; ["LORE"] = { ["EN"] = "Defeat many wights in Imlad Morgul."; }; ["SUMMARY"] = { ["EN"] = "Kill 160 wights in Imlad Morgul"; }; };</v>
      </c>
      <c r="T32">
        <f t="shared" si="6"/>
        <v>31</v>
      </c>
      <c r="U32" t="str">
        <f t="shared" si="7"/>
        <v xml:space="preserve"> [31] = {</v>
      </c>
      <c r="V32" t="str">
        <f t="shared" si="8"/>
        <v xml:space="preserve">["ID"] = 1879395349; </v>
      </c>
      <c r="W32" t="str">
        <f t="shared" si="9"/>
        <v xml:space="preserve">["ID"] = 1879395349; </v>
      </c>
      <c r="X32" t="str">
        <f t="shared" si="10"/>
        <v/>
      </c>
      <c r="Y32" s="1" t="str">
        <f t="shared" si="11"/>
        <v xml:space="preserve">["SAVE_INDEX"] = 31; </v>
      </c>
      <c r="Z32">
        <f>VLOOKUP(E32,Type!A$2:B$21,2,FALSE)</f>
        <v>4</v>
      </c>
      <c r="AA32" t="str">
        <f t="shared" si="12"/>
        <v xml:space="preserve">["TYPE"] = 4; </v>
      </c>
      <c r="AB32" t="str">
        <f t="shared" si="13"/>
        <v>2000</v>
      </c>
      <c r="AC32" t="str">
        <f t="shared" si="14"/>
        <v xml:space="preserve">["VXP"] = 2000; </v>
      </c>
      <c r="AD32" t="str">
        <f t="shared" si="15"/>
        <v>5</v>
      </c>
      <c r="AE32" t="str">
        <f t="shared" si="16"/>
        <v xml:space="preserve">["LP"] = 5; </v>
      </c>
      <c r="AF32" t="str">
        <f t="shared" si="17"/>
        <v>700</v>
      </c>
      <c r="AG32" t="str">
        <f t="shared" si="18"/>
        <v xml:space="preserve">["REP"] =  700; </v>
      </c>
      <c r="AH32">
        <f>IF(LEN(J32)&gt;0,VLOOKUP(J32,Faction!A$2:B$77,2,FALSE),1)</f>
        <v>74</v>
      </c>
      <c r="AI32" t="str">
        <f t="shared" si="19"/>
        <v xml:space="preserve">["FACTION"] = 74; </v>
      </c>
      <c r="AJ32" t="str">
        <f t="shared" si="20"/>
        <v xml:space="preserve">["TIER"] = 2; </v>
      </c>
      <c r="AK32" t="str">
        <f t="shared" si="21"/>
        <v xml:space="preserve">["MIN_LVL"] = "120"; </v>
      </c>
      <c r="AL32" t="str">
        <f t="shared" si="22"/>
        <v/>
      </c>
      <c r="AM32" t="str">
        <f t="shared" si="23"/>
        <v xml:space="preserve">["NAME"] = { ["EN"] = "Wight-slayer of Imlad Morgul (Advanced)"; }; </v>
      </c>
      <c r="AN32" t="str">
        <f t="shared" si="24"/>
        <v xml:space="preserve">["LORE"] = { ["EN"] = "Defeat many wights in Imlad Morgul."; }; </v>
      </c>
      <c r="AO32" t="str">
        <f t="shared" si="25"/>
        <v xml:space="preserve">["SUMMARY"] = { ["EN"] = "Kill 160 wights in Imlad Morgul"; }; </v>
      </c>
      <c r="AP32" t="str">
        <f t="shared" si="26"/>
        <v/>
      </c>
      <c r="AQ32" t="str">
        <f t="shared" si="27"/>
        <v>};</v>
      </c>
    </row>
    <row r="33" spans="1:43" x14ac:dyDescent="0.25">
      <c r="A33">
        <v>1879395346</v>
      </c>
      <c r="B33">
        <v>33</v>
      </c>
      <c r="C33">
        <v>32</v>
      </c>
      <c r="D33" t="s">
        <v>526</v>
      </c>
      <c r="E33" t="s">
        <v>30</v>
      </c>
      <c r="I33">
        <v>700</v>
      </c>
      <c r="J33" t="s">
        <v>104</v>
      </c>
      <c r="K33" t="s">
        <v>527</v>
      </c>
      <c r="L33" s="4" t="s">
        <v>651</v>
      </c>
      <c r="M33">
        <v>3</v>
      </c>
      <c r="N33">
        <v>120</v>
      </c>
      <c r="R33" t="str">
        <f t="shared" si="4"/>
        <v xml:space="preserve"> [32] = {["ID"] = 1879395346; }; -- Wight-slayer of Imlad Morgul</v>
      </c>
      <c r="S33" s="1" t="str">
        <f t="shared" si="5"/>
        <v xml:space="preserve"> [32] = {["ID"] = 1879395346; ["SAVE_INDEX"] = 32; ["TYPE"] = 4; ["VXP"] =    0; ["LP"] = 0; ["REP"] =  700; ["FACTION"] = 74; ["TIER"] = 3; ["MIN_LVL"] = "120"; ["NAME"] = { ["EN"] = "Wight-slayer of Imlad Morgul"; }; ["LORE"] = { ["EN"] = "Defeat many wights in Imlad Morgul."; }; ["SUMMARY"] = { ["EN"] = "Kill 80 wights in Imlad Morgul"; }; };</v>
      </c>
      <c r="T33">
        <f t="shared" si="6"/>
        <v>32</v>
      </c>
      <c r="U33" t="str">
        <f t="shared" si="7"/>
        <v xml:space="preserve"> [32] = {</v>
      </c>
      <c r="V33" t="str">
        <f t="shared" si="8"/>
        <v xml:space="preserve">["ID"] = 1879395346; </v>
      </c>
      <c r="W33" t="str">
        <f t="shared" si="9"/>
        <v xml:space="preserve">["ID"] = 1879395346; </v>
      </c>
      <c r="X33" t="str">
        <f t="shared" si="10"/>
        <v/>
      </c>
      <c r="Y33" s="1" t="str">
        <f t="shared" si="11"/>
        <v xml:space="preserve">["SAVE_INDEX"] = 32; </v>
      </c>
      <c r="Z33">
        <f>VLOOKUP(E33,Type!A$2:B$21,2,FALSE)</f>
        <v>4</v>
      </c>
      <c r="AA33" t="str">
        <f t="shared" si="12"/>
        <v xml:space="preserve">["TYPE"] = 4; </v>
      </c>
      <c r="AB33" t="str">
        <f t="shared" si="13"/>
        <v>0</v>
      </c>
      <c r="AC33" t="str">
        <f t="shared" si="14"/>
        <v xml:space="preserve">["VXP"] =    0; </v>
      </c>
      <c r="AD33" t="str">
        <f t="shared" si="15"/>
        <v>0</v>
      </c>
      <c r="AE33" t="str">
        <f t="shared" si="16"/>
        <v xml:space="preserve">["LP"] = 0; </v>
      </c>
      <c r="AF33" t="str">
        <f t="shared" si="17"/>
        <v>700</v>
      </c>
      <c r="AG33" t="str">
        <f t="shared" si="18"/>
        <v xml:space="preserve">["REP"] =  700; </v>
      </c>
      <c r="AH33">
        <f>IF(LEN(J33)&gt;0,VLOOKUP(J33,Faction!A$2:B$77,2,FALSE),1)</f>
        <v>74</v>
      </c>
      <c r="AI33" t="str">
        <f t="shared" si="19"/>
        <v xml:space="preserve">["FACTION"] = 74; </v>
      </c>
      <c r="AJ33" t="str">
        <f t="shared" si="20"/>
        <v xml:space="preserve">["TIER"] = 3; </v>
      </c>
      <c r="AK33" t="str">
        <f t="shared" si="21"/>
        <v xml:space="preserve">["MIN_LVL"] = "120"; </v>
      </c>
      <c r="AL33" t="str">
        <f t="shared" si="22"/>
        <v/>
      </c>
      <c r="AM33" t="str">
        <f t="shared" si="23"/>
        <v xml:space="preserve">["NAME"] = { ["EN"] = "Wight-slayer of Imlad Morgul"; }; </v>
      </c>
      <c r="AN33" t="str">
        <f t="shared" si="24"/>
        <v xml:space="preserve">["LORE"] = { ["EN"] = "Defeat many wights in Imlad Morgul."; }; </v>
      </c>
      <c r="AO33" t="str">
        <f t="shared" si="25"/>
        <v xml:space="preserve">["SUMMARY"] = { ["EN"] = "Kill 80 wights in Imlad Morgul"; }; </v>
      </c>
      <c r="AP33" t="str">
        <f t="shared" si="26"/>
        <v/>
      </c>
      <c r="AQ33" t="str">
        <f t="shared" si="27"/>
        <v>};</v>
      </c>
    </row>
    <row r="34" spans="1:43" x14ac:dyDescent="0.25">
      <c r="A34">
        <v>1879395359</v>
      </c>
      <c r="B34">
        <v>36</v>
      </c>
      <c r="C34">
        <v>33</v>
      </c>
      <c r="D34" t="s">
        <v>532</v>
      </c>
      <c r="E34" t="s">
        <v>30</v>
      </c>
      <c r="F34">
        <v>2000</v>
      </c>
      <c r="H34">
        <v>5</v>
      </c>
      <c r="I34">
        <v>700</v>
      </c>
      <c r="J34" t="s">
        <v>104</v>
      </c>
      <c r="K34" t="s">
        <v>533</v>
      </c>
      <c r="L34" s="4" t="s">
        <v>652</v>
      </c>
      <c r="M34">
        <v>2</v>
      </c>
      <c r="N34">
        <v>120</v>
      </c>
      <c r="R34" t="str">
        <f t="shared" si="4"/>
        <v xml:space="preserve"> [33] = {["ID"] = 1879395359; }; -- Wraith-slayer of Imlad Morgul (Advanced)</v>
      </c>
      <c r="S34" s="1" t="str">
        <f t="shared" si="5"/>
        <v xml:space="preserve"> [33] = {["ID"] = 1879395359; ["SAVE_INDEX"] = 33; ["TYPE"] = 4; ["VXP"] = 2000; ["LP"] = 5; ["REP"] =  700; ["FACTION"] = 74; ["TIER"] = 2; ["MIN_LVL"] = "120"; ["NAME"] = { ["EN"] = "Wraith-slayer of Imlad Morgul (Advanced)"; }; ["LORE"] = { ["EN"] = "Defeat many wraiths in Imlad Morgul."; }; ["SUMMARY"] = { ["EN"] = "Kill 160 wraiths in Imlad Morgul"; }; };</v>
      </c>
      <c r="T34">
        <f t="shared" si="6"/>
        <v>33</v>
      </c>
      <c r="U34" t="str">
        <f t="shared" si="7"/>
        <v xml:space="preserve"> [33] = {</v>
      </c>
      <c r="V34" t="str">
        <f t="shared" si="8"/>
        <v xml:space="preserve">["ID"] = 1879395359; </v>
      </c>
      <c r="W34" t="str">
        <f t="shared" si="9"/>
        <v xml:space="preserve">["ID"] = 1879395359; </v>
      </c>
      <c r="X34" t="str">
        <f t="shared" si="10"/>
        <v/>
      </c>
      <c r="Y34" s="1" t="str">
        <f t="shared" si="11"/>
        <v xml:space="preserve">["SAVE_INDEX"] = 33; </v>
      </c>
      <c r="Z34">
        <f>VLOOKUP(E34,Type!A$2:B$21,2,FALSE)</f>
        <v>4</v>
      </c>
      <c r="AA34" t="str">
        <f t="shared" si="12"/>
        <v xml:space="preserve">["TYPE"] = 4; </v>
      </c>
      <c r="AB34" t="str">
        <f t="shared" si="13"/>
        <v>2000</v>
      </c>
      <c r="AC34" t="str">
        <f t="shared" si="14"/>
        <v xml:space="preserve">["VXP"] = 2000; </v>
      </c>
      <c r="AD34" t="str">
        <f t="shared" si="15"/>
        <v>5</v>
      </c>
      <c r="AE34" t="str">
        <f t="shared" si="16"/>
        <v xml:space="preserve">["LP"] = 5; </v>
      </c>
      <c r="AF34" t="str">
        <f t="shared" si="17"/>
        <v>700</v>
      </c>
      <c r="AG34" t="str">
        <f t="shared" si="18"/>
        <v xml:space="preserve">["REP"] =  700; </v>
      </c>
      <c r="AH34">
        <f>IF(LEN(J34)&gt;0,VLOOKUP(J34,Faction!A$2:B$77,2,FALSE),1)</f>
        <v>74</v>
      </c>
      <c r="AI34" t="str">
        <f t="shared" si="19"/>
        <v xml:space="preserve">["FACTION"] = 74; </v>
      </c>
      <c r="AJ34" t="str">
        <f t="shared" si="20"/>
        <v xml:space="preserve">["TIER"] = 2; </v>
      </c>
      <c r="AK34" t="str">
        <f t="shared" si="21"/>
        <v xml:space="preserve">["MIN_LVL"] = "120"; </v>
      </c>
      <c r="AL34" t="str">
        <f t="shared" si="22"/>
        <v/>
      </c>
      <c r="AM34" t="str">
        <f t="shared" si="23"/>
        <v xml:space="preserve">["NAME"] = { ["EN"] = "Wraith-slayer of Imlad Morgul (Advanced)"; }; </v>
      </c>
      <c r="AN34" t="str">
        <f t="shared" si="24"/>
        <v xml:space="preserve">["LORE"] = { ["EN"] = "Defeat many wraiths in Imlad Morgul."; }; </v>
      </c>
      <c r="AO34" t="str">
        <f t="shared" si="25"/>
        <v xml:space="preserve">["SUMMARY"] = { ["EN"] = "Kill 160 wraiths in Imlad Morgul"; }; </v>
      </c>
      <c r="AP34" t="str">
        <f t="shared" si="26"/>
        <v/>
      </c>
      <c r="AQ34" t="str">
        <f t="shared" si="27"/>
        <v>};</v>
      </c>
    </row>
    <row r="35" spans="1:43" x14ac:dyDescent="0.25">
      <c r="A35">
        <v>1879395360</v>
      </c>
      <c r="B35">
        <v>35</v>
      </c>
      <c r="C35">
        <v>34</v>
      </c>
      <c r="D35" t="s">
        <v>530</v>
      </c>
      <c r="E35" t="s">
        <v>30</v>
      </c>
      <c r="I35">
        <v>700</v>
      </c>
      <c r="J35" t="s">
        <v>104</v>
      </c>
      <c r="K35" t="s">
        <v>531</v>
      </c>
      <c r="L35" t="s">
        <v>652</v>
      </c>
      <c r="M35">
        <v>3</v>
      </c>
      <c r="N35">
        <v>120</v>
      </c>
      <c r="R35" t="str">
        <f t="shared" si="4"/>
        <v xml:space="preserve"> [34] = {["ID"] = 1879395360; }; -- Wraith-slayer of Imlad Morgul</v>
      </c>
      <c r="S35" s="1" t="str">
        <f t="shared" si="5"/>
        <v xml:space="preserve"> [34] = {["ID"] = 1879395360; ["SAVE_INDEX"] = 34; ["TYPE"] = 4; ["VXP"] =    0; ["LP"] = 0; ["REP"] =  700; ["FACTION"] = 74; ["TIER"] = 3; ["MIN_LVL"] = "120"; ["NAME"] = { ["EN"] = "Wraith-slayer of Imlad Morgul"; }; ["LORE"] = { ["EN"] = "Defeat many wraiths in Imlad Morgul."; }; ["SUMMARY"] = { ["EN"] = "Kill 80 wraiths in Imlad Morgul"; }; };</v>
      </c>
      <c r="T35">
        <f t="shared" si="6"/>
        <v>34</v>
      </c>
      <c r="U35" t="str">
        <f t="shared" si="7"/>
        <v xml:space="preserve"> [34] = {</v>
      </c>
      <c r="V35" t="str">
        <f t="shared" si="8"/>
        <v xml:space="preserve">["ID"] = 1879395360; </v>
      </c>
      <c r="W35" t="str">
        <f t="shared" si="9"/>
        <v xml:space="preserve">["ID"] = 1879395360; </v>
      </c>
      <c r="X35" t="str">
        <f t="shared" si="10"/>
        <v/>
      </c>
      <c r="Y35" s="1" t="str">
        <f t="shared" si="11"/>
        <v xml:space="preserve">["SAVE_INDEX"] = 34; </v>
      </c>
      <c r="Z35">
        <f>VLOOKUP(E35,Type!A$2:B$21,2,FALSE)</f>
        <v>4</v>
      </c>
      <c r="AA35" t="str">
        <f t="shared" si="12"/>
        <v xml:space="preserve">["TYPE"] = 4; </v>
      </c>
      <c r="AB35" t="str">
        <f t="shared" si="13"/>
        <v>0</v>
      </c>
      <c r="AC35" t="str">
        <f t="shared" si="14"/>
        <v xml:space="preserve">["VXP"] =    0; </v>
      </c>
      <c r="AD35" t="str">
        <f t="shared" si="15"/>
        <v>0</v>
      </c>
      <c r="AE35" t="str">
        <f t="shared" si="16"/>
        <v xml:space="preserve">["LP"] = 0; </v>
      </c>
      <c r="AF35" t="str">
        <f t="shared" si="17"/>
        <v>700</v>
      </c>
      <c r="AG35" t="str">
        <f t="shared" si="18"/>
        <v xml:space="preserve">["REP"] =  700; </v>
      </c>
      <c r="AH35">
        <f>IF(LEN(J35)&gt;0,VLOOKUP(J35,Faction!A$2:B$77,2,FALSE),1)</f>
        <v>74</v>
      </c>
      <c r="AI35" t="str">
        <f t="shared" si="19"/>
        <v xml:space="preserve">["FACTION"] = 74; </v>
      </c>
      <c r="AJ35" t="str">
        <f t="shared" si="20"/>
        <v xml:space="preserve">["TIER"] = 3; </v>
      </c>
      <c r="AK35" t="str">
        <f t="shared" si="21"/>
        <v xml:space="preserve">["MIN_LVL"] = "120"; </v>
      </c>
      <c r="AL35" t="str">
        <f t="shared" si="22"/>
        <v/>
      </c>
      <c r="AM35" t="str">
        <f t="shared" si="23"/>
        <v xml:space="preserve">["NAME"] = { ["EN"] = "Wraith-slayer of Imlad Morgul"; }; </v>
      </c>
      <c r="AN35" t="str">
        <f t="shared" si="24"/>
        <v xml:space="preserve">["LORE"] = { ["EN"] = "Defeat many wraiths in Imlad Morgul."; }; </v>
      </c>
      <c r="AO35" t="str">
        <f t="shared" si="25"/>
        <v xml:space="preserve">["SUMMARY"] = { ["EN"] = "Kill 80 wraiths in Imlad Morgul"; }; </v>
      </c>
      <c r="AP35" t="str">
        <f t="shared" si="26"/>
        <v/>
      </c>
      <c r="AQ35" t="str">
        <f t="shared" si="27"/>
        <v>};</v>
      </c>
    </row>
    <row r="36" spans="1:43" x14ac:dyDescent="0.25">
      <c r="A36">
        <v>1879395347</v>
      </c>
      <c r="B36">
        <v>20</v>
      </c>
      <c r="C36">
        <v>35</v>
      </c>
      <c r="D36" t="s">
        <v>500</v>
      </c>
      <c r="E36" t="s">
        <v>25</v>
      </c>
      <c r="H36">
        <v>5</v>
      </c>
      <c r="I36">
        <v>700</v>
      </c>
      <c r="J36" t="s">
        <v>104</v>
      </c>
      <c r="K36" t="s">
        <v>501</v>
      </c>
      <c r="L36" t="s">
        <v>653</v>
      </c>
      <c r="M36">
        <v>0</v>
      </c>
      <c r="N36">
        <v>120</v>
      </c>
      <c r="R36" t="str">
        <f t="shared" si="4"/>
        <v xml:space="preserve"> [35] = {["ID"] = 1879395347; }; -- Imlad Morgul -- Continued Threats</v>
      </c>
      <c r="S36" s="1" t="str">
        <f t="shared" si="5"/>
        <v xml:space="preserve"> [35] = {["ID"] = 1879395347; ["SAVE_INDEX"] = 35; ["TYPE"] = 6; ["VXP"] =    0; ["LP"] = 5; ["REP"] =  700; ["FACTION"] = 74; ["TIER"] = 0; ["MIN_LVL"] = "120"; ["NAME"] = { ["EN"] = "Imlad Morgul -- Continued Threats"; }; ["LORE"] = { ["EN"] = "Complete many Continued Threats."; }; ["SUMMARY"] = { ["EN"] = "Complete 40 Continued Threat quests"; }; };</v>
      </c>
      <c r="T36">
        <f t="shared" si="6"/>
        <v>35</v>
      </c>
      <c r="U36" t="str">
        <f t="shared" si="7"/>
        <v xml:space="preserve"> [35] = {</v>
      </c>
      <c r="V36" t="str">
        <f t="shared" si="8"/>
        <v xml:space="preserve">["ID"] = 1879395347; </v>
      </c>
      <c r="W36" t="str">
        <f t="shared" si="9"/>
        <v xml:space="preserve">["ID"] = 1879395347; </v>
      </c>
      <c r="X36" t="str">
        <f t="shared" si="10"/>
        <v/>
      </c>
      <c r="Y36" s="1" t="str">
        <f t="shared" si="11"/>
        <v xml:space="preserve">["SAVE_INDEX"] = 35; </v>
      </c>
      <c r="Z36">
        <f>VLOOKUP(E36,Type!A$2:B$21,2,FALSE)</f>
        <v>6</v>
      </c>
      <c r="AA36" t="str">
        <f t="shared" si="12"/>
        <v xml:space="preserve">["TYPE"] = 6; </v>
      </c>
      <c r="AB36" t="str">
        <f t="shared" si="13"/>
        <v>0</v>
      </c>
      <c r="AC36" t="str">
        <f t="shared" si="14"/>
        <v xml:space="preserve">["VXP"] =    0; </v>
      </c>
      <c r="AD36" t="str">
        <f t="shared" si="15"/>
        <v>5</v>
      </c>
      <c r="AE36" t="str">
        <f t="shared" si="16"/>
        <v xml:space="preserve">["LP"] = 5; </v>
      </c>
      <c r="AF36" t="str">
        <f t="shared" si="17"/>
        <v>700</v>
      </c>
      <c r="AG36" t="str">
        <f t="shared" si="18"/>
        <v xml:space="preserve">["REP"] =  700; </v>
      </c>
      <c r="AH36">
        <f>IF(LEN(J36)&gt;0,VLOOKUP(J36,Faction!A$2:B$77,2,FALSE),1)</f>
        <v>74</v>
      </c>
      <c r="AI36" t="str">
        <f t="shared" si="19"/>
        <v xml:space="preserve">["FACTION"] = 74; </v>
      </c>
      <c r="AJ36" t="str">
        <f t="shared" si="20"/>
        <v xml:space="preserve">["TIER"] = 0; </v>
      </c>
      <c r="AK36" t="str">
        <f t="shared" si="21"/>
        <v xml:space="preserve">["MIN_LVL"] = "120"; </v>
      </c>
      <c r="AL36" t="str">
        <f t="shared" si="22"/>
        <v/>
      </c>
      <c r="AM36" t="str">
        <f t="shared" si="23"/>
        <v xml:space="preserve">["NAME"] = { ["EN"] = "Imlad Morgul -- Continued Threats"; }; </v>
      </c>
      <c r="AN36" t="str">
        <f t="shared" si="24"/>
        <v xml:space="preserve">["LORE"] = { ["EN"] = "Complete many Continued Threats."; }; </v>
      </c>
      <c r="AO36" t="str">
        <f t="shared" si="25"/>
        <v xml:space="preserve">["SUMMARY"] = { ["EN"] = "Complete 40 Continued Threat quests"; }; </v>
      </c>
      <c r="AP36" t="str">
        <f t="shared" si="26"/>
        <v/>
      </c>
      <c r="AQ36" t="str">
        <f t="shared" si="27"/>
        <v>};</v>
      </c>
    </row>
    <row r="37" spans="1:43" x14ac:dyDescent="0.25">
      <c r="A37">
        <v>1879396725</v>
      </c>
      <c r="B37">
        <v>22</v>
      </c>
      <c r="C37">
        <v>36</v>
      </c>
      <c r="D37" t="s">
        <v>504</v>
      </c>
      <c r="E37" t="s">
        <v>25</v>
      </c>
      <c r="F37">
        <v>2000</v>
      </c>
      <c r="H37">
        <v>5</v>
      </c>
      <c r="K37" t="s">
        <v>505</v>
      </c>
      <c r="L37" t="s">
        <v>610</v>
      </c>
      <c r="M37">
        <v>0</v>
      </c>
      <c r="N37">
        <v>100</v>
      </c>
      <c r="R37" t="str">
        <f t="shared" si="4"/>
        <v xml:space="preserve"> [36] = {["ID"] = 1879396725; }; -- The Lost Lore of the Morgul Vale and Mordor Besieged</v>
      </c>
      <c r="S37" s="1" t="str">
        <f t="shared" si="5"/>
        <v xml:space="preserve"> [36] = {["ID"] = 1879396725; ["SAVE_INDEX"] = 36; ["TYPE"] = 6; ["VXP"] = 2000; ["LP"] = 5; ["REP"] =    0; ["FACTION"] =  1; ["TIER"] = 0; ["MIN_LVL"] = "100"; ["NAME"] = { ["EN"] = "The Lost Lore of the Morgul Vale and Mordor Besieged"; }; ["LORE"] = { ["EN"] = "Complete all of the Lost Lore of the Morgul Vale and Mordor Besieged."; }; ["SUMMARY"] = { ["EN"] = "Complete the four Lost Lores of Imlad Morgul and Mordor Besieged"; }; };</v>
      </c>
      <c r="T37">
        <f t="shared" si="6"/>
        <v>36</v>
      </c>
      <c r="U37" t="str">
        <f t="shared" si="7"/>
        <v xml:space="preserve"> [36] = {</v>
      </c>
      <c r="V37" t="str">
        <f t="shared" si="8"/>
        <v xml:space="preserve">["ID"] = 1879396725; </v>
      </c>
      <c r="W37" t="str">
        <f t="shared" si="9"/>
        <v xml:space="preserve">["ID"] = 1879396725; </v>
      </c>
      <c r="X37" t="str">
        <f t="shared" si="10"/>
        <v/>
      </c>
      <c r="Y37" s="1" t="str">
        <f t="shared" si="11"/>
        <v xml:space="preserve">["SAVE_INDEX"] = 36; </v>
      </c>
      <c r="Z37">
        <f>VLOOKUP(E37,Type!A$2:B$21,2,FALSE)</f>
        <v>6</v>
      </c>
      <c r="AA37" t="str">
        <f t="shared" si="12"/>
        <v xml:space="preserve">["TYPE"] = 6; </v>
      </c>
      <c r="AB37" t="str">
        <f t="shared" si="13"/>
        <v>2000</v>
      </c>
      <c r="AC37" t="str">
        <f t="shared" si="14"/>
        <v xml:space="preserve">["VXP"] = 2000; </v>
      </c>
      <c r="AD37" t="str">
        <f t="shared" si="15"/>
        <v>5</v>
      </c>
      <c r="AE37" t="str">
        <f t="shared" si="16"/>
        <v xml:space="preserve">["LP"] = 5; </v>
      </c>
      <c r="AF37" t="str">
        <f t="shared" si="17"/>
        <v>0</v>
      </c>
      <c r="AG37" t="str">
        <f t="shared" si="18"/>
        <v xml:space="preserve">["REP"] =    0; </v>
      </c>
      <c r="AH37">
        <f>IF(LEN(J37)&gt;0,VLOOKUP(J37,Faction!A$2:B$77,2,FALSE),1)</f>
        <v>1</v>
      </c>
      <c r="AI37" t="str">
        <f t="shared" si="19"/>
        <v xml:space="preserve">["FACTION"] =  1; </v>
      </c>
      <c r="AJ37" t="str">
        <f t="shared" si="20"/>
        <v xml:space="preserve">["TIER"] = 0; </v>
      </c>
      <c r="AK37" t="str">
        <f t="shared" si="21"/>
        <v xml:space="preserve">["MIN_LVL"] = "100"; </v>
      </c>
      <c r="AL37" t="str">
        <f t="shared" si="22"/>
        <v/>
      </c>
      <c r="AM37" t="str">
        <f t="shared" si="23"/>
        <v xml:space="preserve">["NAME"] = { ["EN"] = "The Lost Lore of the Morgul Vale and Mordor Besieged"; }; </v>
      </c>
      <c r="AN37" t="str">
        <f t="shared" si="24"/>
        <v xml:space="preserve">["LORE"] = { ["EN"] = "Complete all of the Lost Lore of the Morgul Vale and Mordor Besieged."; }; </v>
      </c>
      <c r="AO37" t="str">
        <f t="shared" si="25"/>
        <v xml:space="preserve">["SUMMARY"] = { ["EN"] = "Complete the four Lost Lores of Imlad Morgul and Mordor Besieged"; }; </v>
      </c>
      <c r="AP37" t="str">
        <f t="shared" si="26"/>
        <v/>
      </c>
      <c r="AQ37" t="str">
        <f t="shared" si="27"/>
        <v>};</v>
      </c>
    </row>
    <row r="38" spans="1:43" x14ac:dyDescent="0.25">
      <c r="A38">
        <v>1879394421</v>
      </c>
      <c r="B38">
        <v>37</v>
      </c>
      <c r="C38">
        <v>37</v>
      </c>
      <c r="D38" t="s">
        <v>534</v>
      </c>
      <c r="E38" t="s">
        <v>25</v>
      </c>
      <c r="F38">
        <v>4000</v>
      </c>
      <c r="G38" t="s">
        <v>620</v>
      </c>
      <c r="H38">
        <v>5</v>
      </c>
      <c r="I38">
        <v>900</v>
      </c>
      <c r="J38" t="s">
        <v>96</v>
      </c>
      <c r="K38" t="s">
        <v>535</v>
      </c>
      <c r="L38" t="s">
        <v>612</v>
      </c>
      <c r="M38">
        <v>0</v>
      </c>
      <c r="N38">
        <v>120</v>
      </c>
      <c r="R38" t="str">
        <f t="shared" si="4"/>
        <v xml:space="preserve"> [37] = {["ID"] = 1879394421; }; -- The Nine</v>
      </c>
      <c r="S38" s="1" t="str">
        <f t="shared" si="5"/>
        <v xml:space="preserve"> [37] = {["ID"] = 1879394421; ["SAVE_INDEX"] = 37; ["TYPE"] = 6; ["VXP"] = 4000; ["LP"] = 5; ["REP"] =  900; ["FACTION"] = 73; ["TIER"] = 0; ["MIN_LVL"] = "120"; ["NAME"] = { ["EN"] = "The Nine"; }; ["LORE"] = { ["EN"] = "The Great Alliance of Elves and Men stood in defiance of Sauron for long years of siege, but even their greatest heroes came to fear his deadliest servants. These were the Nazgûl, and their number was Nine."; }; ["SUMMARY"] = { ["EN"] = "Complete 9 Scourges quests (the Nazgûl are prowling around Mordor Besieged)"; }; ["TITLE"] = { ["EN"] = "Bane of the Nine"; }; };</v>
      </c>
      <c r="T38">
        <f t="shared" si="6"/>
        <v>37</v>
      </c>
      <c r="U38" t="str">
        <f t="shared" si="7"/>
        <v xml:space="preserve"> [37] = {</v>
      </c>
      <c r="V38" t="str">
        <f t="shared" si="8"/>
        <v xml:space="preserve">["ID"] = 1879394421; </v>
      </c>
      <c r="W38" t="str">
        <f t="shared" si="9"/>
        <v xml:space="preserve">["ID"] = 1879394421; </v>
      </c>
      <c r="X38" t="str">
        <f t="shared" si="10"/>
        <v/>
      </c>
      <c r="Y38" s="1" t="str">
        <f t="shared" si="11"/>
        <v xml:space="preserve">["SAVE_INDEX"] = 37; </v>
      </c>
      <c r="Z38">
        <f>VLOOKUP(E38,Type!A$2:B$21,2,FALSE)</f>
        <v>6</v>
      </c>
      <c r="AA38" t="str">
        <f t="shared" si="12"/>
        <v xml:space="preserve">["TYPE"] = 6; </v>
      </c>
      <c r="AB38" t="str">
        <f t="shared" si="13"/>
        <v>4000</v>
      </c>
      <c r="AC38" t="str">
        <f t="shared" si="14"/>
        <v xml:space="preserve">["VXP"] = 4000; </v>
      </c>
      <c r="AD38" t="str">
        <f t="shared" si="15"/>
        <v>5</v>
      </c>
      <c r="AE38" t="str">
        <f t="shared" si="16"/>
        <v xml:space="preserve">["LP"] = 5; </v>
      </c>
      <c r="AF38" t="str">
        <f t="shared" si="17"/>
        <v>900</v>
      </c>
      <c r="AG38" t="str">
        <f t="shared" si="18"/>
        <v xml:space="preserve">["REP"] =  900; </v>
      </c>
      <c r="AH38">
        <f>IF(LEN(J38)&gt;0,VLOOKUP(J38,Faction!A$2:B$77,2,FALSE),1)</f>
        <v>73</v>
      </c>
      <c r="AI38" t="str">
        <f t="shared" si="19"/>
        <v xml:space="preserve">["FACTION"] = 73; </v>
      </c>
      <c r="AJ38" t="str">
        <f t="shared" si="20"/>
        <v xml:space="preserve">["TIER"] = 0; </v>
      </c>
      <c r="AK38" t="str">
        <f t="shared" si="21"/>
        <v xml:space="preserve">["MIN_LVL"] = "120"; </v>
      </c>
      <c r="AL38" t="str">
        <f t="shared" si="22"/>
        <v/>
      </c>
      <c r="AM38" t="str">
        <f t="shared" si="23"/>
        <v xml:space="preserve">["NAME"] = { ["EN"] = "The Nine"; }; </v>
      </c>
      <c r="AN38" t="str">
        <f t="shared" si="24"/>
        <v xml:space="preserve">["LORE"] = { ["EN"] = "The Great Alliance of Elves and Men stood in defiance of Sauron for long years of siege, but even their greatest heroes came to fear his deadliest servants. These were the Nazgûl, and their number was Nine."; }; </v>
      </c>
      <c r="AO38" t="str">
        <f t="shared" si="25"/>
        <v xml:space="preserve">["SUMMARY"] = { ["EN"] = "Complete 9 Scourges quests (the Nazgûl are prowling around Mordor Besieged)"; }; </v>
      </c>
      <c r="AP38" t="str">
        <f t="shared" si="26"/>
        <v xml:space="preserve">["TITLE"] = { ["EN"] = "Bane of the Nine"; }; </v>
      </c>
      <c r="AQ38" t="str">
        <f t="shared" si="27"/>
        <v>};</v>
      </c>
    </row>
    <row r="39" spans="1:43" x14ac:dyDescent="0.25">
      <c r="A39">
        <v>1879398819</v>
      </c>
      <c r="C39">
        <v>38</v>
      </c>
      <c r="D39" t="s">
        <v>654</v>
      </c>
      <c r="E39" t="s">
        <v>29</v>
      </c>
      <c r="F39">
        <v>2000</v>
      </c>
      <c r="H39">
        <v>5</v>
      </c>
      <c r="I39">
        <v>700</v>
      </c>
      <c r="J39" t="s">
        <v>104</v>
      </c>
      <c r="K39" t="s">
        <v>656</v>
      </c>
      <c r="L39" t="s">
        <v>655</v>
      </c>
      <c r="M39">
        <v>0</v>
      </c>
      <c r="N39">
        <v>120</v>
      </c>
      <c r="R39" t="str">
        <f t="shared" si="4"/>
        <v xml:space="preserve"> [38] = {["ID"] = 1879398819; }; -- Claiming The Dead City</v>
      </c>
      <c r="S39" s="1" t="str">
        <f t="shared" si="5"/>
        <v xml:space="preserve"> [38] = {["ID"] = 1879398819; ["SAVE_INDEX"] = 38; ["TYPE"] = 7; ["VXP"] = 2000; ["LP"] = 5; ["REP"] =  700; ["FACTION"] = 74; ["TIER"] = 0; ["MIN_LVL"] = "120"; ["NAME"] = { ["EN"] = "Claiming The Dead City"; }; ["LORE"] = { ["EN"] = "Those of Mordor seek to remain in control of the dead city of Minas Morgul."; }; ["SUMMARY"] = { ["EN"] = "Complete quests The Court of Song, The Silver Court, The Joyous Court, and The Guarded Court."; }; };</v>
      </c>
      <c r="T39">
        <f t="shared" si="6"/>
        <v>38</v>
      </c>
      <c r="U39" t="str">
        <f t="shared" si="7"/>
        <v xml:space="preserve"> [38] = {</v>
      </c>
      <c r="V39" t="str">
        <f t="shared" si="8"/>
        <v xml:space="preserve">["ID"] = 1879398819; </v>
      </c>
      <c r="W39" t="str">
        <f t="shared" si="9"/>
        <v xml:space="preserve">["ID"] = 1879398819; </v>
      </c>
      <c r="X39" t="str">
        <f t="shared" si="10"/>
        <v/>
      </c>
      <c r="Y39" s="1" t="str">
        <f t="shared" si="11"/>
        <v xml:space="preserve">["SAVE_INDEX"] = 38; </v>
      </c>
      <c r="Z39">
        <f>VLOOKUP(E39,Type!A$2:B$21,2,FALSE)</f>
        <v>7</v>
      </c>
      <c r="AA39" t="str">
        <f t="shared" si="12"/>
        <v xml:space="preserve">["TYPE"] = 7; </v>
      </c>
      <c r="AB39" t="str">
        <f t="shared" si="13"/>
        <v>2000</v>
      </c>
      <c r="AC39" t="str">
        <f t="shared" si="14"/>
        <v xml:space="preserve">["VXP"] = 2000; </v>
      </c>
      <c r="AD39" t="str">
        <f t="shared" si="15"/>
        <v>5</v>
      </c>
      <c r="AE39" t="str">
        <f t="shared" si="16"/>
        <v xml:space="preserve">["LP"] = 5; </v>
      </c>
      <c r="AF39" t="str">
        <f t="shared" si="17"/>
        <v>700</v>
      </c>
      <c r="AG39" t="str">
        <f t="shared" si="18"/>
        <v xml:space="preserve">["REP"] =  700; </v>
      </c>
      <c r="AH39">
        <f>IF(LEN(J39)&gt;0,VLOOKUP(J39,Faction!A$2:B$77,2,FALSE),1)</f>
        <v>74</v>
      </c>
      <c r="AI39" t="str">
        <f t="shared" si="19"/>
        <v xml:space="preserve">["FACTION"] = 74; </v>
      </c>
      <c r="AJ39" t="str">
        <f t="shared" si="20"/>
        <v xml:space="preserve">["TIER"] = 0; </v>
      </c>
      <c r="AK39" t="str">
        <f t="shared" si="21"/>
        <v xml:space="preserve">["MIN_LVL"] = "120"; </v>
      </c>
      <c r="AL39" t="str">
        <f t="shared" si="22"/>
        <v/>
      </c>
      <c r="AM39" t="str">
        <f t="shared" si="23"/>
        <v xml:space="preserve">["NAME"] = { ["EN"] = "Claiming The Dead City"; }; </v>
      </c>
      <c r="AN39" t="str">
        <f t="shared" si="24"/>
        <v xml:space="preserve">["LORE"] = { ["EN"] = "Those of Mordor seek to remain in control of the dead city of Minas Morgul."; }; </v>
      </c>
      <c r="AO39" t="str">
        <f t="shared" si="25"/>
        <v xml:space="preserve">["SUMMARY"] = { ["EN"] = "Complete quests The Court of Song, The Silver Court, The Joyous Court, and The Guarded Court."; }; </v>
      </c>
      <c r="AP39" t="str">
        <f t="shared" si="26"/>
        <v/>
      </c>
      <c r="AQ39" t="str">
        <f t="shared" si="27"/>
        <v>};</v>
      </c>
    </row>
    <row r="40" spans="1:43" x14ac:dyDescent="0.25">
      <c r="S40" s="1" t="e">
        <f t="shared" si="5"/>
        <v>#N/A</v>
      </c>
      <c r="T40">
        <f t="shared" si="6"/>
        <v>39</v>
      </c>
      <c r="U40" t="str">
        <f t="shared" si="7"/>
        <v xml:space="preserve"> [39] = {</v>
      </c>
      <c r="V40" t="str">
        <f t="shared" si="8"/>
        <v xml:space="preserve">                     </v>
      </c>
      <c r="W40" t="str">
        <f t="shared" si="9"/>
        <v/>
      </c>
      <c r="X40" t="str">
        <f t="shared" si="10"/>
        <v/>
      </c>
      <c r="Y40" s="1" t="str">
        <f t="shared" si="11"/>
        <v xml:space="preserve">                      </v>
      </c>
      <c r="Z40" t="e">
        <f>VLOOKUP(E40,Type!A$2:B$21,2,FALSE)</f>
        <v>#N/A</v>
      </c>
      <c r="AA40" t="e">
        <f t="shared" si="12"/>
        <v>#N/A</v>
      </c>
      <c r="AB40" t="str">
        <f t="shared" si="13"/>
        <v>0</v>
      </c>
      <c r="AC40" t="str">
        <f t="shared" si="14"/>
        <v xml:space="preserve">["VXP"] =    0; </v>
      </c>
      <c r="AD40" t="str">
        <f t="shared" si="15"/>
        <v>0</v>
      </c>
      <c r="AE40" t="str">
        <f t="shared" si="16"/>
        <v xml:space="preserve">["LP"] = 0; </v>
      </c>
      <c r="AF40" t="str">
        <f t="shared" si="17"/>
        <v>0</v>
      </c>
      <c r="AG40" t="str">
        <f t="shared" si="18"/>
        <v xml:space="preserve">["REP"] =    0; </v>
      </c>
      <c r="AH40">
        <f>IF(LEN(J40)&gt;0,VLOOKUP(J40,Faction!A$2:B$77,2,FALSE),1)</f>
        <v>1</v>
      </c>
      <c r="AI40" t="str">
        <f t="shared" si="19"/>
        <v xml:space="preserve">["FACTION"] =  1; </v>
      </c>
      <c r="AJ40" t="str">
        <f t="shared" si="20"/>
        <v xml:space="preserve">["TIER"] = 0; </v>
      </c>
      <c r="AK40" t="str">
        <f t="shared" si="21"/>
        <v/>
      </c>
      <c r="AL40" t="str">
        <f t="shared" si="22"/>
        <v/>
      </c>
      <c r="AM40" t="str">
        <f t="shared" si="23"/>
        <v xml:space="preserve">["NAME"] = { ["EN"] = ""; }; </v>
      </c>
      <c r="AN40" t="str">
        <f t="shared" si="24"/>
        <v/>
      </c>
      <c r="AO40" t="str">
        <f t="shared" si="25"/>
        <v/>
      </c>
      <c r="AP40" t="str">
        <f t="shared" si="26"/>
        <v/>
      </c>
      <c r="AQ40" t="str">
        <f t="shared" si="27"/>
        <v>};</v>
      </c>
    </row>
    <row r="41" spans="1:43" x14ac:dyDescent="0.25">
      <c r="S41" s="1" t="e">
        <f t="shared" si="5"/>
        <v>#N/A</v>
      </c>
      <c r="T41">
        <f t="shared" si="6"/>
        <v>40</v>
      </c>
      <c r="U41" t="str">
        <f t="shared" si="7"/>
        <v xml:space="preserve"> [40] = {</v>
      </c>
      <c r="V41" t="str">
        <f t="shared" si="8"/>
        <v xml:space="preserve">                     </v>
      </c>
      <c r="W41" t="str">
        <f t="shared" si="9"/>
        <v/>
      </c>
      <c r="X41" t="str">
        <f t="shared" si="10"/>
        <v/>
      </c>
      <c r="Y41" s="1" t="str">
        <f t="shared" si="11"/>
        <v xml:space="preserve">                      </v>
      </c>
      <c r="Z41" t="e">
        <f>VLOOKUP(E41,Type!A$2:B$21,2,FALSE)</f>
        <v>#N/A</v>
      </c>
      <c r="AA41" t="e">
        <f t="shared" si="12"/>
        <v>#N/A</v>
      </c>
      <c r="AB41" t="str">
        <f t="shared" si="13"/>
        <v>0</v>
      </c>
      <c r="AC41" t="str">
        <f t="shared" si="14"/>
        <v xml:space="preserve">["VXP"] =    0; </v>
      </c>
      <c r="AD41" t="str">
        <f t="shared" si="15"/>
        <v>0</v>
      </c>
      <c r="AE41" t="str">
        <f t="shared" si="16"/>
        <v xml:space="preserve">["LP"] = 0; </v>
      </c>
      <c r="AF41" t="str">
        <f t="shared" si="17"/>
        <v>0</v>
      </c>
      <c r="AG41" t="str">
        <f t="shared" si="18"/>
        <v xml:space="preserve">["REP"] =    0; </v>
      </c>
      <c r="AH41">
        <f>IF(LEN(J41)&gt;0,VLOOKUP(J41,Faction!A$2:B$77,2,FALSE),1)</f>
        <v>1</v>
      </c>
      <c r="AI41" t="str">
        <f t="shared" si="19"/>
        <v xml:space="preserve">["FACTION"] =  1; </v>
      </c>
      <c r="AJ41" t="str">
        <f t="shared" si="20"/>
        <v xml:space="preserve">["TIER"] = 0; </v>
      </c>
      <c r="AK41" t="str">
        <f t="shared" si="21"/>
        <v/>
      </c>
      <c r="AL41" t="str">
        <f t="shared" si="22"/>
        <v/>
      </c>
      <c r="AM41" t="str">
        <f t="shared" si="23"/>
        <v xml:space="preserve">["NAME"] = { ["EN"] = ""; }; </v>
      </c>
      <c r="AN41" t="str">
        <f t="shared" si="24"/>
        <v/>
      </c>
      <c r="AO41" t="str">
        <f t="shared" si="25"/>
        <v/>
      </c>
      <c r="AP41" t="str">
        <f t="shared" si="26"/>
        <v/>
      </c>
      <c r="AQ41" t="str">
        <f t="shared" si="27"/>
        <v>};</v>
      </c>
    </row>
  </sheetData>
  <conditionalFormatting sqref="C1">
    <cfRule type="duplicateValues" dxfId="6" priority="4"/>
  </conditionalFormatting>
  <conditionalFormatting sqref="B1:B1048576">
    <cfRule type="duplicateValues" dxfId="5" priority="3"/>
  </conditionalFormatting>
  <conditionalFormatting sqref="C1:C1048576">
    <cfRule type="duplicateValues" dxfId="4" priority="2"/>
  </conditionalFormatting>
  <conditionalFormatting sqref="P2:P41">
    <cfRule type="duplicateValues" dxfId="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49FC-78FD-4842-8DD0-73302551A067}">
  <dimension ref="A1:AK40"/>
  <sheetViews>
    <sheetView workbookViewId="0">
      <pane xSplit="3" ySplit="1" topLeftCell="D2" activePane="bottomRight" state="frozen"/>
      <selection pane="topRight" activeCell="B1" sqref="B1"/>
      <selection pane="bottomLeft" activeCell="A2" sqref="A2"/>
      <selection pane="bottomRight" activeCell="D2" sqref="D2"/>
    </sheetView>
  </sheetViews>
  <sheetFormatPr defaultRowHeight="15" x14ac:dyDescent="0.25"/>
  <cols>
    <col min="3" max="3" width="32" customWidth="1"/>
    <col min="10" max="10" width="27.42578125" customWidth="1"/>
    <col min="15" max="15" width="12.140625" bestFit="1" customWidth="1"/>
    <col min="16" max="16" width="43.5703125" customWidth="1"/>
    <col min="19" max="19" width="14" customWidth="1"/>
  </cols>
  <sheetData>
    <row r="1" spans="1:37" x14ac:dyDescent="0.25">
      <c r="A1" t="s">
        <v>137</v>
      </c>
      <c r="B1" t="s">
        <v>136</v>
      </c>
      <c r="C1" t="s">
        <v>138</v>
      </c>
      <c r="D1" t="s">
        <v>1</v>
      </c>
      <c r="E1" t="s">
        <v>2</v>
      </c>
      <c r="F1" t="s">
        <v>3</v>
      </c>
      <c r="G1" t="s">
        <v>4</v>
      </c>
      <c r="H1" t="s">
        <v>5</v>
      </c>
      <c r="I1" t="s">
        <v>6</v>
      </c>
      <c r="J1" t="s">
        <v>7</v>
      </c>
      <c r="K1" t="s">
        <v>140</v>
      </c>
      <c r="L1" t="s">
        <v>8</v>
      </c>
      <c r="M1" t="s">
        <v>141</v>
      </c>
      <c r="N1" t="s">
        <v>142</v>
      </c>
      <c r="O1" t="s">
        <v>9</v>
      </c>
      <c r="P1" t="s">
        <v>10</v>
      </c>
      <c r="Q1" t="s">
        <v>11</v>
      </c>
      <c r="R1" t="s">
        <v>12</v>
      </c>
      <c r="S1" t="s">
        <v>136</v>
      </c>
      <c r="T1" t="s">
        <v>13</v>
      </c>
      <c r="U1" t="s">
        <v>14</v>
      </c>
      <c r="V1" t="s">
        <v>15</v>
      </c>
      <c r="W1" t="s">
        <v>2</v>
      </c>
      <c r="X1" t="s">
        <v>16</v>
      </c>
      <c r="Y1" t="s">
        <v>4</v>
      </c>
      <c r="Z1" t="s">
        <v>17</v>
      </c>
      <c r="AA1" t="s">
        <v>5</v>
      </c>
      <c r="AB1" t="s">
        <v>18</v>
      </c>
      <c r="AC1" t="s">
        <v>6</v>
      </c>
      <c r="AD1" t="s">
        <v>8</v>
      </c>
      <c r="AE1" t="s">
        <v>143</v>
      </c>
      <c r="AF1" t="s">
        <v>144</v>
      </c>
      <c r="AG1" t="s">
        <v>139</v>
      </c>
      <c r="AH1" t="s">
        <v>140</v>
      </c>
      <c r="AI1" t="s">
        <v>7</v>
      </c>
      <c r="AJ1" t="s">
        <v>0</v>
      </c>
      <c r="AK1" t="s">
        <v>19</v>
      </c>
    </row>
    <row r="2" spans="1:37" x14ac:dyDescent="0.25">
      <c r="C2" s="2"/>
      <c r="P2" s="1" t="e">
        <f>CONCATENATE(R2,S2,U2,W2,Y2,AA2,AC2,AD2,AE2,AF2,AG2,AH2,AI2,AJ2,AK2)</f>
        <v>#N/A</v>
      </c>
      <c r="Q2">
        <f>ROW()-1</f>
        <v>1</v>
      </c>
      <c r="R2" t="str">
        <f>CONCATENATE(REPT(" ",3-LEN(Q2)),"[",Q2,"] = {")</f>
        <v xml:space="preserve">  [1] = {</v>
      </c>
      <c r="S2" s="1" t="str">
        <f>IF(LEN(B2)&gt;0,CONCATENATE("[""SAVE_INDEX""] = ",REPT(" ",3-LEN(B2)),B2,"; "),REPT(" ",22))</f>
        <v xml:space="preserve">                      </v>
      </c>
      <c r="T2" t="e">
        <f>VLOOKUP(D2,Type!A$2:B$16,2,FALSE)</f>
        <v>#N/A</v>
      </c>
      <c r="U2" t="e">
        <f>CONCATENATE("[""TYPE""] = ",REPT(" ",2-LEN(T2)),T2,"; ")</f>
        <v>#N/A</v>
      </c>
      <c r="V2" t="str">
        <f t="shared" ref="V2" si="0">TEXT(E2,0)</f>
        <v>0</v>
      </c>
      <c r="W2" t="str">
        <f>CONCATENATE("[""VXP""] = ",REPT(" ",4-LEN(V2)),TEXT(V2,"0"),"; ")</f>
        <v xml:space="preserve">["VXP"] =    0; </v>
      </c>
      <c r="X2" t="str">
        <f t="shared" ref="X2" si="1">TEXT(G2,0)</f>
        <v>0</v>
      </c>
      <c r="Y2" t="str">
        <f>CONCATENATE("[""LP""] = ",REPT(" ",2-LEN(X2)),TEXT(X2,"0"),"; ")</f>
        <v xml:space="preserve">["LP"] =  0; </v>
      </c>
      <c r="Z2" t="str">
        <f t="shared" ref="Z2" si="2">TEXT(H2,0)</f>
        <v>0</v>
      </c>
      <c r="AA2" t="str">
        <f>CONCATENATE("[""REP""] = ",REPT(" ",4-LEN(Z2)),TEXT(Z2,"0"),"; ")</f>
        <v xml:space="preserve">["REP"] =    0; </v>
      </c>
      <c r="AB2">
        <f>IF(LEN(I2)&gt;0,VLOOKUP(I2,Faction!A$2:B$77,2,FALSE),1)</f>
        <v>1</v>
      </c>
      <c r="AC2" t="str">
        <f t="shared" ref="AC2" si="3">CONCATENATE("[""FACTION""] = ",TEXT(AB2,"0"),"; ")</f>
        <v xml:space="preserve">["FACTION"] = 1; </v>
      </c>
      <c r="AD2" t="str">
        <f t="shared" ref="AD2" si="4">CONCATENATE("[""TIER""] = ",TEXT(L2,"0"),"; ")</f>
        <v xml:space="preserve">["TIER"] = 0; </v>
      </c>
      <c r="AE2" t="str">
        <f>IF(LEN(M2)&gt;0,CONCATENATE("[""MIN_LVL""] = ",REPT(" ",3-LEN(M2)),M2,"; "),"")</f>
        <v/>
      </c>
      <c r="AF2" t="str">
        <f>IF(LEN(N2)&gt;0,CONCATENATE("[""MIN_LVL""] = ",REPT(" ",3-LEN(N2)),N2,"; "),"")</f>
        <v/>
      </c>
      <c r="AG2" t="str">
        <f>CONCATENATE("[""NAME""] = { [""EN""] = """,C2,"""; }; ")</f>
        <v xml:space="preserve">["NAME"] = { ["EN"] = ""; }; </v>
      </c>
      <c r="AH2" t="str">
        <f>CONCATENATE("[""LORE""] = { [""EN""] = """,K2,"""; }; ")</f>
        <v xml:space="preserve">["LORE"] = { ["EN"] = ""; }; </v>
      </c>
      <c r="AI2" t="str">
        <f t="shared" ref="AI2" si="5">CONCATENATE("[""SUMMARY""] = { [""EN""] = """,J2,"""; }; ")</f>
        <v xml:space="preserve">["SUMMARY"] = { ["EN"] = ""; }; </v>
      </c>
      <c r="AJ2" t="str">
        <f>IF(LEN(F2)&gt;0,CONCATENATE("[""TITLE""] = { [""EN""] = """,F2,"""; }; "),"")</f>
        <v/>
      </c>
      <c r="AK2" t="str">
        <f>CONCATENATE("};")</f>
        <v>};</v>
      </c>
    </row>
    <row r="3" spans="1:37" x14ac:dyDescent="0.25">
      <c r="P3" s="1" t="e">
        <f t="shared" ref="P3:P40" si="6">CONCATENATE(R3,S3,U3,W3,Y3,AA3,AC3,AD3,AE3,AF3,AG3,AH3,AI3,AJ3,AK3)</f>
        <v>#N/A</v>
      </c>
      <c r="Q3">
        <f t="shared" ref="Q3:Q40" si="7">ROW()-1</f>
        <v>2</v>
      </c>
      <c r="R3" t="str">
        <f t="shared" ref="R3:R40" si="8">CONCATENATE(REPT(" ",3-LEN(Q3)),"[",Q3,"] = {")</f>
        <v xml:space="preserve">  [2] = {</v>
      </c>
      <c r="S3" s="1" t="str">
        <f t="shared" ref="S3:S40" si="9">IF(LEN(B3)&gt;0,CONCATENATE("[""SAVE_INDEX""] = ",REPT(" ",3-LEN(B3)),B3,"; "),REPT(" ",22))</f>
        <v xml:space="preserve">                      </v>
      </c>
      <c r="T3" t="e">
        <f>VLOOKUP(D3,Type!A$2:B$16,2,FALSE)</f>
        <v>#N/A</v>
      </c>
      <c r="U3" t="e">
        <f t="shared" ref="U3:U40" si="10">CONCATENATE("[""TYPE""] = ",REPT(" ",2-LEN(T3)),T3,"; ")</f>
        <v>#N/A</v>
      </c>
      <c r="V3" t="str">
        <f t="shared" ref="V3:V40" si="11">TEXT(E3,0)</f>
        <v>0</v>
      </c>
      <c r="W3" t="str">
        <f t="shared" ref="W3:W40" si="12">CONCATENATE("[""VXP""] = ",REPT(" ",4-LEN(V3)),TEXT(V3,"0"),"; ")</f>
        <v xml:space="preserve">["VXP"] =    0; </v>
      </c>
      <c r="X3" t="str">
        <f t="shared" ref="X3:X40" si="13">TEXT(G3,0)</f>
        <v>0</v>
      </c>
      <c r="Y3" t="str">
        <f t="shared" ref="Y3:Y40" si="14">CONCATENATE("[""LP""] = ",REPT(" ",2-LEN(X3)),TEXT(X3,"0"),"; ")</f>
        <v xml:space="preserve">["LP"] =  0; </v>
      </c>
      <c r="Z3" t="str">
        <f t="shared" ref="Z3:Z40" si="15">TEXT(H3,0)</f>
        <v>0</v>
      </c>
      <c r="AA3" t="str">
        <f t="shared" ref="AA3:AA40" si="16">CONCATENATE("[""REP""] = ",REPT(" ",4-LEN(Z3)),TEXT(Z3,"0"),"; ")</f>
        <v xml:space="preserve">["REP"] =    0; </v>
      </c>
      <c r="AB3">
        <f>IF(LEN(I3)&gt;0,VLOOKUP(I3,Faction!A$2:B$77,2,FALSE),1)</f>
        <v>1</v>
      </c>
      <c r="AC3" t="str">
        <f t="shared" ref="AC3:AC40" si="17">CONCATENATE("[""FACTION""] = ",TEXT(AB3,"0"),"; ")</f>
        <v xml:space="preserve">["FACTION"] = 1; </v>
      </c>
      <c r="AD3" t="str">
        <f t="shared" ref="AD3:AD40" si="18">CONCATENATE("[""TIER""] = ",TEXT(L3,"0"),"; ")</f>
        <v xml:space="preserve">["TIER"] = 0; </v>
      </c>
      <c r="AE3" t="str">
        <f t="shared" ref="AE3:AE40" si="19">IF(LEN(M3)&gt;0,CONCATENATE("[""MIN_LVL""] = ",REPT(" ",3-LEN(M3)),M3,"; "),"")</f>
        <v/>
      </c>
      <c r="AF3" t="str">
        <f t="shared" ref="AF3:AF40" si="20">IF(LEN(N3)&gt;0,CONCATENATE("[""MIN_LVL""] = ",REPT(" ",3-LEN(N3)),N3,"; "),"")</f>
        <v/>
      </c>
      <c r="AG3" t="str">
        <f t="shared" ref="AG3:AG40" si="21">CONCATENATE("[""NAME""] = { [""EN""] = """,C3,"""; }; ")</f>
        <v xml:space="preserve">["NAME"] = { ["EN"] = ""; }; </v>
      </c>
      <c r="AH3" t="str">
        <f t="shared" ref="AH3:AH40" si="22">CONCATENATE("[""LORE""] = { [""EN""] = """,K3,"""; }; ")</f>
        <v xml:space="preserve">["LORE"] = { ["EN"] = ""; }; </v>
      </c>
      <c r="AI3" t="str">
        <f t="shared" ref="AI3:AI40" si="23">CONCATENATE("[""SUMMARY""] = { [""EN""] = """,J3,"""; }; ")</f>
        <v xml:space="preserve">["SUMMARY"] = { ["EN"] = ""; }; </v>
      </c>
      <c r="AJ3" t="str">
        <f t="shared" ref="AJ3:AJ40" si="24">IF(LEN(F3)&gt;0,CONCATENATE("[""TITLE""] = { [""EN""] = """,F3,"""; }; "),"")</f>
        <v/>
      </c>
      <c r="AK3" t="str">
        <f t="shared" ref="AK3:AK40" si="25">CONCATENATE("};")</f>
        <v>};</v>
      </c>
    </row>
    <row r="4" spans="1:37" x14ac:dyDescent="0.25">
      <c r="P4" s="1" t="e">
        <f t="shared" si="6"/>
        <v>#N/A</v>
      </c>
      <c r="Q4">
        <f t="shared" si="7"/>
        <v>3</v>
      </c>
      <c r="R4" t="str">
        <f t="shared" si="8"/>
        <v xml:space="preserve">  [3] = {</v>
      </c>
      <c r="S4" s="1" t="str">
        <f t="shared" si="9"/>
        <v xml:space="preserve">                      </v>
      </c>
      <c r="T4" t="e">
        <f>VLOOKUP(D4,Type!A$2:B$16,2,FALSE)</f>
        <v>#N/A</v>
      </c>
      <c r="U4" t="e">
        <f t="shared" si="10"/>
        <v>#N/A</v>
      </c>
      <c r="V4" t="str">
        <f t="shared" si="11"/>
        <v>0</v>
      </c>
      <c r="W4" t="str">
        <f t="shared" si="12"/>
        <v xml:space="preserve">["VXP"] =    0; </v>
      </c>
      <c r="X4" t="str">
        <f t="shared" si="13"/>
        <v>0</v>
      </c>
      <c r="Y4" t="str">
        <f t="shared" si="14"/>
        <v xml:space="preserve">["LP"] =  0; </v>
      </c>
      <c r="Z4" t="str">
        <f t="shared" si="15"/>
        <v>0</v>
      </c>
      <c r="AA4" t="str">
        <f t="shared" si="16"/>
        <v xml:space="preserve">["REP"] =    0; </v>
      </c>
      <c r="AB4">
        <f>IF(LEN(I4)&gt;0,VLOOKUP(I4,Faction!A$2:B$77,2,FALSE),1)</f>
        <v>1</v>
      </c>
      <c r="AC4" t="str">
        <f t="shared" si="17"/>
        <v xml:space="preserve">["FACTION"] = 1; </v>
      </c>
      <c r="AD4" t="str">
        <f t="shared" si="18"/>
        <v xml:space="preserve">["TIER"] = 0; </v>
      </c>
      <c r="AE4" t="str">
        <f t="shared" si="19"/>
        <v/>
      </c>
      <c r="AF4" t="str">
        <f t="shared" si="20"/>
        <v/>
      </c>
      <c r="AG4" t="str">
        <f t="shared" si="21"/>
        <v xml:space="preserve">["NAME"] = { ["EN"] = ""; }; </v>
      </c>
      <c r="AH4" t="str">
        <f t="shared" si="22"/>
        <v xml:space="preserve">["LORE"] = { ["EN"] = ""; }; </v>
      </c>
      <c r="AI4" t="str">
        <f t="shared" si="23"/>
        <v xml:space="preserve">["SUMMARY"] = { ["EN"] = ""; }; </v>
      </c>
      <c r="AJ4" t="str">
        <f t="shared" si="24"/>
        <v/>
      </c>
      <c r="AK4" t="str">
        <f t="shared" si="25"/>
        <v>};</v>
      </c>
    </row>
    <row r="5" spans="1:37" x14ac:dyDescent="0.25">
      <c r="P5" s="1" t="e">
        <f t="shared" si="6"/>
        <v>#N/A</v>
      </c>
      <c r="Q5">
        <f t="shared" si="7"/>
        <v>4</v>
      </c>
      <c r="R5" t="str">
        <f t="shared" si="8"/>
        <v xml:space="preserve">  [4] = {</v>
      </c>
      <c r="S5" s="1" t="str">
        <f t="shared" si="9"/>
        <v xml:space="preserve">                      </v>
      </c>
      <c r="T5" t="e">
        <f>VLOOKUP(D5,Type!A$2:B$16,2,FALSE)</f>
        <v>#N/A</v>
      </c>
      <c r="U5" t="e">
        <f t="shared" si="10"/>
        <v>#N/A</v>
      </c>
      <c r="V5" t="str">
        <f t="shared" si="11"/>
        <v>0</v>
      </c>
      <c r="W5" t="str">
        <f t="shared" si="12"/>
        <v xml:space="preserve">["VXP"] =    0; </v>
      </c>
      <c r="X5" t="str">
        <f t="shared" si="13"/>
        <v>0</v>
      </c>
      <c r="Y5" t="str">
        <f t="shared" si="14"/>
        <v xml:space="preserve">["LP"] =  0; </v>
      </c>
      <c r="Z5" t="str">
        <f t="shared" si="15"/>
        <v>0</v>
      </c>
      <c r="AA5" t="str">
        <f t="shared" si="16"/>
        <v xml:space="preserve">["REP"] =    0; </v>
      </c>
      <c r="AB5">
        <f>IF(LEN(I5)&gt;0,VLOOKUP(I5,Faction!A$2:B$77,2,FALSE),1)</f>
        <v>1</v>
      </c>
      <c r="AC5" t="str">
        <f t="shared" si="17"/>
        <v xml:space="preserve">["FACTION"] = 1; </v>
      </c>
      <c r="AD5" t="str">
        <f t="shared" si="18"/>
        <v xml:space="preserve">["TIER"] = 0; </v>
      </c>
      <c r="AE5" t="str">
        <f t="shared" si="19"/>
        <v/>
      </c>
      <c r="AF5" t="str">
        <f t="shared" si="20"/>
        <v/>
      </c>
      <c r="AG5" t="str">
        <f t="shared" si="21"/>
        <v xml:space="preserve">["NAME"] = { ["EN"] = ""; }; </v>
      </c>
      <c r="AH5" t="str">
        <f t="shared" si="22"/>
        <v xml:space="preserve">["LORE"] = { ["EN"] = ""; }; </v>
      </c>
      <c r="AI5" t="str">
        <f t="shared" si="23"/>
        <v xml:space="preserve">["SUMMARY"] = { ["EN"] = ""; }; </v>
      </c>
      <c r="AJ5" t="str">
        <f t="shared" si="24"/>
        <v/>
      </c>
      <c r="AK5" t="str">
        <f t="shared" si="25"/>
        <v>};</v>
      </c>
    </row>
    <row r="6" spans="1:37" x14ac:dyDescent="0.25">
      <c r="P6" s="1" t="e">
        <f t="shared" si="6"/>
        <v>#N/A</v>
      </c>
      <c r="Q6">
        <f t="shared" si="7"/>
        <v>5</v>
      </c>
      <c r="R6" t="str">
        <f t="shared" si="8"/>
        <v xml:space="preserve">  [5] = {</v>
      </c>
      <c r="S6" s="1" t="str">
        <f t="shared" si="9"/>
        <v xml:space="preserve">                      </v>
      </c>
      <c r="T6" t="e">
        <f>VLOOKUP(D6,Type!A$2:B$16,2,FALSE)</f>
        <v>#N/A</v>
      </c>
      <c r="U6" t="e">
        <f t="shared" si="10"/>
        <v>#N/A</v>
      </c>
      <c r="V6" t="str">
        <f t="shared" si="11"/>
        <v>0</v>
      </c>
      <c r="W6" t="str">
        <f t="shared" si="12"/>
        <v xml:space="preserve">["VXP"] =    0; </v>
      </c>
      <c r="X6" t="str">
        <f t="shared" si="13"/>
        <v>0</v>
      </c>
      <c r="Y6" t="str">
        <f t="shared" si="14"/>
        <v xml:space="preserve">["LP"] =  0; </v>
      </c>
      <c r="Z6" t="str">
        <f t="shared" si="15"/>
        <v>0</v>
      </c>
      <c r="AA6" t="str">
        <f t="shared" si="16"/>
        <v xml:space="preserve">["REP"] =    0; </v>
      </c>
      <c r="AB6">
        <f>IF(LEN(I6)&gt;0,VLOOKUP(I6,Faction!A$2:B$77,2,FALSE),1)</f>
        <v>1</v>
      </c>
      <c r="AC6" t="str">
        <f t="shared" si="17"/>
        <v xml:space="preserve">["FACTION"] = 1; </v>
      </c>
      <c r="AD6" t="str">
        <f t="shared" si="18"/>
        <v xml:space="preserve">["TIER"] = 0; </v>
      </c>
      <c r="AE6" t="str">
        <f t="shared" si="19"/>
        <v/>
      </c>
      <c r="AF6" t="str">
        <f t="shared" si="20"/>
        <v/>
      </c>
      <c r="AG6" t="str">
        <f t="shared" si="21"/>
        <v xml:space="preserve">["NAME"] = { ["EN"] = ""; }; </v>
      </c>
      <c r="AH6" t="str">
        <f t="shared" si="22"/>
        <v xml:space="preserve">["LORE"] = { ["EN"] = ""; }; </v>
      </c>
      <c r="AI6" t="str">
        <f t="shared" si="23"/>
        <v xml:space="preserve">["SUMMARY"] = { ["EN"] = ""; }; </v>
      </c>
      <c r="AJ6" t="str">
        <f t="shared" si="24"/>
        <v/>
      </c>
      <c r="AK6" t="str">
        <f t="shared" si="25"/>
        <v>};</v>
      </c>
    </row>
    <row r="7" spans="1:37" x14ac:dyDescent="0.25">
      <c r="P7" s="1" t="e">
        <f t="shared" si="6"/>
        <v>#N/A</v>
      </c>
      <c r="Q7">
        <f t="shared" si="7"/>
        <v>6</v>
      </c>
      <c r="R7" t="str">
        <f t="shared" si="8"/>
        <v xml:space="preserve">  [6] = {</v>
      </c>
      <c r="S7" s="1" t="str">
        <f t="shared" si="9"/>
        <v xml:space="preserve">                      </v>
      </c>
      <c r="T7" t="e">
        <f>VLOOKUP(D7,Type!A$2:B$16,2,FALSE)</f>
        <v>#N/A</v>
      </c>
      <c r="U7" t="e">
        <f t="shared" si="10"/>
        <v>#N/A</v>
      </c>
      <c r="V7" t="str">
        <f t="shared" si="11"/>
        <v>0</v>
      </c>
      <c r="W7" t="str">
        <f t="shared" si="12"/>
        <v xml:space="preserve">["VXP"] =    0; </v>
      </c>
      <c r="X7" t="str">
        <f t="shared" si="13"/>
        <v>0</v>
      </c>
      <c r="Y7" t="str">
        <f t="shared" si="14"/>
        <v xml:space="preserve">["LP"] =  0; </v>
      </c>
      <c r="Z7" t="str">
        <f t="shared" si="15"/>
        <v>0</v>
      </c>
      <c r="AA7" t="str">
        <f t="shared" si="16"/>
        <v xml:space="preserve">["REP"] =    0; </v>
      </c>
      <c r="AB7">
        <f>IF(LEN(I7)&gt;0,VLOOKUP(I7,Faction!A$2:B$77,2,FALSE),1)</f>
        <v>1</v>
      </c>
      <c r="AC7" t="str">
        <f t="shared" si="17"/>
        <v xml:space="preserve">["FACTION"] = 1; </v>
      </c>
      <c r="AD7" t="str">
        <f t="shared" si="18"/>
        <v xml:space="preserve">["TIER"] = 0; </v>
      </c>
      <c r="AE7" t="str">
        <f t="shared" si="19"/>
        <v/>
      </c>
      <c r="AF7" t="str">
        <f t="shared" si="20"/>
        <v/>
      </c>
      <c r="AG7" t="str">
        <f t="shared" si="21"/>
        <v xml:space="preserve">["NAME"] = { ["EN"] = ""; }; </v>
      </c>
      <c r="AH7" t="str">
        <f t="shared" si="22"/>
        <v xml:space="preserve">["LORE"] = { ["EN"] = ""; }; </v>
      </c>
      <c r="AI7" t="str">
        <f t="shared" si="23"/>
        <v xml:space="preserve">["SUMMARY"] = { ["EN"] = ""; }; </v>
      </c>
      <c r="AJ7" t="str">
        <f t="shared" si="24"/>
        <v/>
      </c>
      <c r="AK7" t="str">
        <f t="shared" si="25"/>
        <v>};</v>
      </c>
    </row>
    <row r="8" spans="1:37" x14ac:dyDescent="0.25">
      <c r="P8" s="1" t="e">
        <f t="shared" si="6"/>
        <v>#N/A</v>
      </c>
      <c r="Q8">
        <f t="shared" si="7"/>
        <v>7</v>
      </c>
      <c r="R8" t="str">
        <f t="shared" si="8"/>
        <v xml:space="preserve">  [7] = {</v>
      </c>
      <c r="S8" s="1" t="str">
        <f t="shared" si="9"/>
        <v xml:space="preserve">                      </v>
      </c>
      <c r="T8" t="e">
        <f>VLOOKUP(D8,Type!A$2:B$16,2,FALSE)</f>
        <v>#N/A</v>
      </c>
      <c r="U8" t="e">
        <f t="shared" si="10"/>
        <v>#N/A</v>
      </c>
      <c r="V8" t="str">
        <f t="shared" si="11"/>
        <v>0</v>
      </c>
      <c r="W8" t="str">
        <f t="shared" si="12"/>
        <v xml:space="preserve">["VXP"] =    0; </v>
      </c>
      <c r="X8" t="str">
        <f t="shared" si="13"/>
        <v>0</v>
      </c>
      <c r="Y8" t="str">
        <f t="shared" si="14"/>
        <v xml:space="preserve">["LP"] =  0; </v>
      </c>
      <c r="Z8" t="str">
        <f t="shared" si="15"/>
        <v>0</v>
      </c>
      <c r="AA8" t="str">
        <f t="shared" si="16"/>
        <v xml:space="preserve">["REP"] =    0; </v>
      </c>
      <c r="AB8">
        <f>IF(LEN(I8)&gt;0,VLOOKUP(I8,Faction!A$2:B$77,2,FALSE),1)</f>
        <v>1</v>
      </c>
      <c r="AC8" t="str">
        <f t="shared" si="17"/>
        <v xml:space="preserve">["FACTION"] = 1; </v>
      </c>
      <c r="AD8" t="str">
        <f t="shared" si="18"/>
        <v xml:space="preserve">["TIER"] = 0; </v>
      </c>
      <c r="AE8" t="str">
        <f t="shared" si="19"/>
        <v/>
      </c>
      <c r="AF8" t="str">
        <f t="shared" si="20"/>
        <v/>
      </c>
      <c r="AG8" t="str">
        <f t="shared" si="21"/>
        <v xml:space="preserve">["NAME"] = { ["EN"] = ""; }; </v>
      </c>
      <c r="AH8" t="str">
        <f t="shared" si="22"/>
        <v xml:space="preserve">["LORE"] = { ["EN"] = ""; }; </v>
      </c>
      <c r="AI8" t="str">
        <f t="shared" si="23"/>
        <v xml:space="preserve">["SUMMARY"] = { ["EN"] = ""; }; </v>
      </c>
      <c r="AJ8" t="str">
        <f t="shared" si="24"/>
        <v/>
      </c>
      <c r="AK8" t="str">
        <f t="shared" si="25"/>
        <v>};</v>
      </c>
    </row>
    <row r="9" spans="1:37" x14ac:dyDescent="0.25">
      <c r="P9" s="1" t="e">
        <f t="shared" si="6"/>
        <v>#N/A</v>
      </c>
      <c r="Q9">
        <f t="shared" si="7"/>
        <v>8</v>
      </c>
      <c r="R9" t="str">
        <f t="shared" si="8"/>
        <v xml:space="preserve">  [8] = {</v>
      </c>
      <c r="S9" s="1" t="str">
        <f t="shared" si="9"/>
        <v xml:space="preserve">                      </v>
      </c>
      <c r="T9" t="e">
        <f>VLOOKUP(D9,Type!A$2:B$16,2,FALSE)</f>
        <v>#N/A</v>
      </c>
      <c r="U9" t="e">
        <f t="shared" si="10"/>
        <v>#N/A</v>
      </c>
      <c r="V9" t="str">
        <f t="shared" si="11"/>
        <v>0</v>
      </c>
      <c r="W9" t="str">
        <f t="shared" si="12"/>
        <v xml:space="preserve">["VXP"] =    0; </v>
      </c>
      <c r="X9" t="str">
        <f t="shared" si="13"/>
        <v>0</v>
      </c>
      <c r="Y9" t="str">
        <f t="shared" si="14"/>
        <v xml:space="preserve">["LP"] =  0; </v>
      </c>
      <c r="Z9" t="str">
        <f t="shared" si="15"/>
        <v>0</v>
      </c>
      <c r="AA9" t="str">
        <f t="shared" si="16"/>
        <v xml:space="preserve">["REP"] =    0; </v>
      </c>
      <c r="AB9">
        <f>IF(LEN(I9)&gt;0,VLOOKUP(I9,Faction!A$2:B$77,2,FALSE),1)</f>
        <v>1</v>
      </c>
      <c r="AC9" t="str">
        <f t="shared" si="17"/>
        <v xml:space="preserve">["FACTION"] = 1; </v>
      </c>
      <c r="AD9" t="str">
        <f t="shared" si="18"/>
        <v xml:space="preserve">["TIER"] = 0; </v>
      </c>
      <c r="AE9" t="str">
        <f t="shared" si="19"/>
        <v/>
      </c>
      <c r="AF9" t="str">
        <f t="shared" si="20"/>
        <v/>
      </c>
      <c r="AG9" t="str">
        <f t="shared" si="21"/>
        <v xml:space="preserve">["NAME"] = { ["EN"] = ""; }; </v>
      </c>
      <c r="AH9" t="str">
        <f t="shared" si="22"/>
        <v xml:space="preserve">["LORE"] = { ["EN"] = ""; }; </v>
      </c>
      <c r="AI9" t="str">
        <f t="shared" si="23"/>
        <v xml:space="preserve">["SUMMARY"] = { ["EN"] = ""; }; </v>
      </c>
      <c r="AJ9" t="str">
        <f t="shared" si="24"/>
        <v/>
      </c>
      <c r="AK9" t="str">
        <f t="shared" si="25"/>
        <v>};</v>
      </c>
    </row>
    <row r="10" spans="1:37" x14ac:dyDescent="0.25">
      <c r="P10" s="1" t="e">
        <f t="shared" si="6"/>
        <v>#N/A</v>
      </c>
      <c r="Q10">
        <f t="shared" si="7"/>
        <v>9</v>
      </c>
      <c r="R10" t="str">
        <f t="shared" si="8"/>
        <v xml:space="preserve">  [9] = {</v>
      </c>
      <c r="S10" s="1" t="str">
        <f t="shared" si="9"/>
        <v xml:space="preserve">                      </v>
      </c>
      <c r="T10" t="e">
        <f>VLOOKUP(D10,Type!A$2:B$16,2,FALSE)</f>
        <v>#N/A</v>
      </c>
      <c r="U10" t="e">
        <f t="shared" si="10"/>
        <v>#N/A</v>
      </c>
      <c r="V10" t="str">
        <f t="shared" si="11"/>
        <v>0</v>
      </c>
      <c r="W10" t="str">
        <f t="shared" si="12"/>
        <v xml:space="preserve">["VXP"] =    0; </v>
      </c>
      <c r="X10" t="str">
        <f t="shared" si="13"/>
        <v>0</v>
      </c>
      <c r="Y10" t="str">
        <f t="shared" si="14"/>
        <v xml:space="preserve">["LP"] =  0; </v>
      </c>
      <c r="Z10" t="str">
        <f t="shared" si="15"/>
        <v>0</v>
      </c>
      <c r="AA10" t="str">
        <f t="shared" si="16"/>
        <v xml:space="preserve">["REP"] =    0; </v>
      </c>
      <c r="AB10">
        <f>IF(LEN(I10)&gt;0,VLOOKUP(I10,Faction!A$2:B$77,2,FALSE),1)</f>
        <v>1</v>
      </c>
      <c r="AC10" t="str">
        <f t="shared" si="17"/>
        <v xml:space="preserve">["FACTION"] = 1; </v>
      </c>
      <c r="AD10" t="str">
        <f t="shared" si="18"/>
        <v xml:space="preserve">["TIER"] = 0; </v>
      </c>
      <c r="AE10" t="str">
        <f t="shared" si="19"/>
        <v/>
      </c>
      <c r="AF10" t="str">
        <f t="shared" si="20"/>
        <v/>
      </c>
      <c r="AG10" t="str">
        <f t="shared" si="21"/>
        <v xml:space="preserve">["NAME"] = { ["EN"] = ""; }; </v>
      </c>
      <c r="AH10" t="str">
        <f t="shared" si="22"/>
        <v xml:space="preserve">["LORE"] = { ["EN"] = ""; }; </v>
      </c>
      <c r="AI10" t="str">
        <f t="shared" si="23"/>
        <v xml:space="preserve">["SUMMARY"] = { ["EN"] = ""; }; </v>
      </c>
      <c r="AJ10" t="str">
        <f t="shared" si="24"/>
        <v/>
      </c>
      <c r="AK10" t="str">
        <f t="shared" si="25"/>
        <v>};</v>
      </c>
    </row>
    <row r="11" spans="1:37" x14ac:dyDescent="0.25">
      <c r="P11" s="1" t="e">
        <f t="shared" si="6"/>
        <v>#N/A</v>
      </c>
      <c r="Q11">
        <f t="shared" si="7"/>
        <v>10</v>
      </c>
      <c r="R11" t="str">
        <f t="shared" si="8"/>
        <v xml:space="preserve"> [10] = {</v>
      </c>
      <c r="S11" s="1" t="str">
        <f t="shared" si="9"/>
        <v xml:space="preserve">                      </v>
      </c>
      <c r="T11" t="e">
        <f>VLOOKUP(D11,Type!A$2:B$16,2,FALSE)</f>
        <v>#N/A</v>
      </c>
      <c r="U11" t="e">
        <f t="shared" si="10"/>
        <v>#N/A</v>
      </c>
      <c r="V11" t="str">
        <f t="shared" si="11"/>
        <v>0</v>
      </c>
      <c r="W11" t="str">
        <f t="shared" si="12"/>
        <v xml:space="preserve">["VXP"] =    0; </v>
      </c>
      <c r="X11" t="str">
        <f t="shared" si="13"/>
        <v>0</v>
      </c>
      <c r="Y11" t="str">
        <f t="shared" si="14"/>
        <v xml:space="preserve">["LP"] =  0; </v>
      </c>
      <c r="Z11" t="str">
        <f t="shared" si="15"/>
        <v>0</v>
      </c>
      <c r="AA11" t="str">
        <f t="shared" si="16"/>
        <v xml:space="preserve">["REP"] =    0; </v>
      </c>
      <c r="AB11">
        <f>IF(LEN(I11)&gt;0,VLOOKUP(I11,Faction!A$2:B$77,2,FALSE),1)</f>
        <v>1</v>
      </c>
      <c r="AC11" t="str">
        <f t="shared" si="17"/>
        <v xml:space="preserve">["FACTION"] = 1; </v>
      </c>
      <c r="AD11" t="str">
        <f t="shared" si="18"/>
        <v xml:space="preserve">["TIER"] = 0; </v>
      </c>
      <c r="AE11" t="str">
        <f t="shared" si="19"/>
        <v/>
      </c>
      <c r="AF11" t="str">
        <f t="shared" si="20"/>
        <v/>
      </c>
      <c r="AG11" t="str">
        <f t="shared" si="21"/>
        <v xml:space="preserve">["NAME"] = { ["EN"] = ""; }; </v>
      </c>
      <c r="AH11" t="str">
        <f t="shared" si="22"/>
        <v xml:space="preserve">["LORE"] = { ["EN"] = ""; }; </v>
      </c>
      <c r="AI11" t="str">
        <f t="shared" si="23"/>
        <v xml:space="preserve">["SUMMARY"] = { ["EN"] = ""; }; </v>
      </c>
      <c r="AJ11" t="str">
        <f t="shared" si="24"/>
        <v/>
      </c>
      <c r="AK11" t="str">
        <f t="shared" si="25"/>
        <v>};</v>
      </c>
    </row>
    <row r="12" spans="1:37" x14ac:dyDescent="0.25">
      <c r="P12" s="1" t="e">
        <f t="shared" si="6"/>
        <v>#N/A</v>
      </c>
      <c r="Q12">
        <f t="shared" si="7"/>
        <v>11</v>
      </c>
      <c r="R12" t="str">
        <f t="shared" si="8"/>
        <v xml:space="preserve"> [11] = {</v>
      </c>
      <c r="S12" s="1" t="str">
        <f t="shared" si="9"/>
        <v xml:space="preserve">                      </v>
      </c>
      <c r="T12" t="e">
        <f>VLOOKUP(D12,Type!A$2:B$16,2,FALSE)</f>
        <v>#N/A</v>
      </c>
      <c r="U12" t="e">
        <f t="shared" si="10"/>
        <v>#N/A</v>
      </c>
      <c r="V12" t="str">
        <f t="shared" si="11"/>
        <v>0</v>
      </c>
      <c r="W12" t="str">
        <f t="shared" si="12"/>
        <v xml:space="preserve">["VXP"] =    0; </v>
      </c>
      <c r="X12" t="str">
        <f t="shared" si="13"/>
        <v>0</v>
      </c>
      <c r="Y12" t="str">
        <f t="shared" si="14"/>
        <v xml:space="preserve">["LP"] =  0; </v>
      </c>
      <c r="Z12" t="str">
        <f t="shared" si="15"/>
        <v>0</v>
      </c>
      <c r="AA12" t="str">
        <f t="shared" si="16"/>
        <v xml:space="preserve">["REP"] =    0; </v>
      </c>
      <c r="AB12">
        <f>IF(LEN(I12)&gt;0,VLOOKUP(I12,Faction!A$2:B$77,2,FALSE),1)</f>
        <v>1</v>
      </c>
      <c r="AC12" t="str">
        <f t="shared" si="17"/>
        <v xml:space="preserve">["FACTION"] = 1; </v>
      </c>
      <c r="AD12" t="str">
        <f t="shared" si="18"/>
        <v xml:space="preserve">["TIER"] = 0; </v>
      </c>
      <c r="AE12" t="str">
        <f t="shared" si="19"/>
        <v/>
      </c>
      <c r="AF12" t="str">
        <f t="shared" si="20"/>
        <v/>
      </c>
      <c r="AG12" t="str">
        <f t="shared" si="21"/>
        <v xml:space="preserve">["NAME"] = { ["EN"] = ""; }; </v>
      </c>
      <c r="AH12" t="str">
        <f t="shared" si="22"/>
        <v xml:space="preserve">["LORE"] = { ["EN"] = ""; }; </v>
      </c>
      <c r="AI12" t="str">
        <f t="shared" si="23"/>
        <v xml:space="preserve">["SUMMARY"] = { ["EN"] = ""; }; </v>
      </c>
      <c r="AJ12" t="str">
        <f t="shared" si="24"/>
        <v/>
      </c>
      <c r="AK12" t="str">
        <f t="shared" si="25"/>
        <v>};</v>
      </c>
    </row>
    <row r="13" spans="1:37" x14ac:dyDescent="0.25">
      <c r="P13" s="1" t="e">
        <f t="shared" si="6"/>
        <v>#N/A</v>
      </c>
      <c r="Q13">
        <f t="shared" si="7"/>
        <v>12</v>
      </c>
      <c r="R13" t="str">
        <f t="shared" si="8"/>
        <v xml:space="preserve"> [12] = {</v>
      </c>
      <c r="S13" s="1" t="str">
        <f t="shared" si="9"/>
        <v xml:space="preserve">                      </v>
      </c>
      <c r="T13" t="e">
        <f>VLOOKUP(D13,Type!A$2:B$16,2,FALSE)</f>
        <v>#N/A</v>
      </c>
      <c r="U13" t="e">
        <f t="shared" si="10"/>
        <v>#N/A</v>
      </c>
      <c r="V13" t="str">
        <f t="shared" si="11"/>
        <v>0</v>
      </c>
      <c r="W13" t="str">
        <f t="shared" si="12"/>
        <v xml:space="preserve">["VXP"] =    0; </v>
      </c>
      <c r="X13" t="str">
        <f t="shared" si="13"/>
        <v>0</v>
      </c>
      <c r="Y13" t="str">
        <f t="shared" si="14"/>
        <v xml:space="preserve">["LP"] =  0; </v>
      </c>
      <c r="Z13" t="str">
        <f t="shared" si="15"/>
        <v>0</v>
      </c>
      <c r="AA13" t="str">
        <f t="shared" si="16"/>
        <v xml:space="preserve">["REP"] =    0; </v>
      </c>
      <c r="AB13">
        <f>IF(LEN(I13)&gt;0,VLOOKUP(I13,Faction!A$2:B$77,2,FALSE),1)</f>
        <v>1</v>
      </c>
      <c r="AC13" t="str">
        <f t="shared" si="17"/>
        <v xml:space="preserve">["FACTION"] = 1; </v>
      </c>
      <c r="AD13" t="str">
        <f t="shared" si="18"/>
        <v xml:space="preserve">["TIER"] = 0; </v>
      </c>
      <c r="AE13" t="str">
        <f t="shared" si="19"/>
        <v/>
      </c>
      <c r="AF13" t="str">
        <f t="shared" si="20"/>
        <v/>
      </c>
      <c r="AG13" t="str">
        <f t="shared" si="21"/>
        <v xml:space="preserve">["NAME"] = { ["EN"] = ""; }; </v>
      </c>
      <c r="AH13" t="str">
        <f t="shared" si="22"/>
        <v xml:space="preserve">["LORE"] = { ["EN"] = ""; }; </v>
      </c>
      <c r="AI13" t="str">
        <f t="shared" si="23"/>
        <v xml:space="preserve">["SUMMARY"] = { ["EN"] = ""; }; </v>
      </c>
      <c r="AJ13" t="str">
        <f t="shared" si="24"/>
        <v/>
      </c>
      <c r="AK13" t="str">
        <f t="shared" si="25"/>
        <v>};</v>
      </c>
    </row>
    <row r="14" spans="1:37" x14ac:dyDescent="0.25">
      <c r="P14" s="1" t="e">
        <f t="shared" si="6"/>
        <v>#N/A</v>
      </c>
      <c r="Q14">
        <f t="shared" si="7"/>
        <v>13</v>
      </c>
      <c r="R14" t="str">
        <f t="shared" si="8"/>
        <v xml:space="preserve"> [13] = {</v>
      </c>
      <c r="S14" s="1" t="str">
        <f t="shared" si="9"/>
        <v xml:space="preserve">                      </v>
      </c>
      <c r="T14" t="e">
        <f>VLOOKUP(D14,Type!A$2:B$16,2,FALSE)</f>
        <v>#N/A</v>
      </c>
      <c r="U14" t="e">
        <f t="shared" si="10"/>
        <v>#N/A</v>
      </c>
      <c r="V14" t="str">
        <f t="shared" si="11"/>
        <v>0</v>
      </c>
      <c r="W14" t="str">
        <f t="shared" si="12"/>
        <v xml:space="preserve">["VXP"] =    0; </v>
      </c>
      <c r="X14" t="str">
        <f t="shared" si="13"/>
        <v>0</v>
      </c>
      <c r="Y14" t="str">
        <f t="shared" si="14"/>
        <v xml:space="preserve">["LP"] =  0; </v>
      </c>
      <c r="Z14" t="str">
        <f t="shared" si="15"/>
        <v>0</v>
      </c>
      <c r="AA14" t="str">
        <f t="shared" si="16"/>
        <v xml:space="preserve">["REP"] =    0; </v>
      </c>
      <c r="AB14">
        <f>IF(LEN(I14)&gt;0,VLOOKUP(I14,Faction!A$2:B$77,2,FALSE),1)</f>
        <v>1</v>
      </c>
      <c r="AC14" t="str">
        <f t="shared" si="17"/>
        <v xml:space="preserve">["FACTION"] = 1; </v>
      </c>
      <c r="AD14" t="str">
        <f t="shared" si="18"/>
        <v xml:space="preserve">["TIER"] = 0; </v>
      </c>
      <c r="AE14" t="str">
        <f t="shared" si="19"/>
        <v/>
      </c>
      <c r="AF14" t="str">
        <f t="shared" si="20"/>
        <v/>
      </c>
      <c r="AG14" t="str">
        <f t="shared" si="21"/>
        <v xml:space="preserve">["NAME"] = { ["EN"] = ""; }; </v>
      </c>
      <c r="AH14" t="str">
        <f t="shared" si="22"/>
        <v xml:space="preserve">["LORE"] = { ["EN"] = ""; }; </v>
      </c>
      <c r="AI14" t="str">
        <f t="shared" si="23"/>
        <v xml:space="preserve">["SUMMARY"] = { ["EN"] = ""; }; </v>
      </c>
      <c r="AJ14" t="str">
        <f t="shared" si="24"/>
        <v/>
      </c>
      <c r="AK14" t="str">
        <f t="shared" si="25"/>
        <v>};</v>
      </c>
    </row>
    <row r="15" spans="1:37" x14ac:dyDescent="0.25">
      <c r="P15" s="1" t="e">
        <f t="shared" si="6"/>
        <v>#N/A</v>
      </c>
      <c r="Q15">
        <f t="shared" si="7"/>
        <v>14</v>
      </c>
      <c r="R15" t="str">
        <f t="shared" si="8"/>
        <v xml:space="preserve"> [14] = {</v>
      </c>
      <c r="S15" s="1" t="str">
        <f t="shared" si="9"/>
        <v xml:space="preserve">                      </v>
      </c>
      <c r="T15" t="e">
        <f>VLOOKUP(D15,Type!A$2:B$16,2,FALSE)</f>
        <v>#N/A</v>
      </c>
      <c r="U15" t="e">
        <f t="shared" si="10"/>
        <v>#N/A</v>
      </c>
      <c r="V15" t="str">
        <f t="shared" si="11"/>
        <v>0</v>
      </c>
      <c r="W15" t="str">
        <f t="shared" si="12"/>
        <v xml:space="preserve">["VXP"] =    0; </v>
      </c>
      <c r="X15" t="str">
        <f t="shared" si="13"/>
        <v>0</v>
      </c>
      <c r="Y15" t="str">
        <f t="shared" si="14"/>
        <v xml:space="preserve">["LP"] =  0; </v>
      </c>
      <c r="Z15" t="str">
        <f t="shared" si="15"/>
        <v>0</v>
      </c>
      <c r="AA15" t="str">
        <f t="shared" si="16"/>
        <v xml:space="preserve">["REP"] =    0; </v>
      </c>
      <c r="AB15">
        <f>IF(LEN(I15)&gt;0,VLOOKUP(I15,Faction!A$2:B$77,2,FALSE),1)</f>
        <v>1</v>
      </c>
      <c r="AC15" t="str">
        <f t="shared" si="17"/>
        <v xml:space="preserve">["FACTION"] = 1; </v>
      </c>
      <c r="AD15" t="str">
        <f t="shared" si="18"/>
        <v xml:space="preserve">["TIER"] = 0; </v>
      </c>
      <c r="AE15" t="str">
        <f t="shared" si="19"/>
        <v/>
      </c>
      <c r="AF15" t="str">
        <f t="shared" si="20"/>
        <v/>
      </c>
      <c r="AG15" t="str">
        <f t="shared" si="21"/>
        <v xml:space="preserve">["NAME"] = { ["EN"] = ""; }; </v>
      </c>
      <c r="AH15" t="str">
        <f t="shared" si="22"/>
        <v xml:space="preserve">["LORE"] = { ["EN"] = ""; }; </v>
      </c>
      <c r="AI15" t="str">
        <f t="shared" si="23"/>
        <v xml:space="preserve">["SUMMARY"] = { ["EN"] = ""; }; </v>
      </c>
      <c r="AJ15" t="str">
        <f t="shared" si="24"/>
        <v/>
      </c>
      <c r="AK15" t="str">
        <f t="shared" si="25"/>
        <v>};</v>
      </c>
    </row>
    <row r="16" spans="1:37" x14ac:dyDescent="0.25">
      <c r="P16" s="1" t="e">
        <f t="shared" si="6"/>
        <v>#N/A</v>
      </c>
      <c r="Q16">
        <f t="shared" si="7"/>
        <v>15</v>
      </c>
      <c r="R16" t="str">
        <f t="shared" si="8"/>
        <v xml:space="preserve"> [15] = {</v>
      </c>
      <c r="S16" s="1" t="str">
        <f t="shared" si="9"/>
        <v xml:space="preserve">                      </v>
      </c>
      <c r="T16" t="e">
        <f>VLOOKUP(D16,Type!A$2:B$16,2,FALSE)</f>
        <v>#N/A</v>
      </c>
      <c r="U16" t="e">
        <f t="shared" si="10"/>
        <v>#N/A</v>
      </c>
      <c r="V16" t="str">
        <f t="shared" si="11"/>
        <v>0</v>
      </c>
      <c r="W16" t="str">
        <f t="shared" si="12"/>
        <v xml:space="preserve">["VXP"] =    0; </v>
      </c>
      <c r="X16" t="str">
        <f t="shared" si="13"/>
        <v>0</v>
      </c>
      <c r="Y16" t="str">
        <f t="shared" si="14"/>
        <v xml:space="preserve">["LP"] =  0; </v>
      </c>
      <c r="Z16" t="str">
        <f t="shared" si="15"/>
        <v>0</v>
      </c>
      <c r="AA16" t="str">
        <f t="shared" si="16"/>
        <v xml:space="preserve">["REP"] =    0; </v>
      </c>
      <c r="AB16">
        <f>IF(LEN(I16)&gt;0,VLOOKUP(I16,Faction!A$2:B$77,2,FALSE),1)</f>
        <v>1</v>
      </c>
      <c r="AC16" t="str">
        <f t="shared" si="17"/>
        <v xml:space="preserve">["FACTION"] = 1; </v>
      </c>
      <c r="AD16" t="str">
        <f t="shared" si="18"/>
        <v xml:space="preserve">["TIER"] = 0; </v>
      </c>
      <c r="AE16" t="str">
        <f t="shared" si="19"/>
        <v/>
      </c>
      <c r="AF16" t="str">
        <f t="shared" si="20"/>
        <v/>
      </c>
      <c r="AG16" t="str">
        <f t="shared" si="21"/>
        <v xml:space="preserve">["NAME"] = { ["EN"] = ""; }; </v>
      </c>
      <c r="AH16" t="str">
        <f t="shared" si="22"/>
        <v xml:space="preserve">["LORE"] = { ["EN"] = ""; }; </v>
      </c>
      <c r="AI16" t="str">
        <f t="shared" si="23"/>
        <v xml:space="preserve">["SUMMARY"] = { ["EN"] = ""; }; </v>
      </c>
      <c r="AJ16" t="str">
        <f t="shared" si="24"/>
        <v/>
      </c>
      <c r="AK16" t="str">
        <f t="shared" si="25"/>
        <v>};</v>
      </c>
    </row>
    <row r="17" spans="3:37" x14ac:dyDescent="0.25">
      <c r="P17" s="1" t="e">
        <f t="shared" si="6"/>
        <v>#N/A</v>
      </c>
      <c r="Q17">
        <f t="shared" si="7"/>
        <v>16</v>
      </c>
      <c r="R17" t="str">
        <f t="shared" si="8"/>
        <v xml:space="preserve"> [16] = {</v>
      </c>
      <c r="S17" s="1" t="str">
        <f t="shared" si="9"/>
        <v xml:space="preserve">                      </v>
      </c>
      <c r="T17" t="e">
        <f>VLOOKUP(D17,Type!A$2:B$16,2,FALSE)</f>
        <v>#N/A</v>
      </c>
      <c r="U17" t="e">
        <f t="shared" si="10"/>
        <v>#N/A</v>
      </c>
      <c r="V17" t="str">
        <f t="shared" si="11"/>
        <v>0</v>
      </c>
      <c r="W17" t="str">
        <f t="shared" si="12"/>
        <v xml:space="preserve">["VXP"] =    0; </v>
      </c>
      <c r="X17" t="str">
        <f t="shared" si="13"/>
        <v>0</v>
      </c>
      <c r="Y17" t="str">
        <f t="shared" si="14"/>
        <v xml:space="preserve">["LP"] =  0; </v>
      </c>
      <c r="Z17" t="str">
        <f t="shared" si="15"/>
        <v>0</v>
      </c>
      <c r="AA17" t="str">
        <f t="shared" si="16"/>
        <v xml:space="preserve">["REP"] =    0; </v>
      </c>
      <c r="AB17">
        <f>IF(LEN(I17)&gt;0,VLOOKUP(I17,Faction!A$2:B$77,2,FALSE),1)</f>
        <v>1</v>
      </c>
      <c r="AC17" t="str">
        <f t="shared" si="17"/>
        <v xml:space="preserve">["FACTION"] = 1; </v>
      </c>
      <c r="AD17" t="str">
        <f t="shared" si="18"/>
        <v xml:space="preserve">["TIER"] = 0; </v>
      </c>
      <c r="AE17" t="str">
        <f t="shared" si="19"/>
        <v/>
      </c>
      <c r="AF17" t="str">
        <f t="shared" si="20"/>
        <v/>
      </c>
      <c r="AG17" t="str">
        <f t="shared" si="21"/>
        <v xml:space="preserve">["NAME"] = { ["EN"] = ""; }; </v>
      </c>
      <c r="AH17" t="str">
        <f t="shared" si="22"/>
        <v xml:space="preserve">["LORE"] = { ["EN"] = ""; }; </v>
      </c>
      <c r="AI17" t="str">
        <f t="shared" si="23"/>
        <v xml:space="preserve">["SUMMARY"] = { ["EN"] = ""; }; </v>
      </c>
      <c r="AJ17" t="str">
        <f t="shared" si="24"/>
        <v/>
      </c>
      <c r="AK17" t="str">
        <f t="shared" si="25"/>
        <v>};</v>
      </c>
    </row>
    <row r="18" spans="3:37" x14ac:dyDescent="0.25">
      <c r="P18" s="1" t="e">
        <f t="shared" si="6"/>
        <v>#N/A</v>
      </c>
      <c r="Q18">
        <f t="shared" si="7"/>
        <v>17</v>
      </c>
      <c r="R18" t="str">
        <f t="shared" si="8"/>
        <v xml:space="preserve"> [17] = {</v>
      </c>
      <c r="S18" s="1" t="str">
        <f t="shared" si="9"/>
        <v xml:space="preserve">                      </v>
      </c>
      <c r="T18" t="e">
        <f>VLOOKUP(D18,Type!A$2:B$16,2,FALSE)</f>
        <v>#N/A</v>
      </c>
      <c r="U18" t="e">
        <f t="shared" si="10"/>
        <v>#N/A</v>
      </c>
      <c r="V18" t="str">
        <f t="shared" si="11"/>
        <v>0</v>
      </c>
      <c r="W18" t="str">
        <f t="shared" si="12"/>
        <v xml:space="preserve">["VXP"] =    0; </v>
      </c>
      <c r="X18" t="str">
        <f t="shared" si="13"/>
        <v>0</v>
      </c>
      <c r="Y18" t="str">
        <f t="shared" si="14"/>
        <v xml:space="preserve">["LP"] =  0; </v>
      </c>
      <c r="Z18" t="str">
        <f t="shared" si="15"/>
        <v>0</v>
      </c>
      <c r="AA18" t="str">
        <f t="shared" si="16"/>
        <v xml:space="preserve">["REP"] =    0; </v>
      </c>
      <c r="AB18">
        <f>IF(LEN(I18)&gt;0,VLOOKUP(I18,Faction!A$2:B$77,2,FALSE),1)</f>
        <v>1</v>
      </c>
      <c r="AC18" t="str">
        <f t="shared" si="17"/>
        <v xml:space="preserve">["FACTION"] = 1; </v>
      </c>
      <c r="AD18" t="str">
        <f t="shared" si="18"/>
        <v xml:space="preserve">["TIER"] = 0; </v>
      </c>
      <c r="AE18" t="str">
        <f t="shared" si="19"/>
        <v/>
      </c>
      <c r="AF18" t="str">
        <f t="shared" si="20"/>
        <v/>
      </c>
      <c r="AG18" t="str">
        <f t="shared" si="21"/>
        <v xml:space="preserve">["NAME"] = { ["EN"] = ""; }; </v>
      </c>
      <c r="AH18" t="str">
        <f t="shared" si="22"/>
        <v xml:space="preserve">["LORE"] = { ["EN"] = ""; }; </v>
      </c>
      <c r="AI18" t="str">
        <f t="shared" si="23"/>
        <v xml:space="preserve">["SUMMARY"] = { ["EN"] = ""; }; </v>
      </c>
      <c r="AJ18" t="str">
        <f t="shared" si="24"/>
        <v/>
      </c>
      <c r="AK18" t="str">
        <f t="shared" si="25"/>
        <v>};</v>
      </c>
    </row>
    <row r="19" spans="3:37" x14ac:dyDescent="0.25">
      <c r="P19" s="1" t="e">
        <f t="shared" si="6"/>
        <v>#N/A</v>
      </c>
      <c r="Q19">
        <f t="shared" si="7"/>
        <v>18</v>
      </c>
      <c r="R19" t="str">
        <f t="shared" si="8"/>
        <v xml:space="preserve"> [18] = {</v>
      </c>
      <c r="S19" s="1" t="str">
        <f t="shared" si="9"/>
        <v xml:space="preserve">                      </v>
      </c>
      <c r="T19" t="e">
        <f>VLOOKUP(D19,Type!A$2:B$16,2,FALSE)</f>
        <v>#N/A</v>
      </c>
      <c r="U19" t="e">
        <f t="shared" si="10"/>
        <v>#N/A</v>
      </c>
      <c r="V19" t="str">
        <f t="shared" si="11"/>
        <v>0</v>
      </c>
      <c r="W19" t="str">
        <f t="shared" si="12"/>
        <v xml:space="preserve">["VXP"] =    0; </v>
      </c>
      <c r="X19" t="str">
        <f t="shared" si="13"/>
        <v>0</v>
      </c>
      <c r="Y19" t="str">
        <f t="shared" si="14"/>
        <v xml:space="preserve">["LP"] =  0; </v>
      </c>
      <c r="Z19" t="str">
        <f t="shared" si="15"/>
        <v>0</v>
      </c>
      <c r="AA19" t="str">
        <f t="shared" si="16"/>
        <v xml:space="preserve">["REP"] =    0; </v>
      </c>
      <c r="AB19">
        <f>IF(LEN(I19)&gt;0,VLOOKUP(I19,Faction!A$2:B$77,2,FALSE),1)</f>
        <v>1</v>
      </c>
      <c r="AC19" t="str">
        <f t="shared" si="17"/>
        <v xml:space="preserve">["FACTION"] = 1; </v>
      </c>
      <c r="AD19" t="str">
        <f t="shared" si="18"/>
        <v xml:space="preserve">["TIER"] = 0; </v>
      </c>
      <c r="AE19" t="str">
        <f t="shared" si="19"/>
        <v/>
      </c>
      <c r="AF19" t="str">
        <f t="shared" si="20"/>
        <v/>
      </c>
      <c r="AG19" t="str">
        <f t="shared" si="21"/>
        <v xml:space="preserve">["NAME"] = { ["EN"] = ""; }; </v>
      </c>
      <c r="AH19" t="str">
        <f t="shared" si="22"/>
        <v xml:space="preserve">["LORE"] = { ["EN"] = ""; }; </v>
      </c>
      <c r="AI19" t="str">
        <f t="shared" si="23"/>
        <v xml:space="preserve">["SUMMARY"] = { ["EN"] = ""; }; </v>
      </c>
      <c r="AJ19" t="str">
        <f t="shared" si="24"/>
        <v/>
      </c>
      <c r="AK19" t="str">
        <f t="shared" si="25"/>
        <v>};</v>
      </c>
    </row>
    <row r="20" spans="3:37" x14ac:dyDescent="0.25">
      <c r="P20" s="1" t="e">
        <f t="shared" si="6"/>
        <v>#N/A</v>
      </c>
      <c r="Q20">
        <f t="shared" si="7"/>
        <v>19</v>
      </c>
      <c r="R20" t="str">
        <f t="shared" si="8"/>
        <v xml:space="preserve"> [19] = {</v>
      </c>
      <c r="S20" s="1" t="str">
        <f t="shared" si="9"/>
        <v xml:space="preserve">                      </v>
      </c>
      <c r="T20" t="e">
        <f>VLOOKUP(D20,Type!A$2:B$16,2,FALSE)</f>
        <v>#N/A</v>
      </c>
      <c r="U20" t="e">
        <f t="shared" si="10"/>
        <v>#N/A</v>
      </c>
      <c r="V20" t="str">
        <f t="shared" si="11"/>
        <v>0</v>
      </c>
      <c r="W20" t="str">
        <f t="shared" si="12"/>
        <v xml:space="preserve">["VXP"] =    0; </v>
      </c>
      <c r="X20" t="str">
        <f t="shared" si="13"/>
        <v>0</v>
      </c>
      <c r="Y20" t="str">
        <f t="shared" si="14"/>
        <v xml:space="preserve">["LP"] =  0; </v>
      </c>
      <c r="Z20" t="str">
        <f t="shared" si="15"/>
        <v>0</v>
      </c>
      <c r="AA20" t="str">
        <f t="shared" si="16"/>
        <v xml:space="preserve">["REP"] =    0; </v>
      </c>
      <c r="AB20">
        <f>IF(LEN(I20)&gt;0,VLOOKUP(I20,Faction!A$2:B$77,2,FALSE),1)</f>
        <v>1</v>
      </c>
      <c r="AC20" t="str">
        <f t="shared" si="17"/>
        <v xml:space="preserve">["FACTION"] = 1; </v>
      </c>
      <c r="AD20" t="str">
        <f t="shared" si="18"/>
        <v xml:space="preserve">["TIER"] = 0; </v>
      </c>
      <c r="AE20" t="str">
        <f t="shared" si="19"/>
        <v/>
      </c>
      <c r="AF20" t="str">
        <f t="shared" si="20"/>
        <v/>
      </c>
      <c r="AG20" t="str">
        <f t="shared" si="21"/>
        <v xml:space="preserve">["NAME"] = { ["EN"] = ""; }; </v>
      </c>
      <c r="AH20" t="str">
        <f t="shared" si="22"/>
        <v xml:space="preserve">["LORE"] = { ["EN"] = ""; }; </v>
      </c>
      <c r="AI20" t="str">
        <f t="shared" si="23"/>
        <v xml:space="preserve">["SUMMARY"] = { ["EN"] = ""; }; </v>
      </c>
      <c r="AJ20" t="str">
        <f t="shared" si="24"/>
        <v/>
      </c>
      <c r="AK20" t="str">
        <f t="shared" si="25"/>
        <v>};</v>
      </c>
    </row>
    <row r="21" spans="3:37" x14ac:dyDescent="0.25">
      <c r="P21" s="1" t="e">
        <f t="shared" si="6"/>
        <v>#N/A</v>
      </c>
      <c r="Q21">
        <f t="shared" si="7"/>
        <v>20</v>
      </c>
      <c r="R21" t="str">
        <f t="shared" si="8"/>
        <v xml:space="preserve"> [20] = {</v>
      </c>
      <c r="S21" s="1" t="str">
        <f t="shared" si="9"/>
        <v xml:space="preserve">                      </v>
      </c>
      <c r="T21" t="e">
        <f>VLOOKUP(D21,Type!A$2:B$16,2,FALSE)</f>
        <v>#N/A</v>
      </c>
      <c r="U21" t="e">
        <f t="shared" si="10"/>
        <v>#N/A</v>
      </c>
      <c r="V21" t="str">
        <f t="shared" si="11"/>
        <v>0</v>
      </c>
      <c r="W21" t="str">
        <f t="shared" si="12"/>
        <v xml:space="preserve">["VXP"] =    0; </v>
      </c>
      <c r="X21" t="str">
        <f t="shared" si="13"/>
        <v>0</v>
      </c>
      <c r="Y21" t="str">
        <f t="shared" si="14"/>
        <v xml:space="preserve">["LP"] =  0; </v>
      </c>
      <c r="Z21" t="str">
        <f t="shared" si="15"/>
        <v>0</v>
      </c>
      <c r="AA21" t="str">
        <f t="shared" si="16"/>
        <v xml:space="preserve">["REP"] =    0; </v>
      </c>
      <c r="AB21">
        <f>IF(LEN(I21)&gt;0,VLOOKUP(I21,Faction!A$2:B$77,2,FALSE),1)</f>
        <v>1</v>
      </c>
      <c r="AC21" t="str">
        <f t="shared" si="17"/>
        <v xml:space="preserve">["FACTION"] = 1; </v>
      </c>
      <c r="AD21" t="str">
        <f t="shared" si="18"/>
        <v xml:space="preserve">["TIER"] = 0; </v>
      </c>
      <c r="AE21" t="str">
        <f t="shared" si="19"/>
        <v/>
      </c>
      <c r="AF21" t="str">
        <f t="shared" si="20"/>
        <v/>
      </c>
      <c r="AG21" t="str">
        <f t="shared" si="21"/>
        <v xml:space="preserve">["NAME"] = { ["EN"] = ""; }; </v>
      </c>
      <c r="AH21" t="str">
        <f t="shared" si="22"/>
        <v xml:space="preserve">["LORE"] = { ["EN"] = ""; }; </v>
      </c>
      <c r="AI21" t="str">
        <f t="shared" si="23"/>
        <v xml:space="preserve">["SUMMARY"] = { ["EN"] = ""; }; </v>
      </c>
      <c r="AJ21" t="str">
        <f t="shared" si="24"/>
        <v/>
      </c>
      <c r="AK21" t="str">
        <f t="shared" si="25"/>
        <v>};</v>
      </c>
    </row>
    <row r="22" spans="3:37" x14ac:dyDescent="0.25">
      <c r="P22" s="1" t="e">
        <f t="shared" si="6"/>
        <v>#N/A</v>
      </c>
      <c r="Q22">
        <f t="shared" si="7"/>
        <v>21</v>
      </c>
      <c r="R22" t="str">
        <f t="shared" si="8"/>
        <v xml:space="preserve"> [21] = {</v>
      </c>
      <c r="S22" s="1" t="str">
        <f t="shared" si="9"/>
        <v xml:space="preserve">                      </v>
      </c>
      <c r="T22" t="e">
        <f>VLOOKUP(D22,Type!A$2:B$16,2,FALSE)</f>
        <v>#N/A</v>
      </c>
      <c r="U22" t="e">
        <f t="shared" si="10"/>
        <v>#N/A</v>
      </c>
      <c r="V22" t="str">
        <f t="shared" si="11"/>
        <v>0</v>
      </c>
      <c r="W22" t="str">
        <f t="shared" si="12"/>
        <v xml:space="preserve">["VXP"] =    0; </v>
      </c>
      <c r="X22" t="str">
        <f t="shared" si="13"/>
        <v>0</v>
      </c>
      <c r="Y22" t="str">
        <f t="shared" si="14"/>
        <v xml:space="preserve">["LP"] =  0; </v>
      </c>
      <c r="Z22" t="str">
        <f t="shared" si="15"/>
        <v>0</v>
      </c>
      <c r="AA22" t="str">
        <f t="shared" si="16"/>
        <v xml:space="preserve">["REP"] =    0; </v>
      </c>
      <c r="AB22">
        <f>IF(LEN(I22)&gt;0,VLOOKUP(I22,Faction!A$2:B$77,2,FALSE),1)</f>
        <v>1</v>
      </c>
      <c r="AC22" t="str">
        <f t="shared" si="17"/>
        <v xml:space="preserve">["FACTION"] = 1; </v>
      </c>
      <c r="AD22" t="str">
        <f t="shared" si="18"/>
        <v xml:space="preserve">["TIER"] = 0; </v>
      </c>
      <c r="AE22" t="str">
        <f t="shared" si="19"/>
        <v/>
      </c>
      <c r="AF22" t="str">
        <f t="shared" si="20"/>
        <v/>
      </c>
      <c r="AG22" t="str">
        <f t="shared" si="21"/>
        <v xml:space="preserve">["NAME"] = { ["EN"] = ""; }; </v>
      </c>
      <c r="AH22" t="str">
        <f t="shared" si="22"/>
        <v xml:space="preserve">["LORE"] = { ["EN"] = ""; }; </v>
      </c>
      <c r="AI22" t="str">
        <f t="shared" si="23"/>
        <v xml:space="preserve">["SUMMARY"] = { ["EN"] = ""; }; </v>
      </c>
      <c r="AJ22" t="str">
        <f t="shared" si="24"/>
        <v/>
      </c>
      <c r="AK22" t="str">
        <f t="shared" si="25"/>
        <v>};</v>
      </c>
    </row>
    <row r="23" spans="3:37" x14ac:dyDescent="0.25">
      <c r="P23" s="1" t="e">
        <f t="shared" si="6"/>
        <v>#N/A</v>
      </c>
      <c r="Q23">
        <f t="shared" si="7"/>
        <v>22</v>
      </c>
      <c r="R23" t="str">
        <f t="shared" si="8"/>
        <v xml:space="preserve"> [22] = {</v>
      </c>
      <c r="S23" s="1" t="str">
        <f t="shared" si="9"/>
        <v xml:space="preserve">                      </v>
      </c>
      <c r="T23" t="e">
        <f>VLOOKUP(D23,Type!A$2:B$16,2,FALSE)</f>
        <v>#N/A</v>
      </c>
      <c r="U23" t="e">
        <f t="shared" si="10"/>
        <v>#N/A</v>
      </c>
      <c r="V23" t="str">
        <f t="shared" si="11"/>
        <v>0</v>
      </c>
      <c r="W23" t="str">
        <f t="shared" si="12"/>
        <v xml:space="preserve">["VXP"] =    0; </v>
      </c>
      <c r="X23" t="str">
        <f t="shared" si="13"/>
        <v>0</v>
      </c>
      <c r="Y23" t="str">
        <f t="shared" si="14"/>
        <v xml:space="preserve">["LP"] =  0; </v>
      </c>
      <c r="Z23" t="str">
        <f t="shared" si="15"/>
        <v>0</v>
      </c>
      <c r="AA23" t="str">
        <f t="shared" si="16"/>
        <v xml:space="preserve">["REP"] =    0; </v>
      </c>
      <c r="AB23">
        <f>IF(LEN(I23)&gt;0,VLOOKUP(I23,Faction!A$2:B$77,2,FALSE),1)</f>
        <v>1</v>
      </c>
      <c r="AC23" t="str">
        <f t="shared" si="17"/>
        <v xml:space="preserve">["FACTION"] = 1; </v>
      </c>
      <c r="AD23" t="str">
        <f t="shared" si="18"/>
        <v xml:space="preserve">["TIER"] = 0; </v>
      </c>
      <c r="AE23" t="str">
        <f t="shared" si="19"/>
        <v/>
      </c>
      <c r="AF23" t="str">
        <f t="shared" si="20"/>
        <v/>
      </c>
      <c r="AG23" t="str">
        <f t="shared" si="21"/>
        <v xml:space="preserve">["NAME"] = { ["EN"] = ""; }; </v>
      </c>
      <c r="AH23" t="str">
        <f t="shared" si="22"/>
        <v xml:space="preserve">["LORE"] = { ["EN"] = ""; }; </v>
      </c>
      <c r="AI23" t="str">
        <f t="shared" si="23"/>
        <v xml:space="preserve">["SUMMARY"] = { ["EN"] = ""; }; </v>
      </c>
      <c r="AJ23" t="str">
        <f t="shared" si="24"/>
        <v/>
      </c>
      <c r="AK23" t="str">
        <f t="shared" si="25"/>
        <v>};</v>
      </c>
    </row>
    <row r="24" spans="3:37" x14ac:dyDescent="0.25">
      <c r="P24" s="1" t="e">
        <f t="shared" si="6"/>
        <v>#N/A</v>
      </c>
      <c r="Q24">
        <f t="shared" si="7"/>
        <v>23</v>
      </c>
      <c r="R24" t="str">
        <f t="shared" si="8"/>
        <v xml:space="preserve"> [23] = {</v>
      </c>
      <c r="S24" s="1" t="str">
        <f t="shared" si="9"/>
        <v xml:space="preserve">                      </v>
      </c>
      <c r="T24" t="e">
        <f>VLOOKUP(D24,Type!A$2:B$16,2,FALSE)</f>
        <v>#N/A</v>
      </c>
      <c r="U24" t="e">
        <f t="shared" si="10"/>
        <v>#N/A</v>
      </c>
      <c r="V24" t="str">
        <f t="shared" si="11"/>
        <v>0</v>
      </c>
      <c r="W24" t="str">
        <f t="shared" si="12"/>
        <v xml:space="preserve">["VXP"] =    0; </v>
      </c>
      <c r="X24" t="str">
        <f t="shared" si="13"/>
        <v>0</v>
      </c>
      <c r="Y24" t="str">
        <f t="shared" si="14"/>
        <v xml:space="preserve">["LP"] =  0; </v>
      </c>
      <c r="Z24" t="str">
        <f t="shared" si="15"/>
        <v>0</v>
      </c>
      <c r="AA24" t="str">
        <f t="shared" si="16"/>
        <v xml:space="preserve">["REP"] =    0; </v>
      </c>
      <c r="AB24">
        <f>IF(LEN(I24)&gt;0,VLOOKUP(I24,Faction!A$2:B$77,2,FALSE),1)</f>
        <v>1</v>
      </c>
      <c r="AC24" t="str">
        <f t="shared" si="17"/>
        <v xml:space="preserve">["FACTION"] = 1; </v>
      </c>
      <c r="AD24" t="str">
        <f t="shared" si="18"/>
        <v xml:space="preserve">["TIER"] = 0; </v>
      </c>
      <c r="AE24" t="str">
        <f t="shared" si="19"/>
        <v/>
      </c>
      <c r="AF24" t="str">
        <f t="shared" si="20"/>
        <v/>
      </c>
      <c r="AG24" t="str">
        <f t="shared" si="21"/>
        <v xml:space="preserve">["NAME"] = { ["EN"] = ""; }; </v>
      </c>
      <c r="AH24" t="str">
        <f t="shared" si="22"/>
        <v xml:space="preserve">["LORE"] = { ["EN"] = ""; }; </v>
      </c>
      <c r="AI24" t="str">
        <f t="shared" si="23"/>
        <v xml:space="preserve">["SUMMARY"] = { ["EN"] = ""; }; </v>
      </c>
      <c r="AJ24" t="str">
        <f t="shared" si="24"/>
        <v/>
      </c>
      <c r="AK24" t="str">
        <f t="shared" si="25"/>
        <v>};</v>
      </c>
    </row>
    <row r="25" spans="3:37" x14ac:dyDescent="0.25">
      <c r="C25" s="3"/>
      <c r="D25" s="2"/>
      <c r="P25" s="1" t="e">
        <f t="shared" si="6"/>
        <v>#N/A</v>
      </c>
      <c r="Q25">
        <f t="shared" si="7"/>
        <v>24</v>
      </c>
      <c r="R25" t="str">
        <f t="shared" si="8"/>
        <v xml:space="preserve"> [24] = {</v>
      </c>
      <c r="S25" s="1" t="str">
        <f t="shared" si="9"/>
        <v xml:space="preserve">                      </v>
      </c>
      <c r="T25" t="e">
        <f>VLOOKUP(D25,Type!A$2:B$16,2,FALSE)</f>
        <v>#N/A</v>
      </c>
      <c r="U25" t="e">
        <f t="shared" si="10"/>
        <v>#N/A</v>
      </c>
      <c r="V25" t="str">
        <f t="shared" si="11"/>
        <v>0</v>
      </c>
      <c r="W25" t="str">
        <f t="shared" si="12"/>
        <v xml:space="preserve">["VXP"] =    0; </v>
      </c>
      <c r="X25" t="str">
        <f t="shared" si="13"/>
        <v>0</v>
      </c>
      <c r="Y25" t="str">
        <f t="shared" si="14"/>
        <v xml:space="preserve">["LP"] =  0; </v>
      </c>
      <c r="Z25" t="str">
        <f t="shared" si="15"/>
        <v>0</v>
      </c>
      <c r="AA25" t="str">
        <f t="shared" si="16"/>
        <v xml:space="preserve">["REP"] =    0; </v>
      </c>
      <c r="AB25">
        <f>IF(LEN(I25)&gt;0,VLOOKUP(I25,Faction!A$2:B$77,2,FALSE),1)</f>
        <v>1</v>
      </c>
      <c r="AC25" t="str">
        <f t="shared" si="17"/>
        <v xml:space="preserve">["FACTION"] = 1; </v>
      </c>
      <c r="AD25" t="str">
        <f t="shared" si="18"/>
        <v xml:space="preserve">["TIER"] = 0; </v>
      </c>
      <c r="AE25" t="str">
        <f t="shared" si="19"/>
        <v/>
      </c>
      <c r="AF25" t="str">
        <f t="shared" si="20"/>
        <v/>
      </c>
      <c r="AG25" t="str">
        <f t="shared" si="21"/>
        <v xml:space="preserve">["NAME"] = { ["EN"] = ""; }; </v>
      </c>
      <c r="AH25" t="str">
        <f t="shared" si="22"/>
        <v xml:space="preserve">["LORE"] = { ["EN"] = ""; }; </v>
      </c>
      <c r="AI25" t="str">
        <f t="shared" si="23"/>
        <v xml:space="preserve">["SUMMARY"] = { ["EN"] = ""; }; </v>
      </c>
      <c r="AJ25" t="str">
        <f t="shared" si="24"/>
        <v/>
      </c>
      <c r="AK25" t="str">
        <f t="shared" si="25"/>
        <v>};</v>
      </c>
    </row>
    <row r="26" spans="3:37" x14ac:dyDescent="0.25">
      <c r="P26" s="1" t="e">
        <f t="shared" si="6"/>
        <v>#N/A</v>
      </c>
      <c r="Q26">
        <f t="shared" si="7"/>
        <v>25</v>
      </c>
      <c r="R26" t="str">
        <f t="shared" si="8"/>
        <v xml:space="preserve"> [25] = {</v>
      </c>
      <c r="S26" s="1" t="str">
        <f t="shared" si="9"/>
        <v xml:space="preserve">                      </v>
      </c>
      <c r="T26" t="e">
        <f>VLOOKUP(D26,Type!A$2:B$16,2,FALSE)</f>
        <v>#N/A</v>
      </c>
      <c r="U26" t="e">
        <f t="shared" si="10"/>
        <v>#N/A</v>
      </c>
      <c r="V26" t="str">
        <f t="shared" si="11"/>
        <v>0</v>
      </c>
      <c r="W26" t="str">
        <f t="shared" si="12"/>
        <v xml:space="preserve">["VXP"] =    0; </v>
      </c>
      <c r="X26" t="str">
        <f t="shared" si="13"/>
        <v>0</v>
      </c>
      <c r="Y26" t="str">
        <f t="shared" si="14"/>
        <v xml:space="preserve">["LP"] =  0; </v>
      </c>
      <c r="Z26" t="str">
        <f t="shared" si="15"/>
        <v>0</v>
      </c>
      <c r="AA26" t="str">
        <f t="shared" si="16"/>
        <v xml:space="preserve">["REP"] =    0; </v>
      </c>
      <c r="AB26">
        <f>IF(LEN(I26)&gt;0,VLOOKUP(I26,Faction!A$2:B$77,2,FALSE),1)</f>
        <v>1</v>
      </c>
      <c r="AC26" t="str">
        <f t="shared" si="17"/>
        <v xml:space="preserve">["FACTION"] = 1; </v>
      </c>
      <c r="AD26" t="str">
        <f t="shared" si="18"/>
        <v xml:space="preserve">["TIER"] = 0; </v>
      </c>
      <c r="AE26" t="str">
        <f t="shared" si="19"/>
        <v/>
      </c>
      <c r="AF26" t="str">
        <f t="shared" si="20"/>
        <v/>
      </c>
      <c r="AG26" t="str">
        <f t="shared" si="21"/>
        <v xml:space="preserve">["NAME"] = { ["EN"] = ""; }; </v>
      </c>
      <c r="AH26" t="str">
        <f t="shared" si="22"/>
        <v xml:space="preserve">["LORE"] = { ["EN"] = ""; }; </v>
      </c>
      <c r="AI26" t="str">
        <f t="shared" si="23"/>
        <v xml:space="preserve">["SUMMARY"] = { ["EN"] = ""; }; </v>
      </c>
      <c r="AJ26" t="str">
        <f t="shared" si="24"/>
        <v/>
      </c>
      <c r="AK26" t="str">
        <f t="shared" si="25"/>
        <v>};</v>
      </c>
    </row>
    <row r="27" spans="3:37" x14ac:dyDescent="0.25">
      <c r="P27" s="1" t="e">
        <f t="shared" si="6"/>
        <v>#N/A</v>
      </c>
      <c r="Q27">
        <f t="shared" si="7"/>
        <v>26</v>
      </c>
      <c r="R27" t="str">
        <f t="shared" si="8"/>
        <v xml:space="preserve"> [26] = {</v>
      </c>
      <c r="S27" s="1" t="str">
        <f t="shared" si="9"/>
        <v xml:space="preserve">                      </v>
      </c>
      <c r="T27" t="e">
        <f>VLOOKUP(D27,Type!A$2:B$16,2,FALSE)</f>
        <v>#N/A</v>
      </c>
      <c r="U27" t="e">
        <f t="shared" si="10"/>
        <v>#N/A</v>
      </c>
      <c r="V27" t="str">
        <f t="shared" si="11"/>
        <v>0</v>
      </c>
      <c r="W27" t="str">
        <f t="shared" si="12"/>
        <v xml:space="preserve">["VXP"] =    0; </v>
      </c>
      <c r="X27" t="str">
        <f t="shared" si="13"/>
        <v>0</v>
      </c>
      <c r="Y27" t="str">
        <f t="shared" si="14"/>
        <v xml:space="preserve">["LP"] =  0; </v>
      </c>
      <c r="Z27" t="str">
        <f t="shared" si="15"/>
        <v>0</v>
      </c>
      <c r="AA27" t="str">
        <f t="shared" si="16"/>
        <v xml:space="preserve">["REP"] =    0; </v>
      </c>
      <c r="AB27">
        <f>IF(LEN(I27)&gt;0,VLOOKUP(I27,Faction!A$2:B$77,2,FALSE),1)</f>
        <v>1</v>
      </c>
      <c r="AC27" t="str">
        <f t="shared" si="17"/>
        <v xml:space="preserve">["FACTION"] = 1; </v>
      </c>
      <c r="AD27" t="str">
        <f t="shared" si="18"/>
        <v xml:space="preserve">["TIER"] = 0; </v>
      </c>
      <c r="AE27" t="str">
        <f t="shared" si="19"/>
        <v/>
      </c>
      <c r="AF27" t="str">
        <f t="shared" si="20"/>
        <v/>
      </c>
      <c r="AG27" t="str">
        <f t="shared" si="21"/>
        <v xml:space="preserve">["NAME"] = { ["EN"] = ""; }; </v>
      </c>
      <c r="AH27" t="str">
        <f t="shared" si="22"/>
        <v xml:space="preserve">["LORE"] = { ["EN"] = ""; }; </v>
      </c>
      <c r="AI27" t="str">
        <f t="shared" si="23"/>
        <v xml:space="preserve">["SUMMARY"] = { ["EN"] = ""; }; </v>
      </c>
      <c r="AJ27" t="str">
        <f t="shared" si="24"/>
        <v/>
      </c>
      <c r="AK27" t="str">
        <f t="shared" si="25"/>
        <v>};</v>
      </c>
    </row>
    <row r="28" spans="3:37" x14ac:dyDescent="0.25">
      <c r="P28" s="1" t="e">
        <f t="shared" si="6"/>
        <v>#N/A</v>
      </c>
      <c r="Q28">
        <f t="shared" si="7"/>
        <v>27</v>
      </c>
      <c r="R28" t="str">
        <f t="shared" si="8"/>
        <v xml:space="preserve"> [27] = {</v>
      </c>
      <c r="S28" s="1" t="str">
        <f t="shared" si="9"/>
        <v xml:space="preserve">                      </v>
      </c>
      <c r="T28" t="e">
        <f>VLOOKUP(D28,Type!A$2:B$16,2,FALSE)</f>
        <v>#N/A</v>
      </c>
      <c r="U28" t="e">
        <f t="shared" si="10"/>
        <v>#N/A</v>
      </c>
      <c r="V28" t="str">
        <f t="shared" si="11"/>
        <v>0</v>
      </c>
      <c r="W28" t="str">
        <f t="shared" si="12"/>
        <v xml:space="preserve">["VXP"] =    0; </v>
      </c>
      <c r="X28" t="str">
        <f t="shared" si="13"/>
        <v>0</v>
      </c>
      <c r="Y28" t="str">
        <f t="shared" si="14"/>
        <v xml:space="preserve">["LP"] =  0; </v>
      </c>
      <c r="Z28" t="str">
        <f t="shared" si="15"/>
        <v>0</v>
      </c>
      <c r="AA28" t="str">
        <f t="shared" si="16"/>
        <v xml:space="preserve">["REP"] =    0; </v>
      </c>
      <c r="AB28">
        <f>IF(LEN(I28)&gt;0,VLOOKUP(I28,Faction!A$2:B$77,2,FALSE),1)</f>
        <v>1</v>
      </c>
      <c r="AC28" t="str">
        <f t="shared" si="17"/>
        <v xml:space="preserve">["FACTION"] = 1; </v>
      </c>
      <c r="AD28" t="str">
        <f t="shared" si="18"/>
        <v xml:space="preserve">["TIER"] = 0; </v>
      </c>
      <c r="AE28" t="str">
        <f t="shared" si="19"/>
        <v/>
      </c>
      <c r="AF28" t="str">
        <f t="shared" si="20"/>
        <v/>
      </c>
      <c r="AG28" t="str">
        <f t="shared" si="21"/>
        <v xml:space="preserve">["NAME"] = { ["EN"] = ""; }; </v>
      </c>
      <c r="AH28" t="str">
        <f t="shared" si="22"/>
        <v xml:space="preserve">["LORE"] = { ["EN"] = ""; }; </v>
      </c>
      <c r="AI28" t="str">
        <f t="shared" si="23"/>
        <v xml:space="preserve">["SUMMARY"] = { ["EN"] = ""; }; </v>
      </c>
      <c r="AJ28" t="str">
        <f t="shared" si="24"/>
        <v/>
      </c>
      <c r="AK28" t="str">
        <f t="shared" si="25"/>
        <v>};</v>
      </c>
    </row>
    <row r="29" spans="3:37" x14ac:dyDescent="0.25">
      <c r="P29" s="1" t="e">
        <f t="shared" si="6"/>
        <v>#N/A</v>
      </c>
      <c r="Q29">
        <f t="shared" si="7"/>
        <v>28</v>
      </c>
      <c r="R29" t="str">
        <f t="shared" si="8"/>
        <v xml:space="preserve"> [28] = {</v>
      </c>
      <c r="S29" s="1" t="str">
        <f t="shared" si="9"/>
        <v xml:space="preserve">                      </v>
      </c>
      <c r="T29" t="e">
        <f>VLOOKUP(D29,Type!A$2:B$16,2,FALSE)</f>
        <v>#N/A</v>
      </c>
      <c r="U29" t="e">
        <f t="shared" si="10"/>
        <v>#N/A</v>
      </c>
      <c r="V29" t="str">
        <f t="shared" si="11"/>
        <v>0</v>
      </c>
      <c r="W29" t="str">
        <f t="shared" si="12"/>
        <v xml:space="preserve">["VXP"] =    0; </v>
      </c>
      <c r="X29" t="str">
        <f t="shared" si="13"/>
        <v>0</v>
      </c>
      <c r="Y29" t="str">
        <f t="shared" si="14"/>
        <v xml:space="preserve">["LP"] =  0; </v>
      </c>
      <c r="Z29" t="str">
        <f t="shared" si="15"/>
        <v>0</v>
      </c>
      <c r="AA29" t="str">
        <f t="shared" si="16"/>
        <v xml:space="preserve">["REP"] =    0; </v>
      </c>
      <c r="AB29">
        <f>IF(LEN(I29)&gt;0,VLOOKUP(I29,Faction!A$2:B$77,2,FALSE),1)</f>
        <v>1</v>
      </c>
      <c r="AC29" t="str">
        <f t="shared" si="17"/>
        <v xml:space="preserve">["FACTION"] = 1; </v>
      </c>
      <c r="AD29" t="str">
        <f t="shared" si="18"/>
        <v xml:space="preserve">["TIER"] = 0; </v>
      </c>
      <c r="AE29" t="str">
        <f t="shared" si="19"/>
        <v/>
      </c>
      <c r="AF29" t="str">
        <f t="shared" si="20"/>
        <v/>
      </c>
      <c r="AG29" t="str">
        <f t="shared" si="21"/>
        <v xml:space="preserve">["NAME"] = { ["EN"] = ""; }; </v>
      </c>
      <c r="AH29" t="str">
        <f t="shared" si="22"/>
        <v xml:space="preserve">["LORE"] = { ["EN"] = ""; }; </v>
      </c>
      <c r="AI29" t="str">
        <f t="shared" si="23"/>
        <v xml:space="preserve">["SUMMARY"] = { ["EN"] = ""; }; </v>
      </c>
      <c r="AJ29" t="str">
        <f t="shared" si="24"/>
        <v/>
      </c>
      <c r="AK29" t="str">
        <f t="shared" si="25"/>
        <v>};</v>
      </c>
    </row>
    <row r="30" spans="3:37" x14ac:dyDescent="0.25">
      <c r="P30" s="1" t="e">
        <f t="shared" si="6"/>
        <v>#N/A</v>
      </c>
      <c r="Q30">
        <f t="shared" si="7"/>
        <v>29</v>
      </c>
      <c r="R30" t="str">
        <f t="shared" si="8"/>
        <v xml:space="preserve"> [29] = {</v>
      </c>
      <c r="S30" s="1" t="str">
        <f t="shared" si="9"/>
        <v xml:space="preserve">                      </v>
      </c>
      <c r="T30" t="e">
        <f>VLOOKUP(D30,Type!A$2:B$16,2,FALSE)</f>
        <v>#N/A</v>
      </c>
      <c r="U30" t="e">
        <f t="shared" si="10"/>
        <v>#N/A</v>
      </c>
      <c r="V30" t="str">
        <f t="shared" si="11"/>
        <v>0</v>
      </c>
      <c r="W30" t="str">
        <f t="shared" si="12"/>
        <v xml:space="preserve">["VXP"] =    0; </v>
      </c>
      <c r="X30" t="str">
        <f t="shared" si="13"/>
        <v>0</v>
      </c>
      <c r="Y30" t="str">
        <f t="shared" si="14"/>
        <v xml:space="preserve">["LP"] =  0; </v>
      </c>
      <c r="Z30" t="str">
        <f t="shared" si="15"/>
        <v>0</v>
      </c>
      <c r="AA30" t="str">
        <f t="shared" si="16"/>
        <v xml:space="preserve">["REP"] =    0; </v>
      </c>
      <c r="AB30">
        <f>IF(LEN(I30)&gt;0,VLOOKUP(I30,Faction!A$2:B$77,2,FALSE),1)</f>
        <v>1</v>
      </c>
      <c r="AC30" t="str">
        <f t="shared" si="17"/>
        <v xml:space="preserve">["FACTION"] = 1; </v>
      </c>
      <c r="AD30" t="str">
        <f t="shared" si="18"/>
        <v xml:space="preserve">["TIER"] = 0; </v>
      </c>
      <c r="AE30" t="str">
        <f t="shared" si="19"/>
        <v/>
      </c>
      <c r="AF30" t="str">
        <f t="shared" si="20"/>
        <v/>
      </c>
      <c r="AG30" t="str">
        <f t="shared" si="21"/>
        <v xml:space="preserve">["NAME"] = { ["EN"] = ""; }; </v>
      </c>
      <c r="AH30" t="str">
        <f t="shared" si="22"/>
        <v xml:space="preserve">["LORE"] = { ["EN"] = ""; }; </v>
      </c>
      <c r="AI30" t="str">
        <f t="shared" si="23"/>
        <v xml:space="preserve">["SUMMARY"] = { ["EN"] = ""; }; </v>
      </c>
      <c r="AJ30" t="str">
        <f t="shared" si="24"/>
        <v/>
      </c>
      <c r="AK30" t="str">
        <f t="shared" si="25"/>
        <v>};</v>
      </c>
    </row>
    <row r="31" spans="3:37" x14ac:dyDescent="0.25">
      <c r="P31" s="1" t="e">
        <f t="shared" si="6"/>
        <v>#N/A</v>
      </c>
      <c r="Q31">
        <f t="shared" si="7"/>
        <v>30</v>
      </c>
      <c r="R31" t="str">
        <f t="shared" si="8"/>
        <v xml:space="preserve"> [30] = {</v>
      </c>
      <c r="S31" s="1" t="str">
        <f t="shared" si="9"/>
        <v xml:space="preserve">                      </v>
      </c>
      <c r="T31" t="e">
        <f>VLOOKUP(D31,Type!A$2:B$16,2,FALSE)</f>
        <v>#N/A</v>
      </c>
      <c r="U31" t="e">
        <f t="shared" si="10"/>
        <v>#N/A</v>
      </c>
      <c r="V31" t="str">
        <f t="shared" si="11"/>
        <v>0</v>
      </c>
      <c r="W31" t="str">
        <f t="shared" si="12"/>
        <v xml:space="preserve">["VXP"] =    0; </v>
      </c>
      <c r="X31" t="str">
        <f t="shared" si="13"/>
        <v>0</v>
      </c>
      <c r="Y31" t="str">
        <f t="shared" si="14"/>
        <v xml:space="preserve">["LP"] =  0; </v>
      </c>
      <c r="Z31" t="str">
        <f t="shared" si="15"/>
        <v>0</v>
      </c>
      <c r="AA31" t="str">
        <f t="shared" si="16"/>
        <v xml:space="preserve">["REP"] =    0; </v>
      </c>
      <c r="AB31">
        <f>IF(LEN(I31)&gt;0,VLOOKUP(I31,Faction!A$2:B$77,2,FALSE),1)</f>
        <v>1</v>
      </c>
      <c r="AC31" t="str">
        <f t="shared" si="17"/>
        <v xml:space="preserve">["FACTION"] = 1; </v>
      </c>
      <c r="AD31" t="str">
        <f t="shared" si="18"/>
        <v xml:space="preserve">["TIER"] = 0; </v>
      </c>
      <c r="AE31" t="str">
        <f t="shared" si="19"/>
        <v/>
      </c>
      <c r="AF31" t="str">
        <f t="shared" si="20"/>
        <v/>
      </c>
      <c r="AG31" t="str">
        <f t="shared" si="21"/>
        <v xml:space="preserve">["NAME"] = { ["EN"] = ""; }; </v>
      </c>
      <c r="AH31" t="str">
        <f t="shared" si="22"/>
        <v xml:space="preserve">["LORE"] = { ["EN"] = ""; }; </v>
      </c>
      <c r="AI31" t="str">
        <f t="shared" si="23"/>
        <v xml:space="preserve">["SUMMARY"] = { ["EN"] = ""; }; </v>
      </c>
      <c r="AJ31" t="str">
        <f t="shared" si="24"/>
        <v/>
      </c>
      <c r="AK31" t="str">
        <f t="shared" si="25"/>
        <v>};</v>
      </c>
    </row>
    <row r="32" spans="3:37" x14ac:dyDescent="0.25">
      <c r="P32" s="1" t="e">
        <f t="shared" si="6"/>
        <v>#N/A</v>
      </c>
      <c r="Q32">
        <f t="shared" si="7"/>
        <v>31</v>
      </c>
      <c r="R32" t="str">
        <f t="shared" si="8"/>
        <v xml:space="preserve"> [31] = {</v>
      </c>
      <c r="S32" s="1" t="str">
        <f t="shared" si="9"/>
        <v xml:space="preserve">                      </v>
      </c>
      <c r="T32" t="e">
        <f>VLOOKUP(D32,Type!A$2:B$16,2,FALSE)</f>
        <v>#N/A</v>
      </c>
      <c r="U32" t="e">
        <f t="shared" si="10"/>
        <v>#N/A</v>
      </c>
      <c r="V32" t="str">
        <f t="shared" si="11"/>
        <v>0</v>
      </c>
      <c r="W32" t="str">
        <f t="shared" si="12"/>
        <v xml:space="preserve">["VXP"] =    0; </v>
      </c>
      <c r="X32" t="str">
        <f t="shared" si="13"/>
        <v>0</v>
      </c>
      <c r="Y32" t="str">
        <f t="shared" si="14"/>
        <v xml:space="preserve">["LP"] =  0; </v>
      </c>
      <c r="Z32" t="str">
        <f t="shared" si="15"/>
        <v>0</v>
      </c>
      <c r="AA32" t="str">
        <f t="shared" si="16"/>
        <v xml:space="preserve">["REP"] =    0; </v>
      </c>
      <c r="AB32">
        <f>IF(LEN(I32)&gt;0,VLOOKUP(I32,Faction!A$2:B$77,2,FALSE),1)</f>
        <v>1</v>
      </c>
      <c r="AC32" t="str">
        <f t="shared" si="17"/>
        <v xml:space="preserve">["FACTION"] = 1; </v>
      </c>
      <c r="AD32" t="str">
        <f t="shared" si="18"/>
        <v xml:space="preserve">["TIER"] = 0; </v>
      </c>
      <c r="AE32" t="str">
        <f t="shared" si="19"/>
        <v/>
      </c>
      <c r="AF32" t="str">
        <f t="shared" si="20"/>
        <v/>
      </c>
      <c r="AG32" t="str">
        <f t="shared" si="21"/>
        <v xml:space="preserve">["NAME"] = { ["EN"] = ""; }; </v>
      </c>
      <c r="AH32" t="str">
        <f t="shared" si="22"/>
        <v xml:space="preserve">["LORE"] = { ["EN"] = ""; }; </v>
      </c>
      <c r="AI32" t="str">
        <f t="shared" si="23"/>
        <v xml:space="preserve">["SUMMARY"] = { ["EN"] = ""; }; </v>
      </c>
      <c r="AJ32" t="str">
        <f t="shared" si="24"/>
        <v/>
      </c>
      <c r="AK32" t="str">
        <f t="shared" si="25"/>
        <v>};</v>
      </c>
    </row>
    <row r="33" spans="16:37" x14ac:dyDescent="0.25">
      <c r="P33" s="1" t="e">
        <f t="shared" si="6"/>
        <v>#N/A</v>
      </c>
      <c r="Q33">
        <f t="shared" si="7"/>
        <v>32</v>
      </c>
      <c r="R33" t="str">
        <f t="shared" si="8"/>
        <v xml:space="preserve"> [32] = {</v>
      </c>
      <c r="S33" s="1" t="str">
        <f t="shared" si="9"/>
        <v xml:space="preserve">                      </v>
      </c>
      <c r="T33" t="e">
        <f>VLOOKUP(D33,Type!A$2:B$16,2,FALSE)</f>
        <v>#N/A</v>
      </c>
      <c r="U33" t="e">
        <f t="shared" si="10"/>
        <v>#N/A</v>
      </c>
      <c r="V33" t="str">
        <f t="shared" si="11"/>
        <v>0</v>
      </c>
      <c r="W33" t="str">
        <f t="shared" si="12"/>
        <v xml:space="preserve">["VXP"] =    0; </v>
      </c>
      <c r="X33" t="str">
        <f t="shared" si="13"/>
        <v>0</v>
      </c>
      <c r="Y33" t="str">
        <f t="shared" si="14"/>
        <v xml:space="preserve">["LP"] =  0; </v>
      </c>
      <c r="Z33" t="str">
        <f t="shared" si="15"/>
        <v>0</v>
      </c>
      <c r="AA33" t="str">
        <f t="shared" si="16"/>
        <v xml:space="preserve">["REP"] =    0; </v>
      </c>
      <c r="AB33">
        <f>IF(LEN(I33)&gt;0,VLOOKUP(I33,Faction!A$2:B$77,2,FALSE),1)</f>
        <v>1</v>
      </c>
      <c r="AC33" t="str">
        <f t="shared" si="17"/>
        <v xml:space="preserve">["FACTION"] = 1; </v>
      </c>
      <c r="AD33" t="str">
        <f t="shared" si="18"/>
        <v xml:space="preserve">["TIER"] = 0; </v>
      </c>
      <c r="AE33" t="str">
        <f t="shared" si="19"/>
        <v/>
      </c>
      <c r="AF33" t="str">
        <f t="shared" si="20"/>
        <v/>
      </c>
      <c r="AG33" t="str">
        <f t="shared" si="21"/>
        <v xml:space="preserve">["NAME"] = { ["EN"] = ""; }; </v>
      </c>
      <c r="AH33" t="str">
        <f t="shared" si="22"/>
        <v xml:space="preserve">["LORE"] = { ["EN"] = ""; }; </v>
      </c>
      <c r="AI33" t="str">
        <f t="shared" si="23"/>
        <v xml:space="preserve">["SUMMARY"] = { ["EN"] = ""; }; </v>
      </c>
      <c r="AJ33" t="str">
        <f t="shared" si="24"/>
        <v/>
      </c>
      <c r="AK33" t="str">
        <f t="shared" si="25"/>
        <v>};</v>
      </c>
    </row>
    <row r="34" spans="16:37" x14ac:dyDescent="0.25">
      <c r="P34" s="1" t="e">
        <f t="shared" si="6"/>
        <v>#N/A</v>
      </c>
      <c r="Q34">
        <f t="shared" si="7"/>
        <v>33</v>
      </c>
      <c r="R34" t="str">
        <f t="shared" si="8"/>
        <v xml:space="preserve"> [33] = {</v>
      </c>
      <c r="S34" s="1" t="str">
        <f t="shared" si="9"/>
        <v xml:space="preserve">                      </v>
      </c>
      <c r="T34" t="e">
        <f>VLOOKUP(D34,Type!A$2:B$16,2,FALSE)</f>
        <v>#N/A</v>
      </c>
      <c r="U34" t="e">
        <f t="shared" si="10"/>
        <v>#N/A</v>
      </c>
      <c r="V34" t="str">
        <f t="shared" si="11"/>
        <v>0</v>
      </c>
      <c r="W34" t="str">
        <f t="shared" si="12"/>
        <v xml:space="preserve">["VXP"] =    0; </v>
      </c>
      <c r="X34" t="str">
        <f t="shared" si="13"/>
        <v>0</v>
      </c>
      <c r="Y34" t="str">
        <f t="shared" si="14"/>
        <v xml:space="preserve">["LP"] =  0; </v>
      </c>
      <c r="Z34" t="str">
        <f t="shared" si="15"/>
        <v>0</v>
      </c>
      <c r="AA34" t="str">
        <f t="shared" si="16"/>
        <v xml:space="preserve">["REP"] =    0; </v>
      </c>
      <c r="AB34">
        <f>IF(LEN(I34)&gt;0,VLOOKUP(I34,Faction!A$2:B$77,2,FALSE),1)</f>
        <v>1</v>
      </c>
      <c r="AC34" t="str">
        <f t="shared" si="17"/>
        <v xml:space="preserve">["FACTION"] = 1; </v>
      </c>
      <c r="AD34" t="str">
        <f t="shared" si="18"/>
        <v xml:space="preserve">["TIER"] = 0; </v>
      </c>
      <c r="AE34" t="str">
        <f t="shared" si="19"/>
        <v/>
      </c>
      <c r="AF34" t="str">
        <f t="shared" si="20"/>
        <v/>
      </c>
      <c r="AG34" t="str">
        <f t="shared" si="21"/>
        <v xml:space="preserve">["NAME"] = { ["EN"] = ""; }; </v>
      </c>
      <c r="AH34" t="str">
        <f t="shared" si="22"/>
        <v xml:space="preserve">["LORE"] = { ["EN"] = ""; }; </v>
      </c>
      <c r="AI34" t="str">
        <f t="shared" si="23"/>
        <v xml:space="preserve">["SUMMARY"] = { ["EN"] = ""; }; </v>
      </c>
      <c r="AJ34" t="str">
        <f t="shared" si="24"/>
        <v/>
      </c>
      <c r="AK34" t="str">
        <f t="shared" si="25"/>
        <v>};</v>
      </c>
    </row>
    <row r="35" spans="16:37" x14ac:dyDescent="0.25">
      <c r="P35" s="1" t="e">
        <f t="shared" si="6"/>
        <v>#N/A</v>
      </c>
      <c r="Q35">
        <f t="shared" si="7"/>
        <v>34</v>
      </c>
      <c r="R35" t="str">
        <f t="shared" si="8"/>
        <v xml:space="preserve"> [34] = {</v>
      </c>
      <c r="S35" s="1" t="str">
        <f t="shared" si="9"/>
        <v xml:space="preserve">                      </v>
      </c>
      <c r="T35" t="e">
        <f>VLOOKUP(D35,Type!A$2:B$16,2,FALSE)</f>
        <v>#N/A</v>
      </c>
      <c r="U35" t="e">
        <f t="shared" si="10"/>
        <v>#N/A</v>
      </c>
      <c r="V35" t="str">
        <f t="shared" si="11"/>
        <v>0</v>
      </c>
      <c r="W35" t="str">
        <f t="shared" si="12"/>
        <v xml:space="preserve">["VXP"] =    0; </v>
      </c>
      <c r="X35" t="str">
        <f t="shared" si="13"/>
        <v>0</v>
      </c>
      <c r="Y35" t="str">
        <f t="shared" si="14"/>
        <v xml:space="preserve">["LP"] =  0; </v>
      </c>
      <c r="Z35" t="str">
        <f t="shared" si="15"/>
        <v>0</v>
      </c>
      <c r="AA35" t="str">
        <f t="shared" si="16"/>
        <v xml:space="preserve">["REP"] =    0; </v>
      </c>
      <c r="AB35">
        <f>IF(LEN(I35)&gt;0,VLOOKUP(I35,Faction!A$2:B$77,2,FALSE),1)</f>
        <v>1</v>
      </c>
      <c r="AC35" t="str">
        <f t="shared" si="17"/>
        <v xml:space="preserve">["FACTION"] = 1; </v>
      </c>
      <c r="AD35" t="str">
        <f t="shared" si="18"/>
        <v xml:space="preserve">["TIER"] = 0; </v>
      </c>
      <c r="AE35" t="str">
        <f t="shared" si="19"/>
        <v/>
      </c>
      <c r="AF35" t="str">
        <f t="shared" si="20"/>
        <v/>
      </c>
      <c r="AG35" t="str">
        <f t="shared" si="21"/>
        <v xml:space="preserve">["NAME"] = { ["EN"] = ""; }; </v>
      </c>
      <c r="AH35" t="str">
        <f t="shared" si="22"/>
        <v xml:space="preserve">["LORE"] = { ["EN"] = ""; }; </v>
      </c>
      <c r="AI35" t="str">
        <f t="shared" si="23"/>
        <v xml:space="preserve">["SUMMARY"] = { ["EN"] = ""; }; </v>
      </c>
      <c r="AJ35" t="str">
        <f t="shared" si="24"/>
        <v/>
      </c>
      <c r="AK35" t="str">
        <f t="shared" si="25"/>
        <v>};</v>
      </c>
    </row>
    <row r="36" spans="16:37" x14ac:dyDescent="0.25">
      <c r="P36" s="1" t="e">
        <f t="shared" si="6"/>
        <v>#N/A</v>
      </c>
      <c r="Q36">
        <f t="shared" si="7"/>
        <v>35</v>
      </c>
      <c r="R36" t="str">
        <f t="shared" si="8"/>
        <v xml:space="preserve"> [35] = {</v>
      </c>
      <c r="S36" s="1" t="str">
        <f t="shared" si="9"/>
        <v xml:space="preserve">                      </v>
      </c>
      <c r="T36" t="e">
        <f>VLOOKUP(D36,Type!A$2:B$16,2,FALSE)</f>
        <v>#N/A</v>
      </c>
      <c r="U36" t="e">
        <f t="shared" si="10"/>
        <v>#N/A</v>
      </c>
      <c r="V36" t="str">
        <f t="shared" si="11"/>
        <v>0</v>
      </c>
      <c r="W36" t="str">
        <f t="shared" si="12"/>
        <v xml:space="preserve">["VXP"] =    0; </v>
      </c>
      <c r="X36" t="str">
        <f t="shared" si="13"/>
        <v>0</v>
      </c>
      <c r="Y36" t="str">
        <f t="shared" si="14"/>
        <v xml:space="preserve">["LP"] =  0; </v>
      </c>
      <c r="Z36" t="str">
        <f t="shared" si="15"/>
        <v>0</v>
      </c>
      <c r="AA36" t="str">
        <f t="shared" si="16"/>
        <v xml:space="preserve">["REP"] =    0; </v>
      </c>
      <c r="AB36">
        <f>IF(LEN(I36)&gt;0,VLOOKUP(I36,Faction!A$2:B$77,2,FALSE),1)</f>
        <v>1</v>
      </c>
      <c r="AC36" t="str">
        <f t="shared" si="17"/>
        <v xml:space="preserve">["FACTION"] = 1; </v>
      </c>
      <c r="AD36" t="str">
        <f t="shared" si="18"/>
        <v xml:space="preserve">["TIER"] = 0; </v>
      </c>
      <c r="AE36" t="str">
        <f t="shared" si="19"/>
        <v/>
      </c>
      <c r="AF36" t="str">
        <f t="shared" si="20"/>
        <v/>
      </c>
      <c r="AG36" t="str">
        <f t="shared" si="21"/>
        <v xml:space="preserve">["NAME"] = { ["EN"] = ""; }; </v>
      </c>
      <c r="AH36" t="str">
        <f t="shared" si="22"/>
        <v xml:space="preserve">["LORE"] = { ["EN"] = ""; }; </v>
      </c>
      <c r="AI36" t="str">
        <f t="shared" si="23"/>
        <v xml:space="preserve">["SUMMARY"] = { ["EN"] = ""; }; </v>
      </c>
      <c r="AJ36" t="str">
        <f t="shared" si="24"/>
        <v/>
      </c>
      <c r="AK36" t="str">
        <f t="shared" si="25"/>
        <v>};</v>
      </c>
    </row>
    <row r="37" spans="16:37" x14ac:dyDescent="0.25">
      <c r="P37" s="1" t="e">
        <f t="shared" si="6"/>
        <v>#N/A</v>
      </c>
      <c r="Q37">
        <f t="shared" si="7"/>
        <v>36</v>
      </c>
      <c r="R37" t="str">
        <f t="shared" si="8"/>
        <v xml:space="preserve"> [36] = {</v>
      </c>
      <c r="S37" s="1" t="str">
        <f t="shared" si="9"/>
        <v xml:space="preserve">                      </v>
      </c>
      <c r="T37" t="e">
        <f>VLOOKUP(D37,Type!A$2:B$16,2,FALSE)</f>
        <v>#N/A</v>
      </c>
      <c r="U37" t="e">
        <f t="shared" si="10"/>
        <v>#N/A</v>
      </c>
      <c r="V37" t="str">
        <f t="shared" si="11"/>
        <v>0</v>
      </c>
      <c r="W37" t="str">
        <f t="shared" si="12"/>
        <v xml:space="preserve">["VXP"] =    0; </v>
      </c>
      <c r="X37" t="str">
        <f t="shared" si="13"/>
        <v>0</v>
      </c>
      <c r="Y37" t="str">
        <f t="shared" si="14"/>
        <v xml:space="preserve">["LP"] =  0; </v>
      </c>
      <c r="Z37" t="str">
        <f t="shared" si="15"/>
        <v>0</v>
      </c>
      <c r="AA37" t="str">
        <f t="shared" si="16"/>
        <v xml:space="preserve">["REP"] =    0; </v>
      </c>
      <c r="AB37">
        <f>IF(LEN(I37)&gt;0,VLOOKUP(I37,Faction!A$2:B$77,2,FALSE),1)</f>
        <v>1</v>
      </c>
      <c r="AC37" t="str">
        <f t="shared" si="17"/>
        <v xml:space="preserve">["FACTION"] = 1; </v>
      </c>
      <c r="AD37" t="str">
        <f t="shared" si="18"/>
        <v xml:space="preserve">["TIER"] = 0; </v>
      </c>
      <c r="AE37" t="str">
        <f t="shared" si="19"/>
        <v/>
      </c>
      <c r="AF37" t="str">
        <f t="shared" si="20"/>
        <v/>
      </c>
      <c r="AG37" t="str">
        <f t="shared" si="21"/>
        <v xml:space="preserve">["NAME"] = { ["EN"] = ""; }; </v>
      </c>
      <c r="AH37" t="str">
        <f t="shared" si="22"/>
        <v xml:space="preserve">["LORE"] = { ["EN"] = ""; }; </v>
      </c>
      <c r="AI37" t="str">
        <f t="shared" si="23"/>
        <v xml:space="preserve">["SUMMARY"] = { ["EN"] = ""; }; </v>
      </c>
      <c r="AJ37" t="str">
        <f t="shared" si="24"/>
        <v/>
      </c>
      <c r="AK37" t="str">
        <f t="shared" si="25"/>
        <v>};</v>
      </c>
    </row>
    <row r="38" spans="16:37" x14ac:dyDescent="0.25">
      <c r="P38" s="1" t="e">
        <f t="shared" si="6"/>
        <v>#N/A</v>
      </c>
      <c r="Q38">
        <f t="shared" si="7"/>
        <v>37</v>
      </c>
      <c r="R38" t="str">
        <f t="shared" si="8"/>
        <v xml:space="preserve"> [37] = {</v>
      </c>
      <c r="S38" s="1" t="str">
        <f t="shared" si="9"/>
        <v xml:space="preserve">                      </v>
      </c>
      <c r="T38" t="e">
        <f>VLOOKUP(D38,Type!A$2:B$16,2,FALSE)</f>
        <v>#N/A</v>
      </c>
      <c r="U38" t="e">
        <f t="shared" si="10"/>
        <v>#N/A</v>
      </c>
      <c r="V38" t="str">
        <f t="shared" si="11"/>
        <v>0</v>
      </c>
      <c r="W38" t="str">
        <f t="shared" si="12"/>
        <v xml:space="preserve">["VXP"] =    0; </v>
      </c>
      <c r="X38" t="str">
        <f t="shared" si="13"/>
        <v>0</v>
      </c>
      <c r="Y38" t="str">
        <f t="shared" si="14"/>
        <v xml:space="preserve">["LP"] =  0; </v>
      </c>
      <c r="Z38" t="str">
        <f t="shared" si="15"/>
        <v>0</v>
      </c>
      <c r="AA38" t="str">
        <f t="shared" si="16"/>
        <v xml:space="preserve">["REP"] =    0; </v>
      </c>
      <c r="AB38">
        <f>IF(LEN(I38)&gt;0,VLOOKUP(I38,Faction!A$2:B$77,2,FALSE),1)</f>
        <v>1</v>
      </c>
      <c r="AC38" t="str">
        <f t="shared" si="17"/>
        <v xml:space="preserve">["FACTION"] = 1; </v>
      </c>
      <c r="AD38" t="str">
        <f t="shared" si="18"/>
        <v xml:space="preserve">["TIER"] = 0; </v>
      </c>
      <c r="AE38" t="str">
        <f t="shared" si="19"/>
        <v/>
      </c>
      <c r="AF38" t="str">
        <f t="shared" si="20"/>
        <v/>
      </c>
      <c r="AG38" t="str">
        <f t="shared" si="21"/>
        <v xml:space="preserve">["NAME"] = { ["EN"] = ""; }; </v>
      </c>
      <c r="AH38" t="str">
        <f t="shared" si="22"/>
        <v xml:space="preserve">["LORE"] = { ["EN"] = ""; }; </v>
      </c>
      <c r="AI38" t="str">
        <f t="shared" si="23"/>
        <v xml:space="preserve">["SUMMARY"] = { ["EN"] = ""; }; </v>
      </c>
      <c r="AJ38" t="str">
        <f t="shared" si="24"/>
        <v/>
      </c>
      <c r="AK38" t="str">
        <f t="shared" si="25"/>
        <v>};</v>
      </c>
    </row>
    <row r="39" spans="16:37" x14ac:dyDescent="0.25">
      <c r="P39" s="1" t="e">
        <f t="shared" si="6"/>
        <v>#N/A</v>
      </c>
      <c r="Q39">
        <f t="shared" si="7"/>
        <v>38</v>
      </c>
      <c r="R39" t="str">
        <f t="shared" si="8"/>
        <v xml:space="preserve"> [38] = {</v>
      </c>
      <c r="S39" s="1" t="str">
        <f t="shared" si="9"/>
        <v xml:space="preserve">                      </v>
      </c>
      <c r="T39" t="e">
        <f>VLOOKUP(D39,Type!A$2:B$16,2,FALSE)</f>
        <v>#N/A</v>
      </c>
      <c r="U39" t="e">
        <f t="shared" si="10"/>
        <v>#N/A</v>
      </c>
      <c r="V39" t="str">
        <f t="shared" si="11"/>
        <v>0</v>
      </c>
      <c r="W39" t="str">
        <f t="shared" si="12"/>
        <v xml:space="preserve">["VXP"] =    0; </v>
      </c>
      <c r="X39" t="str">
        <f t="shared" si="13"/>
        <v>0</v>
      </c>
      <c r="Y39" t="str">
        <f t="shared" si="14"/>
        <v xml:space="preserve">["LP"] =  0; </v>
      </c>
      <c r="Z39" t="str">
        <f t="shared" si="15"/>
        <v>0</v>
      </c>
      <c r="AA39" t="str">
        <f t="shared" si="16"/>
        <v xml:space="preserve">["REP"] =    0; </v>
      </c>
      <c r="AB39">
        <f>IF(LEN(I39)&gt;0,VLOOKUP(I39,Faction!A$2:B$77,2,FALSE),1)</f>
        <v>1</v>
      </c>
      <c r="AC39" t="str">
        <f t="shared" si="17"/>
        <v xml:space="preserve">["FACTION"] = 1; </v>
      </c>
      <c r="AD39" t="str">
        <f t="shared" si="18"/>
        <v xml:space="preserve">["TIER"] = 0; </v>
      </c>
      <c r="AE39" t="str">
        <f t="shared" si="19"/>
        <v/>
      </c>
      <c r="AF39" t="str">
        <f t="shared" si="20"/>
        <v/>
      </c>
      <c r="AG39" t="str">
        <f t="shared" si="21"/>
        <v xml:space="preserve">["NAME"] = { ["EN"] = ""; }; </v>
      </c>
      <c r="AH39" t="str">
        <f t="shared" si="22"/>
        <v xml:space="preserve">["LORE"] = { ["EN"] = ""; }; </v>
      </c>
      <c r="AI39" t="str">
        <f t="shared" si="23"/>
        <v xml:space="preserve">["SUMMARY"] = { ["EN"] = ""; }; </v>
      </c>
      <c r="AJ39" t="str">
        <f t="shared" si="24"/>
        <v/>
      </c>
      <c r="AK39" t="str">
        <f t="shared" si="25"/>
        <v>};</v>
      </c>
    </row>
    <row r="40" spans="16:37" x14ac:dyDescent="0.25">
      <c r="P40" s="1" t="e">
        <f t="shared" si="6"/>
        <v>#N/A</v>
      </c>
      <c r="Q40">
        <f t="shared" si="7"/>
        <v>39</v>
      </c>
      <c r="R40" t="str">
        <f t="shared" si="8"/>
        <v xml:space="preserve"> [39] = {</v>
      </c>
      <c r="S40" s="1" t="str">
        <f t="shared" si="9"/>
        <v xml:space="preserve">                      </v>
      </c>
      <c r="T40" t="e">
        <f>VLOOKUP(D40,Type!A$2:B$16,2,FALSE)</f>
        <v>#N/A</v>
      </c>
      <c r="U40" t="e">
        <f t="shared" si="10"/>
        <v>#N/A</v>
      </c>
      <c r="V40" t="str">
        <f t="shared" si="11"/>
        <v>0</v>
      </c>
      <c r="W40" t="str">
        <f t="shared" si="12"/>
        <v xml:space="preserve">["VXP"] =    0; </v>
      </c>
      <c r="X40" t="str">
        <f t="shared" si="13"/>
        <v>0</v>
      </c>
      <c r="Y40" t="str">
        <f t="shared" si="14"/>
        <v xml:space="preserve">["LP"] =  0; </v>
      </c>
      <c r="Z40" t="str">
        <f t="shared" si="15"/>
        <v>0</v>
      </c>
      <c r="AA40" t="str">
        <f t="shared" si="16"/>
        <v xml:space="preserve">["REP"] =    0; </v>
      </c>
      <c r="AB40">
        <f>IF(LEN(I40)&gt;0,VLOOKUP(I40,Faction!A$2:B$77,2,FALSE),1)</f>
        <v>1</v>
      </c>
      <c r="AC40" t="str">
        <f t="shared" si="17"/>
        <v xml:space="preserve">["FACTION"] = 1; </v>
      </c>
      <c r="AD40" t="str">
        <f t="shared" si="18"/>
        <v xml:space="preserve">["TIER"] = 0; </v>
      </c>
      <c r="AE40" t="str">
        <f t="shared" si="19"/>
        <v/>
      </c>
      <c r="AF40" t="str">
        <f t="shared" si="20"/>
        <v/>
      </c>
      <c r="AG40" t="str">
        <f t="shared" si="21"/>
        <v xml:space="preserve">["NAME"] = { ["EN"] = ""; }; </v>
      </c>
      <c r="AH40" t="str">
        <f t="shared" si="22"/>
        <v xml:space="preserve">["LORE"] = { ["EN"] = ""; }; </v>
      </c>
      <c r="AI40" t="str">
        <f t="shared" si="23"/>
        <v xml:space="preserve">["SUMMARY"] = { ["EN"] = ""; }; </v>
      </c>
      <c r="AJ40" t="str">
        <f t="shared" si="24"/>
        <v/>
      </c>
      <c r="AK40" t="str">
        <f t="shared" si="25"/>
        <v>};</v>
      </c>
    </row>
  </sheetData>
  <conditionalFormatting sqref="B1">
    <cfRule type="duplicateValues" dxfId="2" priority="3"/>
  </conditionalFormatting>
  <conditionalFormatting sqref="A1:A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Type</vt:lpstr>
      <vt:lpstr>Faction</vt:lpstr>
      <vt:lpstr>Class</vt:lpstr>
      <vt:lpstr>Race</vt:lpstr>
      <vt:lpstr>Vocation</vt:lpstr>
      <vt:lpstr>Gorgoroth</vt:lpstr>
      <vt:lpstr>Imlad Morgul</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2023-01-01T23:35:12Z</dcterms:modified>
</cp:coreProperties>
</file>