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686B1787-89C8-46BC-A316-A02BF61ACA93}" xr6:coauthVersionLast="47" xr6:coauthVersionMax="47" xr10:uidLastSave="{00000000-0000-0000-0000-000000000000}"/>
  <bookViews>
    <workbookView xWindow="-120" yWindow="-120" windowWidth="29040" windowHeight="15840" tabRatio="847" firstSheet="12" activeTab="20" xr2:uid="{CDC9C16A-58F0-4807-B5CD-F77FF9D2EA43}"/>
  </bookViews>
  <sheets>
    <sheet name="Type" sheetId="2" r:id="rId1"/>
    <sheet name="Faction" sheetId="3" r:id="rId2"/>
    <sheet name="Class" sheetId="4" r:id="rId3"/>
    <sheet name="Race" sheetId="8" r:id="rId4"/>
    <sheet name="Vocation" sheetId="5" r:id="rId5"/>
    <sheet name="Shadows of Angmar" sheetId="13" r:id="rId6"/>
    <sheet name="Mines of Moria" sheetId="14" r:id="rId7"/>
    <sheet name="Scourge of Khazad-dûm" sheetId="15" r:id="rId8"/>
    <sheet name="Tower of Dol Guldur" sheetId="16" r:id="rId9"/>
    <sheet name="In Their Absence" sheetId="17" r:id="rId10"/>
    <sheet name="Rise of Isengard" sheetId="18" r:id="rId11"/>
    <sheet name="The Road to Erebor" sheetId="19" r:id="rId12"/>
    <sheet name="Ashes of Osgiliath" sheetId="20" r:id="rId13"/>
    <sheet name="The Battle of Pelennor" sheetId="1" r:id="rId14"/>
    <sheet name="The Plateau of Gorgoroth" sheetId="22" r:id="rId15"/>
    <sheet name="The Grey Mountains" sheetId="23" r:id="rId16"/>
    <sheet name="Minas Morgul" sheetId="24" r:id="rId17"/>
    <sheet name="The War of Three Peaks" sheetId="25" r:id="rId18"/>
    <sheet name="The Mountain-hold" sheetId="26" r:id="rId19"/>
    <sheet name="Return to Carn Dûm" sheetId="27" r:id="rId20"/>
    <sheet name="Corsairs of Umbar" sheetId="28" r:id="rId21"/>
    <sheet name="&lt;template&gt;" sheetId="2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8" l="1"/>
  <c r="H3" i="28" s="1"/>
  <c r="I3" i="28"/>
  <c r="J3" i="28"/>
  <c r="K3" i="28"/>
  <c r="L3" i="28"/>
  <c r="G4" i="28"/>
  <c r="H4" i="28"/>
  <c r="F4" i="28" s="1"/>
  <c r="I4" i="28"/>
  <c r="J4" i="28"/>
  <c r="K4" i="28"/>
  <c r="L4" i="28"/>
  <c r="G5" i="28"/>
  <c r="H5" i="28" s="1"/>
  <c r="F5" i="28" s="1"/>
  <c r="I5" i="28"/>
  <c r="J5" i="28"/>
  <c r="K5" i="28"/>
  <c r="L5" i="28"/>
  <c r="G6" i="28"/>
  <c r="H6" i="28" s="1"/>
  <c r="F6" i="28" s="1"/>
  <c r="I6" i="28"/>
  <c r="J6" i="28"/>
  <c r="K6" i="28"/>
  <c r="L6" i="28"/>
  <c r="G7" i="28"/>
  <c r="H7" i="28"/>
  <c r="F7" i="28" s="1"/>
  <c r="I7" i="28"/>
  <c r="J7" i="28"/>
  <c r="K7" i="28"/>
  <c r="L7" i="28"/>
  <c r="G8" i="28"/>
  <c r="H8" i="28"/>
  <c r="F8" i="28" s="1"/>
  <c r="I8" i="28"/>
  <c r="J8" i="28"/>
  <c r="K8" i="28"/>
  <c r="L8" i="28"/>
  <c r="G9" i="28"/>
  <c r="H9" i="28"/>
  <c r="F9" i="28" s="1"/>
  <c r="I9" i="28"/>
  <c r="J9" i="28"/>
  <c r="K9" i="28"/>
  <c r="L9" i="28"/>
  <c r="G10" i="28"/>
  <c r="H10" i="28"/>
  <c r="F10" i="28" s="1"/>
  <c r="I10" i="28"/>
  <c r="J10" i="28"/>
  <c r="K10" i="28"/>
  <c r="L10" i="28"/>
  <c r="G11" i="28"/>
  <c r="H11" i="28"/>
  <c r="I11" i="28"/>
  <c r="J11" i="28"/>
  <c r="K11" i="28"/>
  <c r="L11" i="28"/>
  <c r="F12" i="28"/>
  <c r="G12" i="28"/>
  <c r="H12" i="28"/>
  <c r="I12" i="28"/>
  <c r="J12" i="28"/>
  <c r="K12" i="28"/>
  <c r="L12" i="28"/>
  <c r="G13" i="28"/>
  <c r="H13" i="28"/>
  <c r="I13" i="28"/>
  <c r="F13" i="28" s="1"/>
  <c r="J13" i="28"/>
  <c r="K13" i="28"/>
  <c r="L13" i="28"/>
  <c r="G14" i="28"/>
  <c r="H14" i="28"/>
  <c r="F14" i="28" s="1"/>
  <c r="I14" i="28"/>
  <c r="J14" i="28"/>
  <c r="K14" i="28"/>
  <c r="L14" i="28"/>
  <c r="G15" i="28"/>
  <c r="H15" i="28"/>
  <c r="F15" i="28" s="1"/>
  <c r="I15" i="28"/>
  <c r="J15" i="28"/>
  <c r="K15" i="28"/>
  <c r="L15" i="28"/>
  <c r="G16" i="28"/>
  <c r="H16" i="28"/>
  <c r="F16" i="28" s="1"/>
  <c r="I16" i="28"/>
  <c r="J16" i="28"/>
  <c r="K16" i="28"/>
  <c r="L16" i="28"/>
  <c r="G17" i="28"/>
  <c r="H17" i="28"/>
  <c r="F17" i="28" s="1"/>
  <c r="I17" i="28"/>
  <c r="J17" i="28"/>
  <c r="K17" i="28"/>
  <c r="L17" i="28"/>
  <c r="G18" i="28"/>
  <c r="H18" i="28"/>
  <c r="F18" i="28" s="1"/>
  <c r="I18" i="28"/>
  <c r="J18" i="28"/>
  <c r="K18" i="28"/>
  <c r="L18" i="28"/>
  <c r="G19" i="28"/>
  <c r="H19" i="28" s="1"/>
  <c r="I19" i="28"/>
  <c r="J19" i="28"/>
  <c r="K19" i="28"/>
  <c r="L19" i="28"/>
  <c r="G20" i="28"/>
  <c r="H20" i="28"/>
  <c r="F20" i="28" s="1"/>
  <c r="I20" i="28"/>
  <c r="J20" i="28"/>
  <c r="K20" i="28"/>
  <c r="L20" i="28"/>
  <c r="G21" i="28"/>
  <c r="H21" i="28" s="1"/>
  <c r="F21" i="28" s="1"/>
  <c r="I21" i="28"/>
  <c r="J21" i="28"/>
  <c r="K21" i="28"/>
  <c r="L21" i="28"/>
  <c r="G22" i="28"/>
  <c r="H22" i="28" s="1"/>
  <c r="F22" i="28" s="1"/>
  <c r="I22" i="28"/>
  <c r="J22" i="28"/>
  <c r="K22" i="28"/>
  <c r="L22" i="28"/>
  <c r="G23" i="28"/>
  <c r="H23" i="28"/>
  <c r="F23" i="28" s="1"/>
  <c r="I23" i="28"/>
  <c r="J23" i="28"/>
  <c r="K23" i="28"/>
  <c r="L23" i="28"/>
  <c r="G24" i="28"/>
  <c r="H24" i="28"/>
  <c r="F24" i="28" s="1"/>
  <c r="I24" i="28"/>
  <c r="J24" i="28"/>
  <c r="K24" i="28"/>
  <c r="L24" i="28"/>
  <c r="G25" i="28"/>
  <c r="H25" i="28"/>
  <c r="F25" i="28" s="1"/>
  <c r="I25" i="28"/>
  <c r="J25" i="28"/>
  <c r="K25" i="28"/>
  <c r="L25" i="28"/>
  <c r="G26" i="28"/>
  <c r="H26" i="28"/>
  <c r="F26" i="28" s="1"/>
  <c r="I26" i="28"/>
  <c r="J26" i="28"/>
  <c r="K26" i="28"/>
  <c r="L26" i="28"/>
  <c r="G27" i="28"/>
  <c r="H27" i="28"/>
  <c r="I27" i="28"/>
  <c r="J27" i="28"/>
  <c r="K27" i="28"/>
  <c r="L27" i="28"/>
  <c r="F28" i="28"/>
  <c r="G28" i="28"/>
  <c r="H28" i="28"/>
  <c r="I28" i="28"/>
  <c r="J28" i="28"/>
  <c r="K28" i="28"/>
  <c r="L28" i="28"/>
  <c r="G29" i="28"/>
  <c r="H29" i="28"/>
  <c r="I29" i="28"/>
  <c r="F29" i="28" s="1"/>
  <c r="J29" i="28"/>
  <c r="K29" i="28"/>
  <c r="L29" i="28"/>
  <c r="G30" i="28"/>
  <c r="H30" i="28"/>
  <c r="F30" i="28" s="1"/>
  <c r="I30" i="28"/>
  <c r="J30" i="28"/>
  <c r="K30" i="28"/>
  <c r="L30" i="28"/>
  <c r="G31" i="28"/>
  <c r="H31" i="28"/>
  <c r="F31" i="28" s="1"/>
  <c r="I31" i="28"/>
  <c r="J31" i="28"/>
  <c r="K31" i="28"/>
  <c r="L31" i="28"/>
  <c r="G32" i="28"/>
  <c r="H32" i="28"/>
  <c r="F32" i="28" s="1"/>
  <c r="I32" i="28"/>
  <c r="J32" i="28"/>
  <c r="K32" i="28"/>
  <c r="L32" i="28"/>
  <c r="G33" i="28"/>
  <c r="H33" i="28"/>
  <c r="F33" i="28" s="1"/>
  <c r="I33" i="28"/>
  <c r="J33" i="28"/>
  <c r="K33" i="28"/>
  <c r="L33" i="28"/>
  <c r="G34" i="28"/>
  <c r="H34" i="28"/>
  <c r="F34" i="28" s="1"/>
  <c r="I34" i="28"/>
  <c r="J34" i="28"/>
  <c r="K34" i="28"/>
  <c r="L34" i="28"/>
  <c r="G35" i="28"/>
  <c r="H35" i="28" s="1"/>
  <c r="F35" i="28" s="1"/>
  <c r="I35" i="28"/>
  <c r="J35" i="28"/>
  <c r="K35" i="28"/>
  <c r="L35" i="28"/>
  <c r="G36" i="28"/>
  <c r="H36" i="28"/>
  <c r="F36" i="28" s="1"/>
  <c r="I36" i="28"/>
  <c r="J36" i="28"/>
  <c r="K36" i="28"/>
  <c r="L36" i="28"/>
  <c r="G37" i="28"/>
  <c r="H37" i="28" s="1"/>
  <c r="F37" i="28" s="1"/>
  <c r="I37" i="28"/>
  <c r="J37" i="28"/>
  <c r="K37" i="28"/>
  <c r="L37" i="28"/>
  <c r="G38" i="28"/>
  <c r="H38" i="28" s="1"/>
  <c r="F38" i="28" s="1"/>
  <c r="I38" i="28"/>
  <c r="J38" i="28"/>
  <c r="K38" i="28"/>
  <c r="L38" i="28"/>
  <c r="G39" i="28"/>
  <c r="H39" i="28"/>
  <c r="F39" i="28" s="1"/>
  <c r="I39" i="28"/>
  <c r="J39" i="28"/>
  <c r="K39" i="28"/>
  <c r="L39" i="28"/>
  <c r="G40" i="28"/>
  <c r="H40" i="28"/>
  <c r="F40" i="28" s="1"/>
  <c r="I40" i="28"/>
  <c r="J40" i="28"/>
  <c r="K40" i="28"/>
  <c r="L40" i="28"/>
  <c r="G41" i="28"/>
  <c r="H41" i="28"/>
  <c r="F41" i="28" s="1"/>
  <c r="I41" i="28"/>
  <c r="J41" i="28"/>
  <c r="K41" i="28"/>
  <c r="L41" i="28"/>
  <c r="G42" i="28"/>
  <c r="H42" i="28"/>
  <c r="F42" i="28" s="1"/>
  <c r="I42" i="28"/>
  <c r="J42" i="28"/>
  <c r="K42" i="28"/>
  <c r="L42" i="28"/>
  <c r="G43" i="28"/>
  <c r="H43" i="28"/>
  <c r="F43" i="28" s="1"/>
  <c r="I43" i="28"/>
  <c r="J43" i="28"/>
  <c r="K43" i="28"/>
  <c r="L43" i="28"/>
  <c r="F44" i="28"/>
  <c r="G44" i="28"/>
  <c r="H44" i="28"/>
  <c r="I44" i="28"/>
  <c r="J44" i="28"/>
  <c r="K44" i="28"/>
  <c r="L44" i="28"/>
  <c r="G45" i="28"/>
  <c r="H45" i="28"/>
  <c r="F45" i="28" s="1"/>
  <c r="I45" i="28"/>
  <c r="J45" i="28"/>
  <c r="K45" i="28"/>
  <c r="L45" i="28"/>
  <c r="L2" i="28"/>
  <c r="K2" i="28"/>
  <c r="J2" i="28"/>
  <c r="I2" i="28"/>
  <c r="G2" i="28"/>
  <c r="H2" i="28" s="1"/>
  <c r="F27" i="28" l="1"/>
  <c r="F19" i="28"/>
  <c r="F11" i="28"/>
  <c r="F3" i="28"/>
  <c r="F2" i="28"/>
  <c r="R2" i="27"/>
  <c r="T38" i="27"/>
  <c r="U38" i="27" s="1"/>
  <c r="V38" i="27"/>
  <c r="W38" i="27"/>
  <c r="X38" i="27"/>
  <c r="Y38" i="27"/>
  <c r="Z38" i="27"/>
  <c r="AA38" i="27"/>
  <c r="AB38" i="27"/>
  <c r="AC38" i="27"/>
  <c r="AD38" i="27"/>
  <c r="AE38" i="27"/>
  <c r="AF38" i="27"/>
  <c r="AG38" i="27"/>
  <c r="AH38" i="27"/>
  <c r="AI38" i="27" s="1"/>
  <c r="AJ38" i="27"/>
  <c r="AK38" i="27" s="1"/>
  <c r="AL38" i="27"/>
  <c r="AM38" i="27"/>
  <c r="AN38" i="27"/>
  <c r="AO38" i="27"/>
  <c r="AP38" i="27"/>
  <c r="AQ38" i="27"/>
  <c r="AR38" i="27"/>
  <c r="AS38" i="27"/>
  <c r="T39" i="27"/>
  <c r="U39" i="27"/>
  <c r="R39" i="27" s="1"/>
  <c r="V39" i="27"/>
  <c r="W39" i="27"/>
  <c r="X39" i="27"/>
  <c r="Y39" i="27"/>
  <c r="Z39" i="27"/>
  <c r="AA39" i="27"/>
  <c r="AB39" i="27"/>
  <c r="AC39" i="27"/>
  <c r="AD39" i="27"/>
  <c r="AE39" i="27"/>
  <c r="AF39" i="27"/>
  <c r="AG39" i="27"/>
  <c r="AH39" i="27"/>
  <c r="AI39" i="27"/>
  <c r="AJ39" i="27"/>
  <c r="AK39" i="27"/>
  <c r="AL39" i="27"/>
  <c r="AM39" i="27"/>
  <c r="AN39" i="27"/>
  <c r="AO39" i="27"/>
  <c r="AP39" i="27"/>
  <c r="AQ39" i="27"/>
  <c r="AR39" i="27"/>
  <c r="AS39" i="27"/>
  <c r="T40" i="27"/>
  <c r="U40" i="27"/>
  <c r="R40" i="27" s="1"/>
  <c r="V40" i="27"/>
  <c r="W40" i="27"/>
  <c r="X40" i="27"/>
  <c r="Y40" i="27"/>
  <c r="Z40" i="27"/>
  <c r="AA40" i="27" s="1"/>
  <c r="AB40" i="27"/>
  <c r="AC40" i="27"/>
  <c r="AD40" i="27"/>
  <c r="AE40" i="27"/>
  <c r="AF40" i="27"/>
  <c r="AG40" i="27"/>
  <c r="AH40" i="27"/>
  <c r="AI40" i="27"/>
  <c r="AJ40" i="27"/>
  <c r="AK40" i="27"/>
  <c r="AL40" i="27"/>
  <c r="AM40" i="27"/>
  <c r="AN40" i="27"/>
  <c r="AO40" i="27"/>
  <c r="AP40" i="27"/>
  <c r="AQ40" i="27"/>
  <c r="AR40" i="27"/>
  <c r="AS40" i="27"/>
  <c r="T41" i="27"/>
  <c r="U41" i="27"/>
  <c r="R41" i="27" s="1"/>
  <c r="V41" i="27"/>
  <c r="W41" i="27"/>
  <c r="X41" i="27"/>
  <c r="Y41" i="27"/>
  <c r="Z41" i="27"/>
  <c r="AA41" i="27"/>
  <c r="AB41" i="27"/>
  <c r="AC41" i="27"/>
  <c r="AD41" i="27"/>
  <c r="AE41" i="27" s="1"/>
  <c r="AF41" i="27"/>
  <c r="AG41" i="27" s="1"/>
  <c r="AH41" i="27"/>
  <c r="AI41" i="27"/>
  <c r="AJ41" i="27"/>
  <c r="AK41" i="27"/>
  <c r="AL41" i="27"/>
  <c r="AM41" i="27"/>
  <c r="AN41" i="27"/>
  <c r="AO41" i="27"/>
  <c r="AP41" i="27"/>
  <c r="AQ41" i="27"/>
  <c r="AR41" i="27"/>
  <c r="AS41" i="27"/>
  <c r="T42" i="27"/>
  <c r="U42" i="27" s="1"/>
  <c r="V42" i="27"/>
  <c r="W42" i="27"/>
  <c r="X42" i="27"/>
  <c r="Y42" i="27"/>
  <c r="Z42" i="27"/>
  <c r="AA42" i="27"/>
  <c r="AB42" i="27"/>
  <c r="AC42" i="27"/>
  <c r="AD42" i="27"/>
  <c r="AE42" i="27"/>
  <c r="AF42" i="27"/>
  <c r="AG42" i="27"/>
  <c r="AH42" i="27"/>
  <c r="AI42" i="27" s="1"/>
  <c r="AJ42" i="27"/>
  <c r="AK42" i="27" s="1"/>
  <c r="AL42" i="27"/>
  <c r="AM42" i="27"/>
  <c r="AN42" i="27"/>
  <c r="AO42" i="27"/>
  <c r="AP42" i="27"/>
  <c r="AQ42" i="27"/>
  <c r="AR42" i="27"/>
  <c r="AS42" i="27"/>
  <c r="Z3" i="27"/>
  <c r="Z4" i="27"/>
  <c r="Z5" i="27"/>
  <c r="Z6" i="27"/>
  <c r="Z7" i="27"/>
  <c r="Z8" i="27"/>
  <c r="Z9" i="27"/>
  <c r="Z10" i="27"/>
  <c r="Z11" i="27"/>
  <c r="Z12" i="27"/>
  <c r="Z13" i="27"/>
  <c r="Z14" i="27"/>
  <c r="Z15" i="27"/>
  <c r="Z16" i="27"/>
  <c r="Z17" i="27"/>
  <c r="Z18" i="27"/>
  <c r="Z19" i="27"/>
  <c r="Z20" i="27"/>
  <c r="Z21" i="27"/>
  <c r="Z22" i="27"/>
  <c r="Z23" i="27"/>
  <c r="Z24" i="27"/>
  <c r="Z25" i="27"/>
  <c r="Z26" i="27"/>
  <c r="Z27" i="27"/>
  <c r="Z28" i="27"/>
  <c r="Z29" i="27"/>
  <c r="Z30" i="27"/>
  <c r="Z31" i="27"/>
  <c r="Z32" i="27"/>
  <c r="Z33" i="27"/>
  <c r="Z34" i="27"/>
  <c r="Z35" i="27"/>
  <c r="Z36" i="27"/>
  <c r="Z37" i="27"/>
  <c r="Z43" i="27"/>
  <c r="Z44" i="27"/>
  <c r="Z45" i="27"/>
  <c r="Z46" i="27"/>
  <c r="Z47" i="27"/>
  <c r="Z48" i="27"/>
  <c r="Z49" i="27"/>
  <c r="Z50" i="27"/>
  <c r="Z51" i="27"/>
  <c r="Z52" i="27"/>
  <c r="Z53" i="27"/>
  <c r="Z54" i="27"/>
  <c r="Z55" i="27"/>
  <c r="Z56" i="27"/>
  <c r="Z57" i="27"/>
  <c r="Z58" i="27"/>
  <c r="Z59" i="27"/>
  <c r="Z60" i="27"/>
  <c r="Z61" i="27"/>
  <c r="Z62" i="27"/>
  <c r="Z63" i="27"/>
  <c r="Z64" i="27"/>
  <c r="Z65" i="27"/>
  <c r="Z66" i="27"/>
  <c r="Z67" i="27"/>
  <c r="Z68" i="27"/>
  <c r="Z69" i="27"/>
  <c r="Z70" i="27"/>
  <c r="Z2" i="27"/>
  <c r="R42" i="27" l="1"/>
  <c r="S42" i="27"/>
  <c r="R38" i="27"/>
  <c r="S38" i="27"/>
  <c r="S40" i="27"/>
  <c r="S41" i="27"/>
  <c r="S39" i="27"/>
  <c r="T37" i="27"/>
  <c r="U37" i="27" s="1"/>
  <c r="V37" i="27"/>
  <c r="W37" i="27"/>
  <c r="X37" i="27"/>
  <c r="Y37" i="27"/>
  <c r="AA37" i="27"/>
  <c r="AB37" i="27"/>
  <c r="AC37" i="27"/>
  <c r="AD37" i="27"/>
  <c r="AE37" i="27" s="1"/>
  <c r="AF37" i="27"/>
  <c r="AG37" i="27" s="1"/>
  <c r="AH37" i="27"/>
  <c r="AI37" i="27" s="1"/>
  <c r="AJ37" i="27"/>
  <c r="AK37" i="27" s="1"/>
  <c r="AL37" i="27"/>
  <c r="AM37" i="27"/>
  <c r="AN37" i="27"/>
  <c r="AO37" i="27"/>
  <c r="AP37" i="27"/>
  <c r="AQ37" i="27"/>
  <c r="AR37" i="27"/>
  <c r="AS37" i="27"/>
  <c r="R37" i="27" l="1"/>
  <c r="S37" i="27"/>
  <c r="T3" i="27" l="1"/>
  <c r="U3" i="27" s="1"/>
  <c r="V3" i="27"/>
  <c r="W3" i="27"/>
  <c r="X3" i="27"/>
  <c r="Y3" i="27"/>
  <c r="AA3" i="27"/>
  <c r="AB3" i="27"/>
  <c r="AC3" i="27"/>
  <c r="AD3" i="27"/>
  <c r="AE3" i="27" s="1"/>
  <c r="AF3" i="27"/>
  <c r="AG3" i="27"/>
  <c r="AH3" i="27"/>
  <c r="AI3" i="27" s="1"/>
  <c r="AJ3" i="27"/>
  <c r="AK3" i="27"/>
  <c r="AL3" i="27"/>
  <c r="AM3" i="27"/>
  <c r="AN3" i="27"/>
  <c r="AO3" i="27"/>
  <c r="AP3" i="27"/>
  <c r="AQ3" i="27"/>
  <c r="AR3" i="27"/>
  <c r="AS3" i="27"/>
  <c r="T4" i="27"/>
  <c r="U4" i="27" s="1"/>
  <c r="V4" i="27"/>
  <c r="W4" i="27"/>
  <c r="X4" i="27"/>
  <c r="Y4" i="27"/>
  <c r="AA4" i="27"/>
  <c r="AB4" i="27"/>
  <c r="AC4" i="27"/>
  <c r="AD4" i="27"/>
  <c r="AE4" i="27" s="1"/>
  <c r="AF4" i="27"/>
  <c r="AG4" i="27" s="1"/>
  <c r="AH4" i="27"/>
  <c r="AI4" i="27" s="1"/>
  <c r="AJ4" i="27"/>
  <c r="AK4" i="27"/>
  <c r="AL4" i="27"/>
  <c r="AM4" i="27"/>
  <c r="AN4" i="27"/>
  <c r="AO4" i="27"/>
  <c r="AP4" i="27"/>
  <c r="AQ4" i="27"/>
  <c r="AR4" i="27"/>
  <c r="AS4" i="27"/>
  <c r="T5" i="27"/>
  <c r="U5" i="27" s="1"/>
  <c r="V5" i="27"/>
  <c r="W5" i="27"/>
  <c r="X5" i="27"/>
  <c r="Y5" i="27"/>
  <c r="AA5" i="27"/>
  <c r="AB5" i="27"/>
  <c r="AC5" i="27"/>
  <c r="AD5" i="27"/>
  <c r="AE5" i="27" s="1"/>
  <c r="AF5" i="27"/>
  <c r="AG5" i="27"/>
  <c r="AH5" i="27"/>
  <c r="AI5" i="27"/>
  <c r="AJ5" i="27"/>
  <c r="AK5" i="27"/>
  <c r="AL5" i="27"/>
  <c r="AM5" i="27"/>
  <c r="AN5" i="27"/>
  <c r="AO5" i="27"/>
  <c r="AP5" i="27"/>
  <c r="AQ5" i="27"/>
  <c r="AR5" i="27"/>
  <c r="AS5" i="27"/>
  <c r="T6" i="27"/>
  <c r="U6" i="27" s="1"/>
  <c r="V6" i="27"/>
  <c r="W6" i="27"/>
  <c r="X6" i="27"/>
  <c r="Y6" i="27"/>
  <c r="AA6" i="27"/>
  <c r="AB6" i="27"/>
  <c r="AC6" i="27"/>
  <c r="AD6" i="27"/>
  <c r="AE6" i="27" s="1"/>
  <c r="AF6" i="27"/>
  <c r="AG6" i="27"/>
  <c r="AH6" i="27"/>
  <c r="AI6" i="27" s="1"/>
  <c r="AJ6" i="27"/>
  <c r="AK6" i="27" s="1"/>
  <c r="AL6" i="27"/>
  <c r="AM6" i="27"/>
  <c r="AN6" i="27"/>
  <c r="AO6" i="27"/>
  <c r="AP6" i="27"/>
  <c r="AQ6" i="27"/>
  <c r="AR6" i="27"/>
  <c r="AS6" i="27"/>
  <c r="T7" i="27"/>
  <c r="U7" i="27"/>
  <c r="V7" i="27"/>
  <c r="W7" i="27"/>
  <c r="X7" i="27"/>
  <c r="Y7" i="27"/>
  <c r="AA7" i="27"/>
  <c r="AB7" i="27"/>
  <c r="AC7" i="27"/>
  <c r="AD7" i="27"/>
  <c r="AE7" i="27" s="1"/>
  <c r="AF7" i="27"/>
  <c r="AG7" i="27" s="1"/>
  <c r="AH7" i="27"/>
  <c r="AI7" i="27" s="1"/>
  <c r="AJ7" i="27"/>
  <c r="AK7" i="27"/>
  <c r="AL7" i="27"/>
  <c r="AM7" i="27"/>
  <c r="AN7" i="27"/>
  <c r="AO7" i="27"/>
  <c r="AP7" i="27"/>
  <c r="AQ7" i="27"/>
  <c r="AR7" i="27"/>
  <c r="AS7" i="27"/>
  <c r="T8" i="27"/>
  <c r="U8" i="27" s="1"/>
  <c r="V8" i="27"/>
  <c r="W8" i="27"/>
  <c r="X8" i="27"/>
  <c r="Y8" i="27"/>
  <c r="AA8" i="27"/>
  <c r="AB8" i="27"/>
  <c r="AC8" i="27"/>
  <c r="AD8" i="27"/>
  <c r="AE8" i="27"/>
  <c r="AF8" i="27"/>
  <c r="AG8" i="27" s="1"/>
  <c r="AH8" i="27"/>
  <c r="AI8" i="27" s="1"/>
  <c r="AJ8" i="27"/>
  <c r="AK8" i="27" s="1"/>
  <c r="AL8" i="27"/>
  <c r="AM8" i="27"/>
  <c r="AN8" i="27"/>
  <c r="AO8" i="27"/>
  <c r="AP8" i="27"/>
  <c r="AQ8" i="27"/>
  <c r="AR8" i="27"/>
  <c r="AS8" i="27"/>
  <c r="T9" i="27"/>
  <c r="U9" i="27" s="1"/>
  <c r="V9" i="27"/>
  <c r="W9" i="27"/>
  <c r="X9" i="27"/>
  <c r="Y9" i="27"/>
  <c r="AA9" i="27"/>
  <c r="AB9" i="27"/>
  <c r="AC9" i="27"/>
  <c r="AD9" i="27"/>
  <c r="AE9" i="27" s="1"/>
  <c r="AF9" i="27"/>
  <c r="AG9" i="27" s="1"/>
  <c r="AH9" i="27"/>
  <c r="AI9" i="27" s="1"/>
  <c r="AJ9" i="27"/>
  <c r="AK9" i="27"/>
  <c r="AL9" i="27"/>
  <c r="AM9" i="27"/>
  <c r="AN9" i="27"/>
  <c r="AO9" i="27"/>
  <c r="AP9" i="27"/>
  <c r="AQ9" i="27"/>
  <c r="AR9" i="27"/>
  <c r="AS9" i="27"/>
  <c r="T10" i="27"/>
  <c r="U10" i="27" s="1"/>
  <c r="V10" i="27"/>
  <c r="W10" i="27"/>
  <c r="X10" i="27"/>
  <c r="Y10" i="27"/>
  <c r="AA10" i="27"/>
  <c r="AB10" i="27"/>
  <c r="AC10" i="27"/>
  <c r="AD10" i="27"/>
  <c r="AE10" i="27" s="1"/>
  <c r="AF10" i="27"/>
  <c r="AG10" i="27"/>
  <c r="AH10" i="27"/>
  <c r="AI10" i="27"/>
  <c r="AJ10" i="27"/>
  <c r="AK10" i="27" s="1"/>
  <c r="AL10" i="27"/>
  <c r="AM10" i="27"/>
  <c r="AN10" i="27"/>
  <c r="AO10" i="27"/>
  <c r="AP10" i="27"/>
  <c r="AQ10" i="27"/>
  <c r="AR10" i="27"/>
  <c r="AS10" i="27"/>
  <c r="T11" i="27"/>
  <c r="U11" i="27" s="1"/>
  <c r="V11" i="27"/>
  <c r="W11" i="27"/>
  <c r="X11" i="27"/>
  <c r="Y11" i="27"/>
  <c r="AA11" i="27"/>
  <c r="AB11" i="27"/>
  <c r="AC11" i="27"/>
  <c r="AD11" i="27"/>
  <c r="AE11" i="27" s="1"/>
  <c r="AF11" i="27"/>
  <c r="AG11" i="27"/>
  <c r="AH11" i="27"/>
  <c r="AI11" i="27" s="1"/>
  <c r="AJ11" i="27"/>
  <c r="AK11" i="27"/>
  <c r="AL11" i="27"/>
  <c r="AM11" i="27"/>
  <c r="AN11" i="27"/>
  <c r="AO11" i="27"/>
  <c r="AP11" i="27"/>
  <c r="AQ11" i="27"/>
  <c r="AR11" i="27"/>
  <c r="AS11" i="27"/>
  <c r="T12" i="27"/>
  <c r="U12" i="27" s="1"/>
  <c r="V12" i="27"/>
  <c r="W12" i="27"/>
  <c r="X12" i="27"/>
  <c r="Y12" i="27"/>
  <c r="AA12" i="27"/>
  <c r="AB12" i="27"/>
  <c r="AC12" i="27"/>
  <c r="AD12" i="27"/>
  <c r="AE12" i="27" s="1"/>
  <c r="AF12" i="27"/>
  <c r="AG12" i="27" s="1"/>
  <c r="AH12" i="27"/>
  <c r="AI12" i="27"/>
  <c r="AJ12" i="27"/>
  <c r="AK12" i="27" s="1"/>
  <c r="AL12" i="27"/>
  <c r="AM12" i="27"/>
  <c r="AN12" i="27"/>
  <c r="AO12" i="27"/>
  <c r="AP12" i="27"/>
  <c r="AQ12" i="27"/>
  <c r="AR12" i="27"/>
  <c r="AS12" i="27"/>
  <c r="T13" i="27"/>
  <c r="U13" i="27" s="1"/>
  <c r="V13" i="27"/>
  <c r="W13" i="27"/>
  <c r="X13" i="27"/>
  <c r="Y13" i="27"/>
  <c r="AA13" i="27"/>
  <c r="AB13" i="27"/>
  <c r="AC13" i="27"/>
  <c r="AD13" i="27"/>
  <c r="AE13" i="27" s="1"/>
  <c r="AF13" i="27"/>
  <c r="AG13" i="27" s="1"/>
  <c r="AH13" i="27"/>
  <c r="AI13" i="27" s="1"/>
  <c r="AJ13" i="27"/>
  <c r="AK13" i="27"/>
  <c r="AL13" i="27"/>
  <c r="AM13" i="27"/>
  <c r="AN13" i="27"/>
  <c r="AO13" i="27"/>
  <c r="AP13" i="27"/>
  <c r="AQ13" i="27"/>
  <c r="AR13" i="27"/>
  <c r="AS13" i="27"/>
  <c r="T14" i="27"/>
  <c r="U14" i="27" s="1"/>
  <c r="V14" i="27"/>
  <c r="W14" i="27"/>
  <c r="X14" i="27"/>
  <c r="Y14" i="27"/>
  <c r="AA14" i="27"/>
  <c r="AB14" i="27"/>
  <c r="AC14" i="27"/>
  <c r="AD14" i="27"/>
  <c r="AE14" i="27" s="1"/>
  <c r="AF14" i="27"/>
  <c r="AG14" i="27"/>
  <c r="AH14" i="27"/>
  <c r="AI14" i="27" s="1"/>
  <c r="AJ14" i="27"/>
  <c r="AK14" i="27" s="1"/>
  <c r="AL14" i="27"/>
  <c r="AM14" i="27"/>
  <c r="AN14" i="27"/>
  <c r="AO14" i="27"/>
  <c r="AP14" i="27"/>
  <c r="AQ14" i="27"/>
  <c r="AR14" i="27"/>
  <c r="AS14" i="27"/>
  <c r="T15" i="27"/>
  <c r="U15" i="27" s="1"/>
  <c r="V15" i="27"/>
  <c r="W15" i="27"/>
  <c r="X15" i="27"/>
  <c r="Y15" i="27"/>
  <c r="AA15" i="27"/>
  <c r="AB15" i="27"/>
  <c r="AC15" i="27"/>
  <c r="AD15" i="27"/>
  <c r="AE15" i="27" s="1"/>
  <c r="AF15" i="27"/>
  <c r="AG15" i="27"/>
  <c r="AH15" i="27"/>
  <c r="AI15" i="27" s="1"/>
  <c r="AJ15" i="27"/>
  <c r="AK15" i="27" s="1"/>
  <c r="AL15" i="27"/>
  <c r="AM15" i="27"/>
  <c r="AN15" i="27"/>
  <c r="AO15" i="27"/>
  <c r="AP15" i="27"/>
  <c r="AQ15" i="27"/>
  <c r="AR15" i="27"/>
  <c r="AS15" i="27"/>
  <c r="T16" i="27"/>
  <c r="U16" i="27" s="1"/>
  <c r="V16" i="27"/>
  <c r="W16" i="27"/>
  <c r="X16" i="27"/>
  <c r="Y16" i="27"/>
  <c r="AA16" i="27"/>
  <c r="AB16" i="27"/>
  <c r="AC16" i="27"/>
  <c r="AD16" i="27"/>
  <c r="AE16" i="27" s="1"/>
  <c r="AF16" i="27"/>
  <c r="AG16" i="27" s="1"/>
  <c r="AH16" i="27"/>
  <c r="AI16" i="27" s="1"/>
  <c r="AJ16" i="27"/>
  <c r="AK16" i="27"/>
  <c r="AL16" i="27"/>
  <c r="AM16" i="27"/>
  <c r="AN16" i="27"/>
  <c r="AO16" i="27"/>
  <c r="AP16" i="27"/>
  <c r="AQ16" i="27"/>
  <c r="AR16" i="27"/>
  <c r="AS16" i="27"/>
  <c r="T17" i="27"/>
  <c r="U17" i="27" s="1"/>
  <c r="V17" i="27"/>
  <c r="W17" i="27"/>
  <c r="X17" i="27"/>
  <c r="Y17" i="27"/>
  <c r="AA17" i="27"/>
  <c r="AB17" i="27"/>
  <c r="AC17" i="27"/>
  <c r="AD17" i="27"/>
  <c r="AE17" i="27" s="1"/>
  <c r="AF17" i="27"/>
  <c r="AG17" i="27" s="1"/>
  <c r="AH17" i="27"/>
  <c r="AI17" i="27" s="1"/>
  <c r="AJ17" i="27"/>
  <c r="AK17" i="27" s="1"/>
  <c r="AL17" i="27"/>
  <c r="AM17" i="27"/>
  <c r="AN17" i="27"/>
  <c r="AO17" i="27"/>
  <c r="AP17" i="27"/>
  <c r="AQ17" i="27"/>
  <c r="AR17" i="27"/>
  <c r="AS17" i="27"/>
  <c r="T18" i="27"/>
  <c r="U18" i="27"/>
  <c r="V18" i="27"/>
  <c r="W18" i="27"/>
  <c r="X18" i="27"/>
  <c r="Y18" i="27"/>
  <c r="AA18" i="27"/>
  <c r="AB18" i="27"/>
  <c r="AC18" i="27"/>
  <c r="AD18" i="27"/>
  <c r="AE18" i="27" s="1"/>
  <c r="AF18" i="27"/>
  <c r="AG18" i="27" s="1"/>
  <c r="AH18" i="27"/>
  <c r="AI18" i="27" s="1"/>
  <c r="AJ18" i="27"/>
  <c r="AK18" i="27"/>
  <c r="AL18" i="27"/>
  <c r="AM18" i="27"/>
  <c r="AN18" i="27"/>
  <c r="AO18" i="27"/>
  <c r="AP18" i="27"/>
  <c r="AQ18" i="27"/>
  <c r="AR18" i="27"/>
  <c r="AS18" i="27"/>
  <c r="T19" i="27"/>
  <c r="U19" i="27" s="1"/>
  <c r="V19" i="27"/>
  <c r="W19" i="27"/>
  <c r="X19" i="27"/>
  <c r="Y19" i="27"/>
  <c r="AA19" i="27"/>
  <c r="AB19" i="27"/>
  <c r="AC19" i="27"/>
  <c r="AD19" i="27"/>
  <c r="AE19" i="27" s="1"/>
  <c r="AF19" i="27"/>
  <c r="AG19" i="27" s="1"/>
  <c r="AH19" i="27"/>
  <c r="AI19" i="27" s="1"/>
  <c r="AJ19" i="27"/>
  <c r="AK19" i="27" s="1"/>
  <c r="AL19" i="27"/>
  <c r="AM19" i="27"/>
  <c r="AN19" i="27"/>
  <c r="AO19" i="27"/>
  <c r="AP19" i="27"/>
  <c r="AQ19" i="27"/>
  <c r="AR19" i="27"/>
  <c r="AS19" i="27"/>
  <c r="T20" i="27"/>
  <c r="U20" i="27"/>
  <c r="V20" i="27"/>
  <c r="W20" i="27"/>
  <c r="X20" i="27"/>
  <c r="Y20" i="27"/>
  <c r="AA20" i="27"/>
  <c r="AB20" i="27"/>
  <c r="AC20" i="27"/>
  <c r="AD20" i="27"/>
  <c r="AE20" i="27"/>
  <c r="AF20" i="27"/>
  <c r="AG20" i="27" s="1"/>
  <c r="AH20" i="27"/>
  <c r="AI20" i="27" s="1"/>
  <c r="AJ20" i="27"/>
  <c r="AK20" i="27"/>
  <c r="AL20" i="27"/>
  <c r="AM20" i="27"/>
  <c r="AN20" i="27"/>
  <c r="AO20" i="27"/>
  <c r="AP20" i="27"/>
  <c r="AQ20" i="27"/>
  <c r="AR20" i="27"/>
  <c r="AS20" i="27"/>
  <c r="T21" i="27"/>
  <c r="U21" i="27"/>
  <c r="V21" i="27"/>
  <c r="W21" i="27"/>
  <c r="X21" i="27"/>
  <c r="Y21" i="27"/>
  <c r="AA21" i="27"/>
  <c r="AB21" i="27"/>
  <c r="AC21" i="27"/>
  <c r="AD21" i="27"/>
  <c r="AE21" i="27"/>
  <c r="AF21" i="27"/>
  <c r="AG21" i="27" s="1"/>
  <c r="AH21" i="27"/>
  <c r="AI21" i="27" s="1"/>
  <c r="AJ21" i="27"/>
  <c r="AK21" i="27" s="1"/>
  <c r="AL21" i="27"/>
  <c r="AM21" i="27"/>
  <c r="AN21" i="27"/>
  <c r="AO21" i="27"/>
  <c r="AP21" i="27"/>
  <c r="AQ21" i="27"/>
  <c r="AR21" i="27"/>
  <c r="AS21" i="27"/>
  <c r="T22" i="27"/>
  <c r="U22" i="27" s="1"/>
  <c r="V22" i="27"/>
  <c r="W22" i="27"/>
  <c r="X22" i="27"/>
  <c r="Y22" i="27"/>
  <c r="AA22" i="27"/>
  <c r="AB22" i="27"/>
  <c r="AC22" i="27"/>
  <c r="AD22" i="27"/>
  <c r="AE22" i="27" s="1"/>
  <c r="AF22" i="27"/>
  <c r="AG22" i="27" s="1"/>
  <c r="AH22" i="27"/>
  <c r="AI22" i="27" s="1"/>
  <c r="AJ22" i="27"/>
  <c r="AK22" i="27"/>
  <c r="AL22" i="27"/>
  <c r="AM22" i="27"/>
  <c r="AN22" i="27"/>
  <c r="AO22" i="27"/>
  <c r="AP22" i="27"/>
  <c r="AQ22" i="27"/>
  <c r="AR22" i="27"/>
  <c r="AS22" i="27"/>
  <c r="T23" i="27"/>
  <c r="U23" i="27" s="1"/>
  <c r="V23" i="27"/>
  <c r="W23" i="27"/>
  <c r="X23" i="27"/>
  <c r="Y23" i="27"/>
  <c r="AA23" i="27"/>
  <c r="AB23" i="27"/>
  <c r="AC23" i="27"/>
  <c r="AD23" i="27"/>
  <c r="AE23" i="27" s="1"/>
  <c r="AF23" i="27"/>
  <c r="AG23" i="27" s="1"/>
  <c r="AH23" i="27"/>
  <c r="AI23" i="27" s="1"/>
  <c r="AJ23" i="27"/>
  <c r="AK23" i="27"/>
  <c r="AL23" i="27"/>
  <c r="AM23" i="27"/>
  <c r="AN23" i="27"/>
  <c r="AO23" i="27"/>
  <c r="AP23" i="27"/>
  <c r="AQ23" i="27"/>
  <c r="AR23" i="27"/>
  <c r="AS23" i="27"/>
  <c r="T24" i="27"/>
  <c r="U24" i="27"/>
  <c r="V24" i="27"/>
  <c r="W24" i="27"/>
  <c r="X24" i="27"/>
  <c r="Y24" i="27"/>
  <c r="AA24" i="27"/>
  <c r="AB24" i="27"/>
  <c r="AC24" i="27"/>
  <c r="AD24" i="27"/>
  <c r="AE24" i="27" s="1"/>
  <c r="AF24" i="27"/>
  <c r="AG24" i="27" s="1"/>
  <c r="AH24" i="27"/>
  <c r="AI24" i="27" s="1"/>
  <c r="AJ24" i="27"/>
  <c r="AK24" i="27" s="1"/>
  <c r="AL24" i="27"/>
  <c r="AM24" i="27"/>
  <c r="AN24" i="27"/>
  <c r="AO24" i="27"/>
  <c r="AP24" i="27"/>
  <c r="AQ24" i="27"/>
  <c r="AR24" i="27"/>
  <c r="AS24" i="27"/>
  <c r="T25" i="27"/>
  <c r="U25" i="27"/>
  <c r="V25" i="27"/>
  <c r="W25" i="27"/>
  <c r="X25" i="27"/>
  <c r="Y25" i="27"/>
  <c r="AA25" i="27"/>
  <c r="AB25" i="27"/>
  <c r="AC25" i="27"/>
  <c r="AD25" i="27"/>
  <c r="AE25" i="27" s="1"/>
  <c r="AF25" i="27"/>
  <c r="AG25" i="27" s="1"/>
  <c r="AH25" i="27"/>
  <c r="AI25" i="27" s="1"/>
  <c r="AJ25" i="27"/>
  <c r="AK25" i="27" s="1"/>
  <c r="AL25" i="27"/>
  <c r="AM25" i="27"/>
  <c r="AN25" i="27"/>
  <c r="AO25" i="27"/>
  <c r="AP25" i="27"/>
  <c r="AQ25" i="27"/>
  <c r="AR25" i="27"/>
  <c r="AS25" i="27"/>
  <c r="T26" i="27"/>
  <c r="U26" i="27"/>
  <c r="V26" i="27"/>
  <c r="W26" i="27"/>
  <c r="X26" i="27"/>
  <c r="Y26" i="27"/>
  <c r="AA26" i="27"/>
  <c r="AB26" i="27"/>
  <c r="AC26" i="27"/>
  <c r="AD26" i="27"/>
  <c r="AE26" i="27" s="1"/>
  <c r="AF26" i="27"/>
  <c r="AG26" i="27"/>
  <c r="AH26" i="27"/>
  <c r="AI26" i="27" s="1"/>
  <c r="AJ26" i="27"/>
  <c r="AK26" i="27" s="1"/>
  <c r="AL26" i="27"/>
  <c r="AM26" i="27"/>
  <c r="AN26" i="27"/>
  <c r="AO26" i="27"/>
  <c r="AP26" i="27"/>
  <c r="AQ26" i="27"/>
  <c r="AR26" i="27"/>
  <c r="AS26" i="27"/>
  <c r="T27" i="27"/>
  <c r="U27" i="27" s="1"/>
  <c r="V27" i="27"/>
  <c r="W27" i="27"/>
  <c r="X27" i="27"/>
  <c r="Y27" i="27"/>
  <c r="AA27" i="27"/>
  <c r="AB27" i="27"/>
  <c r="AC27" i="27"/>
  <c r="AD27" i="27"/>
  <c r="AE27" i="27" s="1"/>
  <c r="AF27" i="27"/>
  <c r="AG27" i="27"/>
  <c r="AH27" i="27"/>
  <c r="AI27" i="27" s="1"/>
  <c r="AJ27" i="27"/>
  <c r="AK27" i="27" s="1"/>
  <c r="AL27" i="27"/>
  <c r="AM27" i="27"/>
  <c r="AN27" i="27"/>
  <c r="AO27" i="27"/>
  <c r="AP27" i="27"/>
  <c r="AQ27" i="27"/>
  <c r="AR27" i="27"/>
  <c r="AS27" i="27"/>
  <c r="T28" i="27"/>
  <c r="U28" i="27" s="1"/>
  <c r="V28" i="27"/>
  <c r="W28" i="27"/>
  <c r="X28" i="27"/>
  <c r="Y28" i="27"/>
  <c r="AA28" i="27"/>
  <c r="AB28" i="27"/>
  <c r="AC28" i="27"/>
  <c r="AD28" i="27"/>
  <c r="AE28" i="27"/>
  <c r="AF28" i="27"/>
  <c r="AG28" i="27" s="1"/>
  <c r="AH28" i="27"/>
  <c r="AI28" i="27"/>
  <c r="AJ28" i="27"/>
  <c r="AK28" i="27" s="1"/>
  <c r="AL28" i="27"/>
  <c r="AM28" i="27"/>
  <c r="AN28" i="27"/>
  <c r="AO28" i="27"/>
  <c r="AP28" i="27"/>
  <c r="AQ28" i="27"/>
  <c r="AR28" i="27"/>
  <c r="AS28" i="27"/>
  <c r="T29" i="27"/>
  <c r="U29" i="27" s="1"/>
  <c r="V29" i="27"/>
  <c r="W29" i="27"/>
  <c r="X29" i="27"/>
  <c r="Y29" i="27"/>
  <c r="AA29" i="27"/>
  <c r="AB29" i="27"/>
  <c r="AC29" i="27"/>
  <c r="AD29" i="27"/>
  <c r="AE29" i="27" s="1"/>
  <c r="AF29" i="27"/>
  <c r="AG29" i="27"/>
  <c r="AH29" i="27"/>
  <c r="AI29" i="27"/>
  <c r="AJ29" i="27"/>
  <c r="AK29" i="27" s="1"/>
  <c r="AL29" i="27"/>
  <c r="AM29" i="27"/>
  <c r="AN29" i="27"/>
  <c r="AO29" i="27"/>
  <c r="AP29" i="27"/>
  <c r="AQ29" i="27"/>
  <c r="AR29" i="27"/>
  <c r="AS29" i="27"/>
  <c r="T30" i="27"/>
  <c r="U30" i="27"/>
  <c r="V30" i="27"/>
  <c r="W30" i="27"/>
  <c r="X30" i="27"/>
  <c r="Y30" i="27"/>
  <c r="AA30" i="27"/>
  <c r="AB30" i="27"/>
  <c r="AC30" i="27"/>
  <c r="AD30" i="27"/>
  <c r="AE30" i="27" s="1"/>
  <c r="AF30" i="27"/>
  <c r="AG30" i="27" s="1"/>
  <c r="AH30" i="27"/>
  <c r="AI30" i="27" s="1"/>
  <c r="AJ30" i="27"/>
  <c r="AK30" i="27" s="1"/>
  <c r="AL30" i="27"/>
  <c r="AM30" i="27"/>
  <c r="AN30" i="27"/>
  <c r="AO30" i="27"/>
  <c r="AP30" i="27"/>
  <c r="AQ30" i="27"/>
  <c r="AR30" i="27"/>
  <c r="AS30" i="27"/>
  <c r="T31" i="27"/>
  <c r="U31" i="27"/>
  <c r="V31" i="27"/>
  <c r="W31" i="27"/>
  <c r="X31" i="27"/>
  <c r="Y31" i="27"/>
  <c r="AA31" i="27"/>
  <c r="AB31" i="27"/>
  <c r="AC31" i="27"/>
  <c r="AD31" i="27"/>
  <c r="AE31" i="27"/>
  <c r="AF31" i="27"/>
  <c r="AG31" i="27" s="1"/>
  <c r="AH31" i="27"/>
  <c r="AI31" i="27" s="1"/>
  <c r="AJ31" i="27"/>
  <c r="AK31" i="27"/>
  <c r="AL31" i="27"/>
  <c r="AM31" i="27"/>
  <c r="AN31" i="27"/>
  <c r="AO31" i="27"/>
  <c r="AP31" i="27"/>
  <c r="AQ31" i="27"/>
  <c r="AR31" i="27"/>
  <c r="AS31" i="27"/>
  <c r="T32" i="27"/>
  <c r="U32" i="27" s="1"/>
  <c r="V32" i="27"/>
  <c r="W32" i="27"/>
  <c r="X32" i="27"/>
  <c r="Y32" i="27"/>
  <c r="AA32" i="27"/>
  <c r="AB32" i="27"/>
  <c r="AC32" i="27"/>
  <c r="AD32" i="27"/>
  <c r="AE32" i="27" s="1"/>
  <c r="AF32" i="27"/>
  <c r="AG32" i="27" s="1"/>
  <c r="AH32" i="27"/>
  <c r="AI32" i="27" s="1"/>
  <c r="AJ32" i="27"/>
  <c r="AK32" i="27" s="1"/>
  <c r="AL32" i="27"/>
  <c r="AM32" i="27"/>
  <c r="AN32" i="27"/>
  <c r="AO32" i="27"/>
  <c r="AP32" i="27"/>
  <c r="AQ32" i="27"/>
  <c r="AR32" i="27"/>
  <c r="AS32" i="27"/>
  <c r="T33" i="27"/>
  <c r="U33" i="27" s="1"/>
  <c r="V33" i="27"/>
  <c r="W33" i="27"/>
  <c r="X33" i="27"/>
  <c r="Y33" i="27"/>
  <c r="AA33" i="27"/>
  <c r="AB33" i="27"/>
  <c r="AC33" i="27"/>
  <c r="AD33" i="27"/>
  <c r="AE33" i="27" s="1"/>
  <c r="AF33" i="27"/>
  <c r="AG33" i="27"/>
  <c r="AH33" i="27"/>
  <c r="AI33" i="27"/>
  <c r="AJ33" i="27"/>
  <c r="AK33" i="27" s="1"/>
  <c r="AL33" i="27"/>
  <c r="AM33" i="27"/>
  <c r="AN33" i="27"/>
  <c r="AO33" i="27"/>
  <c r="AP33" i="27"/>
  <c r="AQ33" i="27"/>
  <c r="AR33" i="27"/>
  <c r="AS33" i="27"/>
  <c r="T34" i="27"/>
  <c r="U34" i="27" s="1"/>
  <c r="V34" i="27"/>
  <c r="W34" i="27"/>
  <c r="X34" i="27"/>
  <c r="Y34" i="27"/>
  <c r="AA34" i="27"/>
  <c r="AB34" i="27"/>
  <c r="AC34" i="27"/>
  <c r="AD34" i="27"/>
  <c r="AE34" i="27" s="1"/>
  <c r="AF34" i="27"/>
  <c r="AG34" i="27"/>
  <c r="AH34" i="27"/>
  <c r="AI34" i="27"/>
  <c r="AJ34" i="27"/>
  <c r="AK34" i="27" s="1"/>
  <c r="AL34" i="27"/>
  <c r="AM34" i="27"/>
  <c r="AN34" i="27"/>
  <c r="AO34" i="27"/>
  <c r="AP34" i="27"/>
  <c r="AQ34" i="27"/>
  <c r="AR34" i="27"/>
  <c r="AS34" i="27"/>
  <c r="T35" i="27"/>
  <c r="U35" i="27" s="1"/>
  <c r="V35" i="27"/>
  <c r="W35" i="27"/>
  <c r="X35" i="27"/>
  <c r="Y35" i="27"/>
  <c r="AA35" i="27"/>
  <c r="AB35" i="27"/>
  <c r="AC35" i="27"/>
  <c r="AD35" i="27"/>
  <c r="AE35" i="27" s="1"/>
  <c r="AF35" i="27"/>
  <c r="AG35" i="27"/>
  <c r="AH35" i="27"/>
  <c r="AI35" i="27" s="1"/>
  <c r="AJ35" i="27"/>
  <c r="AK35" i="27" s="1"/>
  <c r="AL35" i="27"/>
  <c r="AM35" i="27"/>
  <c r="AN35" i="27"/>
  <c r="AO35" i="27"/>
  <c r="AP35" i="27"/>
  <c r="AQ35" i="27"/>
  <c r="AR35" i="27"/>
  <c r="AS35" i="27"/>
  <c r="T36" i="27"/>
  <c r="U36" i="27" s="1"/>
  <c r="V36" i="27"/>
  <c r="W36" i="27"/>
  <c r="X36" i="27"/>
  <c r="Y36" i="27"/>
  <c r="AA36" i="27"/>
  <c r="AB36" i="27"/>
  <c r="AC36" i="27"/>
  <c r="AD36" i="27"/>
  <c r="AE36" i="27" s="1"/>
  <c r="AF36" i="27"/>
  <c r="AG36" i="27" s="1"/>
  <c r="AH36" i="27"/>
  <c r="AI36" i="27" s="1"/>
  <c r="AJ36" i="27"/>
  <c r="AK36" i="27"/>
  <c r="AL36" i="27"/>
  <c r="AM36" i="27"/>
  <c r="AN36" i="27"/>
  <c r="AO36" i="27"/>
  <c r="AP36" i="27"/>
  <c r="AQ36" i="27"/>
  <c r="AR36" i="27"/>
  <c r="AS36" i="27"/>
  <c r="T43" i="27"/>
  <c r="U43" i="27" s="1"/>
  <c r="V43" i="27"/>
  <c r="W43" i="27"/>
  <c r="X43" i="27"/>
  <c r="Y43" i="27"/>
  <c r="AA43" i="27"/>
  <c r="AB43" i="27"/>
  <c r="AC43" i="27"/>
  <c r="AD43" i="27"/>
  <c r="AE43" i="27" s="1"/>
  <c r="AF43" i="27"/>
  <c r="AG43" i="27" s="1"/>
  <c r="AH43" i="27"/>
  <c r="AI43" i="27" s="1"/>
  <c r="AJ43" i="27"/>
  <c r="AK43" i="27" s="1"/>
  <c r="AL43" i="27"/>
  <c r="AM43" i="27"/>
  <c r="AN43" i="27"/>
  <c r="AO43" i="27"/>
  <c r="AP43" i="27"/>
  <c r="AQ43" i="27"/>
  <c r="AR43" i="27"/>
  <c r="AS43" i="27"/>
  <c r="T44" i="27"/>
  <c r="U44" i="27"/>
  <c r="V44" i="27"/>
  <c r="W44" i="27"/>
  <c r="X44" i="27"/>
  <c r="Y44" i="27"/>
  <c r="AA44" i="27"/>
  <c r="AB44" i="27"/>
  <c r="AC44" i="27"/>
  <c r="AD44" i="27"/>
  <c r="AE44" i="27" s="1"/>
  <c r="AF44" i="27"/>
  <c r="AG44" i="27"/>
  <c r="AH44" i="27"/>
  <c r="AI44" i="27" s="1"/>
  <c r="AJ44" i="27"/>
  <c r="AK44" i="27" s="1"/>
  <c r="AL44" i="27"/>
  <c r="AM44" i="27"/>
  <c r="AN44" i="27"/>
  <c r="AO44" i="27"/>
  <c r="AP44" i="27"/>
  <c r="AQ44" i="27"/>
  <c r="AR44" i="27"/>
  <c r="AS44" i="27"/>
  <c r="T45" i="27"/>
  <c r="U45" i="27"/>
  <c r="V45" i="27"/>
  <c r="W45" i="27"/>
  <c r="X45" i="27"/>
  <c r="Y45" i="27"/>
  <c r="AA45" i="27"/>
  <c r="AB45" i="27"/>
  <c r="AC45" i="27"/>
  <c r="AD45" i="27"/>
  <c r="AE45" i="27"/>
  <c r="AF45" i="27"/>
  <c r="AG45" i="27" s="1"/>
  <c r="AH45" i="27"/>
  <c r="AI45" i="27"/>
  <c r="AJ45" i="27"/>
  <c r="AK45" i="27" s="1"/>
  <c r="AL45" i="27"/>
  <c r="AM45" i="27"/>
  <c r="AN45" i="27"/>
  <c r="AO45" i="27"/>
  <c r="AP45" i="27"/>
  <c r="AQ45" i="27"/>
  <c r="AR45" i="27"/>
  <c r="AS45" i="27"/>
  <c r="T46" i="27"/>
  <c r="U46" i="27"/>
  <c r="V46" i="27"/>
  <c r="W46" i="27"/>
  <c r="X46" i="27"/>
  <c r="Y46" i="27"/>
  <c r="AA46" i="27"/>
  <c r="AB46" i="27"/>
  <c r="AC46" i="27"/>
  <c r="AD46" i="27"/>
  <c r="AE46" i="27"/>
  <c r="AF46" i="27"/>
  <c r="AG46" i="27" s="1"/>
  <c r="AH46" i="27"/>
  <c r="AI46" i="27"/>
  <c r="AJ46" i="27"/>
  <c r="AK46" i="27" s="1"/>
  <c r="AL46" i="27"/>
  <c r="AM46" i="27"/>
  <c r="AN46" i="27"/>
  <c r="AO46" i="27"/>
  <c r="AP46" i="27"/>
  <c r="AQ46" i="27"/>
  <c r="AR46" i="27"/>
  <c r="AS46" i="27"/>
  <c r="T47" i="27"/>
  <c r="U47" i="27" s="1"/>
  <c r="V47" i="27"/>
  <c r="W47" i="27"/>
  <c r="X47" i="27"/>
  <c r="Y47" i="27"/>
  <c r="AA47" i="27"/>
  <c r="AB47" i="27"/>
  <c r="AC47" i="27"/>
  <c r="AD47" i="27"/>
  <c r="AE47" i="27" s="1"/>
  <c r="AF47" i="27"/>
  <c r="AG47" i="27"/>
  <c r="AH47" i="27"/>
  <c r="AI47" i="27" s="1"/>
  <c r="AJ47" i="27"/>
  <c r="AK47" i="27" s="1"/>
  <c r="AL47" i="27"/>
  <c r="AM47" i="27"/>
  <c r="AN47" i="27"/>
  <c r="AO47" i="27"/>
  <c r="AP47" i="27"/>
  <c r="AQ47" i="27"/>
  <c r="AR47" i="27"/>
  <c r="AS47" i="27"/>
  <c r="T48" i="27"/>
  <c r="U48" i="27" s="1"/>
  <c r="V48" i="27"/>
  <c r="W48" i="27"/>
  <c r="X48" i="27"/>
  <c r="Y48" i="27"/>
  <c r="AA48" i="27"/>
  <c r="AB48" i="27"/>
  <c r="AC48" i="27"/>
  <c r="AD48" i="27"/>
  <c r="AE48" i="27" s="1"/>
  <c r="AF48" i="27"/>
  <c r="AG48" i="27" s="1"/>
  <c r="AH48" i="27"/>
  <c r="AI48" i="27" s="1"/>
  <c r="AJ48" i="27"/>
  <c r="AK48" i="27" s="1"/>
  <c r="AL48" i="27"/>
  <c r="AM48" i="27"/>
  <c r="AN48" i="27"/>
  <c r="AO48" i="27"/>
  <c r="AP48" i="27"/>
  <c r="AQ48" i="27"/>
  <c r="AR48" i="27"/>
  <c r="AS48" i="27"/>
  <c r="T49" i="27"/>
  <c r="U49" i="27"/>
  <c r="V49" i="27"/>
  <c r="W49" i="27"/>
  <c r="X49" i="27"/>
  <c r="Y49" i="27"/>
  <c r="AA49" i="27"/>
  <c r="AB49" i="27"/>
  <c r="AC49" i="27" s="1"/>
  <c r="AD49" i="27"/>
  <c r="AE49" i="27"/>
  <c r="AF49" i="27"/>
  <c r="AG49" i="27"/>
  <c r="AH49" i="27"/>
  <c r="AI49" i="27"/>
  <c r="AJ49" i="27"/>
  <c r="AK49" i="27"/>
  <c r="AL49" i="27"/>
  <c r="AM49" i="27"/>
  <c r="AN49" i="27"/>
  <c r="AO49" i="27"/>
  <c r="AP49" i="27"/>
  <c r="AQ49" i="27"/>
  <c r="AR49" i="27"/>
  <c r="AS49" i="27"/>
  <c r="T50" i="27"/>
  <c r="U50" i="27"/>
  <c r="V50" i="27"/>
  <c r="W50" i="27"/>
  <c r="X50" i="27"/>
  <c r="Y50" i="27"/>
  <c r="AA50" i="27"/>
  <c r="AB50" i="27"/>
  <c r="AC50" i="27"/>
  <c r="AD50" i="27"/>
  <c r="AE50" i="27"/>
  <c r="AF50" i="27"/>
  <c r="AG50" i="27" s="1"/>
  <c r="AH50" i="27"/>
  <c r="AI50" i="27"/>
  <c r="AJ50" i="27"/>
  <c r="AK50" i="27" s="1"/>
  <c r="AL50" i="27"/>
  <c r="AM50" i="27"/>
  <c r="AN50" i="27"/>
  <c r="AO50" i="27"/>
  <c r="AP50" i="27"/>
  <c r="AQ50" i="27"/>
  <c r="AR50" i="27"/>
  <c r="AS50" i="27"/>
  <c r="T51" i="27"/>
  <c r="U51" i="27"/>
  <c r="V51" i="27"/>
  <c r="W51" i="27"/>
  <c r="X51" i="27"/>
  <c r="Y51" i="27"/>
  <c r="AA51" i="27"/>
  <c r="AB51" i="27"/>
  <c r="AC51" i="27" s="1"/>
  <c r="AD51" i="27"/>
  <c r="AE51" i="27" s="1"/>
  <c r="AF51" i="27"/>
  <c r="AG51" i="27" s="1"/>
  <c r="AH51" i="27"/>
  <c r="AI51" i="27"/>
  <c r="AJ51" i="27"/>
  <c r="AK51" i="27"/>
  <c r="AL51" i="27"/>
  <c r="AM51" i="27"/>
  <c r="AN51" i="27"/>
  <c r="AO51" i="27"/>
  <c r="AP51" i="27"/>
  <c r="AQ51" i="27"/>
  <c r="AR51" i="27"/>
  <c r="AS51" i="27"/>
  <c r="T52" i="27"/>
  <c r="U52" i="27" s="1"/>
  <c r="V52" i="27"/>
  <c r="W52" i="27"/>
  <c r="X52" i="27"/>
  <c r="Y52" i="27"/>
  <c r="AA52" i="27"/>
  <c r="AB52" i="27"/>
  <c r="AC52" i="27" s="1"/>
  <c r="AD52" i="27"/>
  <c r="AE52" i="27" s="1"/>
  <c r="AF52" i="27"/>
  <c r="AG52" i="27"/>
  <c r="AH52" i="27"/>
  <c r="AI52" i="27" s="1"/>
  <c r="AJ52" i="27"/>
  <c r="AK52" i="27" s="1"/>
  <c r="AL52" i="27"/>
  <c r="AM52" i="27"/>
  <c r="AN52" i="27"/>
  <c r="AO52" i="27"/>
  <c r="AP52" i="27"/>
  <c r="AQ52" i="27"/>
  <c r="AR52" i="27"/>
  <c r="AS52" i="27"/>
  <c r="T53" i="27"/>
  <c r="U53" i="27" s="1"/>
  <c r="V53" i="27"/>
  <c r="W53" i="27"/>
  <c r="X53" i="27"/>
  <c r="Y53" i="27"/>
  <c r="AA53" i="27"/>
  <c r="AB53" i="27"/>
  <c r="AC53" i="27"/>
  <c r="AD53" i="27"/>
  <c r="AE53" i="27" s="1"/>
  <c r="AF53" i="27"/>
  <c r="AG53" i="27" s="1"/>
  <c r="AH53" i="27"/>
  <c r="AI53" i="27" s="1"/>
  <c r="AJ53" i="27"/>
  <c r="AK53" i="27" s="1"/>
  <c r="AL53" i="27"/>
  <c r="AM53" i="27"/>
  <c r="AN53" i="27"/>
  <c r="AO53" i="27"/>
  <c r="AP53" i="27"/>
  <c r="AQ53" i="27"/>
  <c r="AR53" i="27"/>
  <c r="AS53" i="27"/>
  <c r="T54" i="27"/>
  <c r="U54" i="27"/>
  <c r="V54" i="27"/>
  <c r="W54" i="27"/>
  <c r="X54" i="27"/>
  <c r="Y54" i="27"/>
  <c r="AA54" i="27"/>
  <c r="AB54" i="27"/>
  <c r="AC54" i="27" s="1"/>
  <c r="AD54" i="27"/>
  <c r="AE54" i="27" s="1"/>
  <c r="AF54" i="27"/>
  <c r="AG54" i="27" s="1"/>
  <c r="AH54" i="27"/>
  <c r="AI54" i="27" s="1"/>
  <c r="AJ54" i="27"/>
  <c r="AK54" i="27" s="1"/>
  <c r="AL54" i="27"/>
  <c r="AM54" i="27"/>
  <c r="AN54" i="27"/>
  <c r="AO54" i="27"/>
  <c r="AP54" i="27"/>
  <c r="AQ54" i="27"/>
  <c r="AR54" i="27"/>
  <c r="AS54" i="27"/>
  <c r="T55" i="27"/>
  <c r="U55" i="27"/>
  <c r="V55" i="27"/>
  <c r="W55" i="27"/>
  <c r="X55" i="27"/>
  <c r="Y55" i="27"/>
  <c r="AA55" i="27"/>
  <c r="AB55" i="27"/>
  <c r="AC55" i="27"/>
  <c r="AD55" i="27"/>
  <c r="AE55" i="27" s="1"/>
  <c r="AF55" i="27"/>
  <c r="AG55" i="27"/>
  <c r="AH55" i="27"/>
  <c r="AI55" i="27"/>
  <c r="AJ55" i="27"/>
  <c r="AK55" i="27"/>
  <c r="AL55" i="27"/>
  <c r="AM55" i="27"/>
  <c r="AN55" i="27"/>
  <c r="AO55" i="27"/>
  <c r="AP55" i="27"/>
  <c r="AQ55" i="27"/>
  <c r="AR55" i="27"/>
  <c r="AS55" i="27"/>
  <c r="T56" i="27"/>
  <c r="U56" i="27"/>
  <c r="V56" i="27"/>
  <c r="W56" i="27"/>
  <c r="X56" i="27"/>
  <c r="Y56" i="27"/>
  <c r="AA56" i="27"/>
  <c r="AB56" i="27"/>
  <c r="AC56" i="27"/>
  <c r="AD56" i="27"/>
  <c r="AE56" i="27" s="1"/>
  <c r="AF56" i="27"/>
  <c r="AG56" i="27"/>
  <c r="AH56" i="27"/>
  <c r="AI56" i="27" s="1"/>
  <c r="AJ56" i="27"/>
  <c r="AK56" i="27" s="1"/>
  <c r="AL56" i="27"/>
  <c r="AM56" i="27"/>
  <c r="AN56" i="27"/>
  <c r="AO56" i="27"/>
  <c r="AP56" i="27"/>
  <c r="AQ56" i="27"/>
  <c r="AR56" i="27"/>
  <c r="AS56" i="27"/>
  <c r="T57" i="27"/>
  <c r="U57" i="27"/>
  <c r="V57" i="27"/>
  <c r="W57" i="27"/>
  <c r="X57" i="27"/>
  <c r="Y57" i="27"/>
  <c r="AA57" i="27"/>
  <c r="AB57" i="27"/>
  <c r="AC57" i="27"/>
  <c r="AD57" i="27"/>
  <c r="AE57" i="27"/>
  <c r="AF57" i="27"/>
  <c r="AG57" i="27" s="1"/>
  <c r="AH57" i="27"/>
  <c r="AI57" i="27"/>
  <c r="AJ57" i="27"/>
  <c r="AK57" i="27"/>
  <c r="AL57" i="27"/>
  <c r="AM57" i="27"/>
  <c r="AN57" i="27"/>
  <c r="AO57" i="27"/>
  <c r="AP57" i="27"/>
  <c r="AQ57" i="27"/>
  <c r="AR57" i="27"/>
  <c r="AS57" i="27"/>
  <c r="T58" i="27"/>
  <c r="U58" i="27"/>
  <c r="V58" i="27"/>
  <c r="W58" i="27"/>
  <c r="X58" i="27"/>
  <c r="Y58" i="27"/>
  <c r="AA58" i="27"/>
  <c r="AB58" i="27"/>
  <c r="AC58" i="27"/>
  <c r="AD58" i="27"/>
  <c r="AE58" i="27" s="1"/>
  <c r="AF58" i="27"/>
  <c r="AG58" i="27" s="1"/>
  <c r="AH58" i="27"/>
  <c r="AI58" i="27"/>
  <c r="AJ58" i="27"/>
  <c r="AK58" i="27" s="1"/>
  <c r="AL58" i="27"/>
  <c r="AM58" i="27"/>
  <c r="AN58" i="27"/>
  <c r="AO58" i="27"/>
  <c r="AP58" i="27"/>
  <c r="AQ58" i="27"/>
  <c r="AR58" i="27"/>
  <c r="AS58" i="27"/>
  <c r="T59" i="27"/>
  <c r="U59" i="27" s="1"/>
  <c r="V59" i="27"/>
  <c r="W59" i="27"/>
  <c r="X59" i="27"/>
  <c r="Y59" i="27"/>
  <c r="AA59" i="27"/>
  <c r="AB59" i="27"/>
  <c r="AC59" i="27"/>
  <c r="AD59" i="27"/>
  <c r="AE59" i="27" s="1"/>
  <c r="AF59" i="27"/>
  <c r="AG59" i="27"/>
  <c r="AH59" i="27"/>
  <c r="AI59" i="27"/>
  <c r="AJ59" i="27"/>
  <c r="AK59" i="27" s="1"/>
  <c r="AL59" i="27"/>
  <c r="AM59" i="27"/>
  <c r="AN59" i="27"/>
  <c r="AO59" i="27"/>
  <c r="AP59" i="27"/>
  <c r="AQ59" i="27"/>
  <c r="AR59" i="27"/>
  <c r="AS59" i="27"/>
  <c r="T60" i="27"/>
  <c r="U60" i="27" s="1"/>
  <c r="V60" i="27"/>
  <c r="W60" i="27"/>
  <c r="X60" i="27"/>
  <c r="Y60" i="27"/>
  <c r="AA60" i="27"/>
  <c r="AB60" i="27"/>
  <c r="AC60" i="27"/>
  <c r="AD60" i="27"/>
  <c r="AE60" i="27" s="1"/>
  <c r="AF60" i="27"/>
  <c r="AG60" i="27" s="1"/>
  <c r="AH60" i="27"/>
  <c r="AI60" i="27" s="1"/>
  <c r="AJ60" i="27"/>
  <c r="AK60" i="27" s="1"/>
  <c r="AL60" i="27"/>
  <c r="AM60" i="27"/>
  <c r="AN60" i="27"/>
  <c r="AO60" i="27"/>
  <c r="AP60" i="27"/>
  <c r="AQ60" i="27"/>
  <c r="AR60" i="27"/>
  <c r="AS60" i="27"/>
  <c r="T61" i="27"/>
  <c r="U61" i="27" s="1"/>
  <c r="V61" i="27"/>
  <c r="W61" i="27"/>
  <c r="X61" i="27"/>
  <c r="Y61" i="27"/>
  <c r="AA61" i="27"/>
  <c r="AB61" i="27"/>
  <c r="AC61" i="27"/>
  <c r="AD61" i="27"/>
  <c r="AE61" i="27"/>
  <c r="AF61" i="27"/>
  <c r="AG61" i="27" s="1"/>
  <c r="AH61" i="27"/>
  <c r="AI61" i="27" s="1"/>
  <c r="AJ61" i="27"/>
  <c r="AK61" i="27" s="1"/>
  <c r="AL61" i="27"/>
  <c r="AM61" i="27"/>
  <c r="AN61" i="27"/>
  <c r="AO61" i="27"/>
  <c r="AP61" i="27"/>
  <c r="AQ61" i="27"/>
  <c r="AR61" i="27"/>
  <c r="AS61" i="27"/>
  <c r="T62" i="27"/>
  <c r="U62" i="27"/>
  <c r="V62" i="27"/>
  <c r="W62" i="27"/>
  <c r="X62" i="27"/>
  <c r="Y62" i="27"/>
  <c r="AA62" i="27"/>
  <c r="AB62" i="27"/>
  <c r="AC62" i="27"/>
  <c r="AD62" i="27"/>
  <c r="AE62" i="27"/>
  <c r="AF62" i="27"/>
  <c r="AG62" i="27" s="1"/>
  <c r="AH62" i="27"/>
  <c r="AI62" i="27" s="1"/>
  <c r="AJ62" i="27"/>
  <c r="AK62" i="27" s="1"/>
  <c r="AL62" i="27"/>
  <c r="AM62" i="27"/>
  <c r="AN62" i="27"/>
  <c r="AO62" i="27"/>
  <c r="AP62" i="27"/>
  <c r="AQ62" i="27"/>
  <c r="AR62" i="27"/>
  <c r="AS62" i="27"/>
  <c r="T63" i="27"/>
  <c r="U63" i="27" s="1"/>
  <c r="V63" i="27"/>
  <c r="W63" i="27"/>
  <c r="X63" i="27"/>
  <c r="Y63" i="27"/>
  <c r="AA63" i="27"/>
  <c r="AB63" i="27"/>
  <c r="AC63" i="27"/>
  <c r="AD63" i="27"/>
  <c r="AE63" i="27" s="1"/>
  <c r="AF63" i="27"/>
  <c r="AG63" i="27"/>
  <c r="AH63" i="27"/>
  <c r="AI63" i="27" s="1"/>
  <c r="AJ63" i="27"/>
  <c r="AK63" i="27"/>
  <c r="AL63" i="27"/>
  <c r="AM63" i="27"/>
  <c r="AN63" i="27"/>
  <c r="AO63" i="27"/>
  <c r="AP63" i="27"/>
  <c r="AQ63" i="27"/>
  <c r="AR63" i="27"/>
  <c r="AS63" i="27"/>
  <c r="T64" i="27"/>
  <c r="U64" i="27"/>
  <c r="V64" i="27"/>
  <c r="W64" i="27"/>
  <c r="X64" i="27"/>
  <c r="Y64" i="27"/>
  <c r="AA64" i="27"/>
  <c r="AB64" i="27"/>
  <c r="AC64" i="27"/>
  <c r="AD64" i="27"/>
  <c r="AE64" i="27" s="1"/>
  <c r="AF64" i="27"/>
  <c r="AG64" i="27" s="1"/>
  <c r="AH64" i="27"/>
  <c r="AI64" i="27" s="1"/>
  <c r="AJ64" i="27"/>
  <c r="AK64" i="27"/>
  <c r="AL64" i="27"/>
  <c r="AM64" i="27"/>
  <c r="AN64" i="27"/>
  <c r="AO64" i="27"/>
  <c r="AP64" i="27"/>
  <c r="AQ64" i="27"/>
  <c r="AR64" i="27"/>
  <c r="AS64" i="27"/>
  <c r="T65" i="27"/>
  <c r="U65" i="27" s="1"/>
  <c r="X65" i="27"/>
  <c r="Y65" i="27"/>
  <c r="AA65" i="27"/>
  <c r="AB65" i="27"/>
  <c r="AC65" i="27"/>
  <c r="AD65" i="27"/>
  <c r="AE65" i="27" s="1"/>
  <c r="AF65" i="27"/>
  <c r="AG65" i="27" s="1"/>
  <c r="AH65" i="27"/>
  <c r="AI65" i="27"/>
  <c r="AJ65" i="27"/>
  <c r="AK65" i="27"/>
  <c r="AL65" i="27"/>
  <c r="AM65" i="27"/>
  <c r="AN65" i="27"/>
  <c r="AO65" i="27"/>
  <c r="AP65" i="27"/>
  <c r="AQ65" i="27"/>
  <c r="AR65" i="27"/>
  <c r="AS65" i="27"/>
  <c r="T66" i="27"/>
  <c r="U66" i="27" s="1"/>
  <c r="V66" i="27"/>
  <c r="W66" i="27"/>
  <c r="X66" i="27"/>
  <c r="Y66" i="27"/>
  <c r="AA66" i="27"/>
  <c r="AB66" i="27"/>
  <c r="AC66" i="27"/>
  <c r="AD66" i="27"/>
  <c r="AE66" i="27"/>
  <c r="AF66" i="27"/>
  <c r="AG66" i="27" s="1"/>
  <c r="AH66" i="27"/>
  <c r="AI66" i="27"/>
  <c r="AJ66" i="27"/>
  <c r="AK66" i="27" s="1"/>
  <c r="AL66" i="27"/>
  <c r="AM66" i="27"/>
  <c r="AN66" i="27"/>
  <c r="AO66" i="27"/>
  <c r="AP66" i="27"/>
  <c r="AQ66" i="27"/>
  <c r="AR66" i="27"/>
  <c r="AS66" i="27"/>
  <c r="T67" i="27"/>
  <c r="U67" i="27" s="1"/>
  <c r="V67" i="27"/>
  <c r="W67" i="27"/>
  <c r="X67" i="27"/>
  <c r="Y67" i="27"/>
  <c r="AA67" i="27"/>
  <c r="AB67" i="27"/>
  <c r="AC67" i="27"/>
  <c r="AD67" i="27"/>
  <c r="AE67" i="27" s="1"/>
  <c r="AF67" i="27"/>
  <c r="AG67" i="27" s="1"/>
  <c r="AH67" i="27"/>
  <c r="AI67" i="27"/>
  <c r="AJ67" i="27"/>
  <c r="AK67" i="27"/>
  <c r="AL67" i="27"/>
  <c r="AM67" i="27"/>
  <c r="AN67" i="27"/>
  <c r="AO67" i="27"/>
  <c r="AP67" i="27"/>
  <c r="AQ67" i="27"/>
  <c r="AR67" i="27"/>
  <c r="AS67" i="27"/>
  <c r="T68" i="27"/>
  <c r="U68" i="27" s="1"/>
  <c r="V68" i="27"/>
  <c r="W68" i="27"/>
  <c r="X68" i="27"/>
  <c r="Y68" i="27"/>
  <c r="AA68" i="27"/>
  <c r="AB68" i="27"/>
  <c r="AC68" i="27"/>
  <c r="AD68" i="27"/>
  <c r="AE68" i="27" s="1"/>
  <c r="AF68" i="27"/>
  <c r="AG68" i="27" s="1"/>
  <c r="AH68" i="27"/>
  <c r="AI68" i="27" s="1"/>
  <c r="AJ68" i="27"/>
  <c r="AK68" i="27"/>
  <c r="AL68" i="27"/>
  <c r="AM68" i="27"/>
  <c r="AN68" i="27"/>
  <c r="AO68" i="27"/>
  <c r="AP68" i="27"/>
  <c r="AQ68" i="27"/>
  <c r="AR68" i="27"/>
  <c r="AS68" i="27"/>
  <c r="T69" i="27"/>
  <c r="U69" i="27" s="1"/>
  <c r="V69" i="27"/>
  <c r="W69" i="27"/>
  <c r="X69" i="27"/>
  <c r="Y69" i="27"/>
  <c r="AA69" i="27"/>
  <c r="AB69" i="27"/>
  <c r="AC69" i="27"/>
  <c r="AD69" i="27"/>
  <c r="AE69" i="27" s="1"/>
  <c r="AF69" i="27"/>
  <c r="AG69" i="27"/>
  <c r="AH69" i="27"/>
  <c r="AI69" i="27"/>
  <c r="AJ69" i="27"/>
  <c r="AK69" i="27" s="1"/>
  <c r="AL69" i="27"/>
  <c r="AM69" i="27"/>
  <c r="AN69" i="27"/>
  <c r="AO69" i="27"/>
  <c r="AP69" i="27"/>
  <c r="AQ69" i="27"/>
  <c r="AR69" i="27"/>
  <c r="AS69" i="27"/>
  <c r="T70" i="27"/>
  <c r="U70" i="27" s="1"/>
  <c r="V70" i="27"/>
  <c r="W70" i="27"/>
  <c r="X70" i="27"/>
  <c r="Y70" i="27"/>
  <c r="AA70" i="27"/>
  <c r="AB70" i="27"/>
  <c r="AC70" i="27"/>
  <c r="AD70" i="27"/>
  <c r="AE70" i="27"/>
  <c r="AF70" i="27"/>
  <c r="AG70" i="27" s="1"/>
  <c r="AH70" i="27"/>
  <c r="AI70" i="27" s="1"/>
  <c r="AJ70" i="27"/>
  <c r="AK70" i="27" s="1"/>
  <c r="AL70" i="27"/>
  <c r="AM70" i="27"/>
  <c r="AN70" i="27"/>
  <c r="AO70" i="27"/>
  <c r="AP70" i="27"/>
  <c r="AQ70" i="27"/>
  <c r="AR70" i="27"/>
  <c r="AS70" i="27"/>
  <c r="R17" i="27" l="1"/>
  <c r="R61" i="27"/>
  <c r="R57" i="27"/>
  <c r="R31" i="27"/>
  <c r="R62" i="27"/>
  <c r="R24" i="27"/>
  <c r="R28" i="27"/>
  <c r="R66" i="27"/>
  <c r="R68" i="27"/>
  <c r="R5" i="27"/>
  <c r="S50" i="27"/>
  <c r="R8" i="27"/>
  <c r="R60" i="27"/>
  <c r="R46" i="27"/>
  <c r="R9" i="27"/>
  <c r="R70" i="27"/>
  <c r="R54" i="27"/>
  <c r="S13" i="27"/>
  <c r="R20" i="27"/>
  <c r="R58" i="27"/>
  <c r="R4" i="27"/>
  <c r="R23" i="27"/>
  <c r="R49" i="27"/>
  <c r="R36" i="27"/>
  <c r="R53" i="27"/>
  <c r="R32" i="27"/>
  <c r="R25" i="27"/>
  <c r="R52" i="27"/>
  <c r="R45" i="27"/>
  <c r="R33" i="27"/>
  <c r="R12" i="27"/>
  <c r="S29" i="27"/>
  <c r="R15" i="27"/>
  <c r="S69" i="27"/>
  <c r="S62" i="27"/>
  <c r="R44" i="27"/>
  <c r="R16" i="27"/>
  <c r="R7" i="27"/>
  <c r="S4" i="27"/>
  <c r="S58" i="27"/>
  <c r="R69" i="27"/>
  <c r="S67" i="27"/>
  <c r="R64" i="27"/>
  <c r="S61" i="27"/>
  <c r="S53" i="27"/>
  <c r="S45" i="27"/>
  <c r="S32" i="27"/>
  <c r="S24" i="27"/>
  <c r="S16" i="27"/>
  <c r="S8" i="27"/>
  <c r="S70" i="27"/>
  <c r="R59" i="27"/>
  <c r="R56" i="27"/>
  <c r="R48" i="27"/>
  <c r="R35" i="27"/>
  <c r="R27" i="27"/>
  <c r="R19" i="27"/>
  <c r="R11" i="27"/>
  <c r="R3" i="27"/>
  <c r="S54" i="27"/>
  <c r="S46" i="27"/>
  <c r="S33" i="27"/>
  <c r="S25" i="27"/>
  <c r="S17" i="27"/>
  <c r="S9" i="27"/>
  <c r="S63" i="27"/>
  <c r="S57" i="27"/>
  <c r="S49" i="27"/>
  <c r="S36" i="27"/>
  <c r="S28" i="27"/>
  <c r="S20" i="27"/>
  <c r="S12" i="27"/>
  <c r="S66" i="27"/>
  <c r="R55" i="27"/>
  <c r="R47" i="27"/>
  <c r="R34" i="27"/>
  <c r="S26" i="27"/>
  <c r="R18" i="27"/>
  <c r="S10" i="27"/>
  <c r="R50" i="27"/>
  <c r="R29" i="27"/>
  <c r="R21" i="27"/>
  <c r="R13" i="27"/>
  <c r="S21" i="27"/>
  <c r="S5" i="27"/>
  <c r="S51" i="27"/>
  <c r="R43" i="27"/>
  <c r="S30" i="27"/>
  <c r="R22" i="27"/>
  <c r="R14" i="27"/>
  <c r="R6" i="27"/>
  <c r="R67" i="27"/>
  <c r="R63" i="27"/>
  <c r="R51" i="27"/>
  <c r="S59" i="27"/>
  <c r="S55" i="27"/>
  <c r="S47" i="27"/>
  <c r="S34" i="27"/>
  <c r="S22" i="27"/>
  <c r="S18" i="27"/>
  <c r="S6" i="27"/>
  <c r="R30" i="27"/>
  <c r="R26" i="27"/>
  <c r="R10" i="27"/>
  <c r="S68" i="27"/>
  <c r="S64" i="27"/>
  <c r="S60" i="27"/>
  <c r="S56" i="27"/>
  <c r="S52" i="27"/>
  <c r="S48" i="27"/>
  <c r="S44" i="27"/>
  <c r="S35" i="27"/>
  <c r="S31" i="27"/>
  <c r="S27" i="27"/>
  <c r="S23" i="27"/>
  <c r="S19" i="27"/>
  <c r="S15" i="27"/>
  <c r="S11" i="27"/>
  <c r="S7" i="27"/>
  <c r="S3" i="27"/>
  <c r="S43" i="27"/>
  <c r="S14" i="27"/>
  <c r="AS2" i="27" l="1"/>
  <c r="AR2" i="27"/>
  <c r="AQ2" i="27"/>
  <c r="AP2" i="27"/>
  <c r="AO2" i="27"/>
  <c r="AN2" i="27"/>
  <c r="AM2" i="27"/>
  <c r="AL2" i="27"/>
  <c r="AJ2" i="27"/>
  <c r="AK2" i="27" s="1"/>
  <c r="AH2" i="27"/>
  <c r="AI2" i="27" s="1"/>
  <c r="AF2" i="27"/>
  <c r="AG2" i="27" s="1"/>
  <c r="AD2" i="27"/>
  <c r="AE2" i="27" s="1"/>
  <c r="AC2" i="27"/>
  <c r="AB2" i="27"/>
  <c r="AA2" i="27"/>
  <c r="Y2" i="27"/>
  <c r="X2" i="27"/>
  <c r="W2" i="27"/>
  <c r="V2" i="27"/>
  <c r="T2" i="27"/>
  <c r="U2" i="27" s="1"/>
  <c r="A65" i="27"/>
  <c r="W3" i="26"/>
  <c r="X3" i="26"/>
  <c r="W4" i="26"/>
  <c r="X4" i="26"/>
  <c r="W5" i="26"/>
  <c r="X5" i="26"/>
  <c r="W6" i="26"/>
  <c r="X6" i="26"/>
  <c r="W7" i="26"/>
  <c r="X7" i="26"/>
  <c r="W8" i="26"/>
  <c r="X8" i="26"/>
  <c r="W9" i="26"/>
  <c r="X9" i="26"/>
  <c r="W10" i="26"/>
  <c r="X10" i="26"/>
  <c r="W11" i="26"/>
  <c r="X11" i="26"/>
  <c r="W12" i="26"/>
  <c r="X12" i="26"/>
  <c r="W13" i="26"/>
  <c r="X13" i="26"/>
  <c r="W14" i="26"/>
  <c r="X14" i="26"/>
  <c r="W15" i="26"/>
  <c r="X15" i="26"/>
  <c r="W16" i="26"/>
  <c r="X16" i="26"/>
  <c r="W17" i="26"/>
  <c r="X17" i="26"/>
  <c r="W18" i="26"/>
  <c r="X18" i="26"/>
  <c r="W19" i="26"/>
  <c r="X19" i="26"/>
  <c r="W20" i="26"/>
  <c r="X20" i="26"/>
  <c r="W21" i="26"/>
  <c r="X21" i="26"/>
  <c r="W22" i="26"/>
  <c r="X22" i="26"/>
  <c r="W23" i="26"/>
  <c r="X23" i="26"/>
  <c r="W24" i="26"/>
  <c r="X24" i="26"/>
  <c r="W25" i="26"/>
  <c r="X25" i="26"/>
  <c r="W26" i="26"/>
  <c r="X26" i="26"/>
  <c r="W27" i="26"/>
  <c r="X27" i="26"/>
  <c r="W28" i="26"/>
  <c r="X28" i="26"/>
  <c r="W29" i="26"/>
  <c r="X29" i="26"/>
  <c r="W30" i="26"/>
  <c r="X30" i="26"/>
  <c r="W31" i="26"/>
  <c r="X31" i="26"/>
  <c r="W32" i="26"/>
  <c r="X32" i="26"/>
  <c r="W33" i="26"/>
  <c r="X33" i="26"/>
  <c r="W34" i="26"/>
  <c r="X34" i="26"/>
  <c r="W35" i="26"/>
  <c r="X35" i="26"/>
  <c r="W36" i="26"/>
  <c r="X36" i="26"/>
  <c r="W37" i="26"/>
  <c r="X37" i="26"/>
  <c r="W38" i="26"/>
  <c r="X38" i="26"/>
  <c r="W39" i="26"/>
  <c r="X39" i="26"/>
  <c r="W40" i="26"/>
  <c r="X40" i="26"/>
  <c r="X41" i="26"/>
  <c r="W42" i="26"/>
  <c r="X42" i="26"/>
  <c r="W43" i="26"/>
  <c r="X43" i="26"/>
  <c r="W44" i="26"/>
  <c r="X44" i="26"/>
  <c r="W45" i="26"/>
  <c r="X45" i="26"/>
  <c r="W46" i="26"/>
  <c r="X46" i="26"/>
  <c r="X2" i="26"/>
  <c r="W2" i="26"/>
  <c r="R4" i="25"/>
  <c r="R5" i="25"/>
  <c r="R13" i="25"/>
  <c r="R14" i="25"/>
  <c r="R15" i="25"/>
  <c r="R20" i="25"/>
  <c r="R21" i="25"/>
  <c r="R30" i="25"/>
  <c r="R31" i="25"/>
  <c r="W3" i="25"/>
  <c r="R3" i="25" s="1"/>
  <c r="X3" i="25"/>
  <c r="W4" i="25"/>
  <c r="X4" i="25"/>
  <c r="W5" i="25"/>
  <c r="X5" i="25"/>
  <c r="W6" i="25"/>
  <c r="X6" i="25"/>
  <c r="W7" i="25"/>
  <c r="X7" i="25"/>
  <c r="W8" i="25"/>
  <c r="X8" i="25"/>
  <c r="W9" i="25"/>
  <c r="X9" i="25"/>
  <c r="W10" i="25"/>
  <c r="X10" i="25"/>
  <c r="W11" i="25"/>
  <c r="X11" i="25"/>
  <c r="W12" i="25"/>
  <c r="X12" i="25"/>
  <c r="W13" i="25"/>
  <c r="X13" i="25"/>
  <c r="W14" i="25"/>
  <c r="X14" i="25"/>
  <c r="W15" i="25"/>
  <c r="X15" i="25"/>
  <c r="W16" i="25"/>
  <c r="X16" i="25"/>
  <c r="W17" i="25"/>
  <c r="X17" i="25"/>
  <c r="W18" i="25"/>
  <c r="R18" i="25" s="1"/>
  <c r="X18" i="25"/>
  <c r="W19" i="25"/>
  <c r="R19" i="25" s="1"/>
  <c r="X19" i="25"/>
  <c r="W20" i="25"/>
  <c r="X20" i="25"/>
  <c r="W21" i="25"/>
  <c r="X21" i="25"/>
  <c r="W22" i="25"/>
  <c r="X22" i="25"/>
  <c r="W23" i="25"/>
  <c r="X23" i="25"/>
  <c r="W24" i="25"/>
  <c r="X24" i="25"/>
  <c r="W25" i="25"/>
  <c r="X25" i="25"/>
  <c r="W26" i="25"/>
  <c r="X26" i="25"/>
  <c r="W27" i="25"/>
  <c r="X27" i="25"/>
  <c r="W28" i="25"/>
  <c r="X28" i="25"/>
  <c r="W29" i="25"/>
  <c r="X29" i="25"/>
  <c r="W30" i="25"/>
  <c r="X30" i="25"/>
  <c r="W31" i="25"/>
  <c r="X31" i="25"/>
  <c r="W32" i="25"/>
  <c r="X32" i="25"/>
  <c r="W33" i="25"/>
  <c r="X33" i="25"/>
  <c r="W34" i="25"/>
  <c r="X34" i="25"/>
  <c r="W35" i="25"/>
  <c r="X35" i="25"/>
  <c r="X2" i="25"/>
  <c r="W2" i="25"/>
  <c r="R3" i="24"/>
  <c r="R4" i="24"/>
  <c r="R5" i="24"/>
  <c r="R6" i="24"/>
  <c r="R7" i="24"/>
  <c r="R8" i="24"/>
  <c r="R9" i="24"/>
  <c r="R10" i="24"/>
  <c r="R11" i="24"/>
  <c r="R12" i="24"/>
  <c r="R13" i="24"/>
  <c r="R14" i="24"/>
  <c r="R15" i="24"/>
  <c r="R16" i="24"/>
  <c r="R17" i="24"/>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65" i="24"/>
  <c r="R66" i="24"/>
  <c r="R67" i="24"/>
  <c r="R68" i="24"/>
  <c r="R69" i="24"/>
  <c r="R70" i="24"/>
  <c r="R71" i="24"/>
  <c r="R72" i="24"/>
  <c r="R73" i="24"/>
  <c r="R74" i="24"/>
  <c r="R75" i="24"/>
  <c r="R76" i="24"/>
  <c r="R77" i="24"/>
  <c r="R78" i="24"/>
  <c r="R79" i="24"/>
  <c r="R80" i="24"/>
  <c r="R81" i="24"/>
  <c r="R82" i="24"/>
  <c r="R83" i="24"/>
  <c r="R84" i="24"/>
  <c r="R85" i="24"/>
  <c r="R86" i="24"/>
  <c r="R87" i="24"/>
  <c r="W3" i="24"/>
  <c r="X3" i="24"/>
  <c r="W4" i="24"/>
  <c r="X4" i="24"/>
  <c r="W5" i="24"/>
  <c r="X5" i="24"/>
  <c r="W6" i="24"/>
  <c r="X6" i="24"/>
  <c r="W7" i="24"/>
  <c r="X7" i="24"/>
  <c r="W8" i="24"/>
  <c r="X8" i="24"/>
  <c r="W9" i="24"/>
  <c r="X9" i="24"/>
  <c r="W10" i="24"/>
  <c r="X10" i="24"/>
  <c r="W11" i="24"/>
  <c r="X11" i="24"/>
  <c r="W12" i="24"/>
  <c r="X12" i="24"/>
  <c r="W13" i="24"/>
  <c r="X13" i="24"/>
  <c r="W14" i="24"/>
  <c r="X14" i="24"/>
  <c r="W15" i="24"/>
  <c r="X15" i="24"/>
  <c r="W16" i="24"/>
  <c r="X16" i="24"/>
  <c r="W17" i="24"/>
  <c r="X17" i="24"/>
  <c r="W18" i="24"/>
  <c r="X18" i="24"/>
  <c r="W19" i="24"/>
  <c r="X19" i="24"/>
  <c r="W20" i="24"/>
  <c r="X20" i="24"/>
  <c r="W21" i="24"/>
  <c r="X21" i="24"/>
  <c r="W22" i="24"/>
  <c r="X22" i="24"/>
  <c r="W23" i="24"/>
  <c r="X23" i="24"/>
  <c r="W24" i="24"/>
  <c r="X24" i="24"/>
  <c r="W25" i="24"/>
  <c r="X25" i="24"/>
  <c r="W26" i="24"/>
  <c r="X26" i="24"/>
  <c r="W27" i="24"/>
  <c r="X27" i="24"/>
  <c r="W28" i="24"/>
  <c r="X28" i="24"/>
  <c r="W29" i="24"/>
  <c r="X29" i="24"/>
  <c r="W30" i="24"/>
  <c r="X30" i="24"/>
  <c r="W31" i="24"/>
  <c r="X31" i="24"/>
  <c r="W32" i="24"/>
  <c r="X32" i="24"/>
  <c r="W33" i="24"/>
  <c r="X33" i="24"/>
  <c r="W34" i="24"/>
  <c r="X34" i="24"/>
  <c r="W35" i="24"/>
  <c r="X35" i="24"/>
  <c r="W36" i="24"/>
  <c r="X36" i="24"/>
  <c r="W37" i="24"/>
  <c r="X37" i="24"/>
  <c r="W38" i="24"/>
  <c r="X38" i="24"/>
  <c r="W39" i="24"/>
  <c r="X39" i="24"/>
  <c r="W40" i="24"/>
  <c r="X40" i="24"/>
  <c r="W41" i="24"/>
  <c r="X41" i="24"/>
  <c r="W42" i="24"/>
  <c r="X42" i="24"/>
  <c r="W43" i="24"/>
  <c r="X43" i="24"/>
  <c r="W44" i="24"/>
  <c r="X44" i="24"/>
  <c r="W45" i="24"/>
  <c r="X45" i="24"/>
  <c r="W46" i="24"/>
  <c r="X46" i="24"/>
  <c r="W47" i="24"/>
  <c r="X47" i="24"/>
  <c r="W48" i="24"/>
  <c r="X48" i="24"/>
  <c r="W49" i="24"/>
  <c r="X49" i="24"/>
  <c r="W50" i="24"/>
  <c r="X50" i="24"/>
  <c r="W51" i="24"/>
  <c r="X51" i="24"/>
  <c r="W52" i="24"/>
  <c r="X52" i="24"/>
  <c r="W53" i="24"/>
  <c r="X53" i="24"/>
  <c r="W54" i="24"/>
  <c r="X54" i="24"/>
  <c r="W55" i="24"/>
  <c r="X55" i="24"/>
  <c r="W56" i="24"/>
  <c r="X56" i="24"/>
  <c r="W57" i="24"/>
  <c r="X57" i="24"/>
  <c r="W58" i="24"/>
  <c r="X58" i="24"/>
  <c r="W59" i="24"/>
  <c r="X59" i="24"/>
  <c r="W60" i="24"/>
  <c r="X60" i="24"/>
  <c r="W61" i="24"/>
  <c r="X61" i="24"/>
  <c r="W62" i="24"/>
  <c r="X62" i="24"/>
  <c r="W63" i="24"/>
  <c r="X63" i="24"/>
  <c r="W64" i="24"/>
  <c r="X64" i="24"/>
  <c r="W65" i="24"/>
  <c r="X65" i="24"/>
  <c r="W66" i="24"/>
  <c r="X66" i="24"/>
  <c r="W67" i="24"/>
  <c r="X67" i="24"/>
  <c r="W68" i="24"/>
  <c r="X68" i="24"/>
  <c r="W69" i="24"/>
  <c r="X69" i="24"/>
  <c r="W70" i="24"/>
  <c r="X70" i="24"/>
  <c r="W71" i="24"/>
  <c r="X71" i="24"/>
  <c r="W72" i="24"/>
  <c r="X72" i="24"/>
  <c r="W73" i="24"/>
  <c r="X73" i="24"/>
  <c r="W74" i="24"/>
  <c r="X74" i="24"/>
  <c r="W75" i="24"/>
  <c r="X75" i="24"/>
  <c r="W76" i="24"/>
  <c r="X76" i="24"/>
  <c r="W77" i="24"/>
  <c r="X77" i="24"/>
  <c r="W78" i="24"/>
  <c r="X78" i="24"/>
  <c r="W79" i="24"/>
  <c r="X79" i="24"/>
  <c r="W80" i="24"/>
  <c r="X80" i="24"/>
  <c r="W81" i="24"/>
  <c r="X81" i="24"/>
  <c r="W82" i="24"/>
  <c r="X82" i="24"/>
  <c r="W83" i="24"/>
  <c r="X83" i="24"/>
  <c r="W84" i="24"/>
  <c r="X84" i="24"/>
  <c r="W85" i="24"/>
  <c r="X85" i="24"/>
  <c r="W86" i="24"/>
  <c r="X86" i="24"/>
  <c r="W87" i="24"/>
  <c r="X87" i="24"/>
  <c r="R2" i="24"/>
  <c r="X2" i="24"/>
  <c r="W2" i="24"/>
  <c r="W3" i="23"/>
  <c r="X3" i="23"/>
  <c r="W4" i="23"/>
  <c r="X4" i="23"/>
  <c r="W5" i="23"/>
  <c r="X5" i="23"/>
  <c r="W6" i="23"/>
  <c r="X6" i="23"/>
  <c r="W7" i="23"/>
  <c r="X7" i="23"/>
  <c r="W8" i="23"/>
  <c r="X8" i="23"/>
  <c r="W9" i="23"/>
  <c r="X9" i="23"/>
  <c r="W10" i="23"/>
  <c r="X10" i="23"/>
  <c r="W11" i="23"/>
  <c r="X11" i="23"/>
  <c r="W12" i="23"/>
  <c r="X12" i="23"/>
  <c r="W13" i="23"/>
  <c r="X13" i="23"/>
  <c r="W14" i="23"/>
  <c r="X14" i="23"/>
  <c r="W15" i="23"/>
  <c r="X15" i="23"/>
  <c r="W16" i="23"/>
  <c r="X16" i="23"/>
  <c r="W17" i="23"/>
  <c r="X17" i="23"/>
  <c r="W18" i="23"/>
  <c r="X18" i="23"/>
  <c r="W19" i="23"/>
  <c r="X19" i="23"/>
  <c r="W20" i="23"/>
  <c r="X20" i="23"/>
  <c r="W21" i="23"/>
  <c r="X21" i="23"/>
  <c r="W22" i="23"/>
  <c r="X22" i="23"/>
  <c r="W23" i="23"/>
  <c r="X23" i="23"/>
  <c r="W24" i="23"/>
  <c r="X24" i="23"/>
  <c r="W25" i="23"/>
  <c r="X25" i="23"/>
  <c r="W26" i="23"/>
  <c r="X26" i="23"/>
  <c r="W27" i="23"/>
  <c r="X27" i="23"/>
  <c r="W28" i="23"/>
  <c r="X28" i="23"/>
  <c r="W29" i="23"/>
  <c r="X29" i="23"/>
  <c r="W30" i="23"/>
  <c r="X30" i="23"/>
  <c r="W31" i="23"/>
  <c r="X31" i="23"/>
  <c r="W32" i="23"/>
  <c r="X32" i="23"/>
  <c r="W33" i="23"/>
  <c r="X33" i="23"/>
  <c r="W34" i="23"/>
  <c r="X34" i="23"/>
  <c r="W35" i="23"/>
  <c r="X35" i="23"/>
  <c r="W36" i="23"/>
  <c r="X36" i="23"/>
  <c r="W37" i="23"/>
  <c r="X37" i="23"/>
  <c r="W38" i="23"/>
  <c r="X38" i="23"/>
  <c r="W39" i="23"/>
  <c r="X39" i="23"/>
  <c r="W40" i="23"/>
  <c r="X40" i="23"/>
  <c r="W41" i="23"/>
  <c r="X41" i="23"/>
  <c r="W42" i="23"/>
  <c r="X42" i="23"/>
  <c r="W43" i="23"/>
  <c r="X43" i="23"/>
  <c r="W44" i="23"/>
  <c r="X44" i="23"/>
  <c r="W45" i="23"/>
  <c r="X45" i="23"/>
  <c r="W46" i="23"/>
  <c r="X46" i="23"/>
  <c r="W47" i="23"/>
  <c r="X47" i="23"/>
  <c r="W48" i="23"/>
  <c r="X48" i="23"/>
  <c r="W49" i="23"/>
  <c r="X49" i="23"/>
  <c r="W50" i="23"/>
  <c r="X50" i="23"/>
  <c r="X2" i="23"/>
  <c r="W2" i="23"/>
  <c r="R3" i="22"/>
  <c r="R4" i="22"/>
  <c r="R5" i="22"/>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W3" i="22"/>
  <c r="X3" i="22"/>
  <c r="W4" i="22"/>
  <c r="X4" i="22"/>
  <c r="W5" i="22"/>
  <c r="X5" i="22"/>
  <c r="W6" i="22"/>
  <c r="X6" i="22"/>
  <c r="W7" i="22"/>
  <c r="X7" i="22"/>
  <c r="W8" i="22"/>
  <c r="X8" i="22"/>
  <c r="W9" i="22"/>
  <c r="X9" i="22"/>
  <c r="W10" i="22"/>
  <c r="X10" i="22"/>
  <c r="W11" i="22"/>
  <c r="X11" i="22"/>
  <c r="W12" i="22"/>
  <c r="X12" i="22"/>
  <c r="W13" i="22"/>
  <c r="X13" i="22"/>
  <c r="W14" i="22"/>
  <c r="X14" i="22"/>
  <c r="W15" i="22"/>
  <c r="X15" i="22"/>
  <c r="W16" i="22"/>
  <c r="X16" i="22"/>
  <c r="W17" i="22"/>
  <c r="X17" i="22"/>
  <c r="W18" i="22"/>
  <c r="X18" i="22"/>
  <c r="W19" i="22"/>
  <c r="X19" i="22"/>
  <c r="W20" i="22"/>
  <c r="X20" i="22"/>
  <c r="W21" i="22"/>
  <c r="X21" i="22"/>
  <c r="W22" i="22"/>
  <c r="X22" i="22"/>
  <c r="W23" i="22"/>
  <c r="X23" i="22"/>
  <c r="W24" i="22"/>
  <c r="X24" i="22"/>
  <c r="W25" i="22"/>
  <c r="X25" i="22"/>
  <c r="W26" i="22"/>
  <c r="X26" i="22"/>
  <c r="W27" i="22"/>
  <c r="X27" i="22"/>
  <c r="W28" i="22"/>
  <c r="X28" i="22"/>
  <c r="W29" i="22"/>
  <c r="X29" i="22"/>
  <c r="W30" i="22"/>
  <c r="X30" i="22"/>
  <c r="W31" i="22"/>
  <c r="X31" i="22"/>
  <c r="W32" i="22"/>
  <c r="X32" i="22"/>
  <c r="W33" i="22"/>
  <c r="X33" i="22"/>
  <c r="W34" i="22"/>
  <c r="X34" i="22"/>
  <c r="W35" i="22"/>
  <c r="X35" i="22"/>
  <c r="W36" i="22"/>
  <c r="X36" i="22"/>
  <c r="W37" i="22"/>
  <c r="X37" i="22"/>
  <c r="W38" i="22"/>
  <c r="X38" i="22"/>
  <c r="W39" i="22"/>
  <c r="X39" i="22"/>
  <c r="W40" i="22"/>
  <c r="X40" i="22"/>
  <c r="W41" i="22"/>
  <c r="X41" i="22"/>
  <c r="R2" i="22"/>
  <c r="X2" i="22"/>
  <c r="W2" i="2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2"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X2" i="1"/>
  <c r="W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R3" i="20"/>
  <c r="R4" i="20"/>
  <c r="R5" i="20"/>
  <c r="R6" i="20"/>
  <c r="R7" i="20"/>
  <c r="R8" i="20"/>
  <c r="R9" i="20"/>
  <c r="R10" i="20"/>
  <c r="R11" i="20"/>
  <c r="R12" i="20"/>
  <c r="R13" i="20"/>
  <c r="R14" i="20"/>
  <c r="R15" i="20"/>
  <c r="R16" i="20"/>
  <c r="R17" i="20"/>
  <c r="R18" i="20"/>
  <c r="W3" i="20"/>
  <c r="X3" i="20"/>
  <c r="W4" i="20"/>
  <c r="X4" i="20"/>
  <c r="W5" i="20"/>
  <c r="X5" i="20"/>
  <c r="W6" i="20"/>
  <c r="X6" i="20"/>
  <c r="W7" i="20"/>
  <c r="X7" i="20"/>
  <c r="W8" i="20"/>
  <c r="X8" i="20"/>
  <c r="W9" i="20"/>
  <c r="X9" i="20"/>
  <c r="W10" i="20"/>
  <c r="X10" i="20"/>
  <c r="W11" i="20"/>
  <c r="X11" i="20"/>
  <c r="W12" i="20"/>
  <c r="X12" i="20"/>
  <c r="W13" i="20"/>
  <c r="X13" i="20"/>
  <c r="W14" i="20"/>
  <c r="X14" i="20"/>
  <c r="W15" i="20"/>
  <c r="X15" i="20"/>
  <c r="W16" i="20"/>
  <c r="X16" i="20"/>
  <c r="W17" i="20"/>
  <c r="X17" i="20"/>
  <c r="W18" i="20"/>
  <c r="X18" i="20"/>
  <c r="R2" i="20"/>
  <c r="X2" i="20"/>
  <c r="W2" i="20"/>
  <c r="S3" i="19"/>
  <c r="S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X3" i="19"/>
  <c r="Y3" i="19"/>
  <c r="X4" i="19"/>
  <c r="Y4" i="19"/>
  <c r="X5" i="19"/>
  <c r="Y5" i="19"/>
  <c r="X6" i="19"/>
  <c r="Y6" i="19"/>
  <c r="X7" i="19"/>
  <c r="Y7" i="19"/>
  <c r="X8" i="19"/>
  <c r="Y8" i="19"/>
  <c r="X9" i="19"/>
  <c r="Y9" i="19"/>
  <c r="X10" i="19"/>
  <c r="Y10" i="19"/>
  <c r="X11" i="19"/>
  <c r="Y11" i="19"/>
  <c r="X12" i="19"/>
  <c r="Y12" i="19"/>
  <c r="X13" i="19"/>
  <c r="Y13" i="19"/>
  <c r="X14" i="19"/>
  <c r="Y14" i="19"/>
  <c r="X15" i="19"/>
  <c r="Y15" i="19"/>
  <c r="X16" i="19"/>
  <c r="Y16" i="19"/>
  <c r="X17" i="19"/>
  <c r="Y17" i="19"/>
  <c r="X18" i="19"/>
  <c r="Y18" i="19"/>
  <c r="X19" i="19"/>
  <c r="Y19" i="19"/>
  <c r="X20" i="19"/>
  <c r="Y20" i="19"/>
  <c r="X21" i="19"/>
  <c r="Y21" i="19"/>
  <c r="X22" i="19"/>
  <c r="Y22" i="19"/>
  <c r="X23" i="19"/>
  <c r="Y23" i="19"/>
  <c r="X24" i="19"/>
  <c r="Y24" i="19"/>
  <c r="X25" i="19"/>
  <c r="Y25" i="19"/>
  <c r="X26" i="19"/>
  <c r="Y26" i="19"/>
  <c r="X27" i="19"/>
  <c r="Y27" i="19"/>
  <c r="X28" i="19"/>
  <c r="Y28" i="19"/>
  <c r="X29" i="19"/>
  <c r="Y29" i="19"/>
  <c r="X30" i="19"/>
  <c r="Y30" i="19"/>
  <c r="X31" i="19"/>
  <c r="Y31" i="19"/>
  <c r="X32" i="19"/>
  <c r="Y32" i="19"/>
  <c r="X33" i="19"/>
  <c r="Y33" i="19"/>
  <c r="X34" i="19"/>
  <c r="Y34" i="19"/>
  <c r="X35" i="19"/>
  <c r="Y35" i="19"/>
  <c r="X36" i="19"/>
  <c r="Y36" i="19"/>
  <c r="X37" i="19"/>
  <c r="Y37" i="19"/>
  <c r="X38" i="19"/>
  <c r="Y38" i="19"/>
  <c r="X39" i="19"/>
  <c r="Y39" i="19"/>
  <c r="X40" i="19"/>
  <c r="Y40" i="19"/>
  <c r="X41" i="19"/>
  <c r="Y41" i="19"/>
  <c r="S2" i="19"/>
  <c r="Y2" i="19"/>
  <c r="X2" i="19"/>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W3" i="18"/>
  <c r="X3" i="18"/>
  <c r="W4" i="18"/>
  <c r="X4" i="18"/>
  <c r="W5" i="18"/>
  <c r="X5" i="18"/>
  <c r="W6" i="18"/>
  <c r="X6" i="18"/>
  <c r="W7" i="18"/>
  <c r="X7" i="18"/>
  <c r="W8" i="18"/>
  <c r="X8" i="18"/>
  <c r="W9" i="18"/>
  <c r="X9" i="18"/>
  <c r="W10" i="18"/>
  <c r="X10" i="18"/>
  <c r="W11" i="18"/>
  <c r="X11" i="18"/>
  <c r="W12" i="18"/>
  <c r="X12" i="18"/>
  <c r="W13" i="18"/>
  <c r="X13" i="18"/>
  <c r="W14" i="18"/>
  <c r="X14" i="18"/>
  <c r="W15" i="18"/>
  <c r="X15" i="18"/>
  <c r="W16" i="18"/>
  <c r="X16" i="18"/>
  <c r="W17" i="18"/>
  <c r="X17" i="18"/>
  <c r="W18" i="18"/>
  <c r="X18" i="18"/>
  <c r="W19" i="18"/>
  <c r="X19" i="18"/>
  <c r="W20" i="18"/>
  <c r="X20" i="18"/>
  <c r="W21" i="18"/>
  <c r="X21" i="18"/>
  <c r="W22" i="18"/>
  <c r="X22" i="18"/>
  <c r="W23" i="18"/>
  <c r="X23" i="18"/>
  <c r="W24" i="18"/>
  <c r="X24" i="18"/>
  <c r="W25" i="18"/>
  <c r="X25" i="18"/>
  <c r="W26" i="18"/>
  <c r="X26" i="18"/>
  <c r="W27" i="18"/>
  <c r="X27" i="18"/>
  <c r="W28" i="18"/>
  <c r="X28" i="18"/>
  <c r="W29" i="18"/>
  <c r="X29" i="18"/>
  <c r="W30" i="18"/>
  <c r="X30" i="18"/>
  <c r="W31" i="18"/>
  <c r="X31" i="18"/>
  <c r="W32" i="18"/>
  <c r="X32" i="18"/>
  <c r="W33" i="18"/>
  <c r="X33" i="18"/>
  <c r="W34" i="18"/>
  <c r="X34" i="18"/>
  <c r="W35" i="18"/>
  <c r="X35" i="18"/>
  <c r="W36" i="18"/>
  <c r="X36" i="18"/>
  <c r="W37" i="18"/>
  <c r="X37" i="18"/>
  <c r="W38" i="18"/>
  <c r="X38" i="18"/>
  <c r="W39" i="18"/>
  <c r="X39" i="18"/>
  <c r="W40" i="18"/>
  <c r="X40" i="18"/>
  <c r="W41" i="18"/>
  <c r="X41" i="18"/>
  <c r="W42" i="18"/>
  <c r="X42" i="18"/>
  <c r="W43" i="18"/>
  <c r="X43" i="18"/>
  <c r="W44" i="18"/>
  <c r="X44" i="18"/>
  <c r="W45" i="18"/>
  <c r="X45" i="18"/>
  <c r="W46" i="18"/>
  <c r="X46" i="18"/>
  <c r="W47" i="18"/>
  <c r="X47" i="18"/>
  <c r="W48" i="18"/>
  <c r="X48" i="18"/>
  <c r="W49" i="18"/>
  <c r="X49" i="18"/>
  <c r="W50" i="18"/>
  <c r="X50" i="18"/>
  <c r="W51" i="18"/>
  <c r="X51" i="18"/>
  <c r="W52" i="18"/>
  <c r="X52" i="18"/>
  <c r="R2" i="18"/>
  <c r="X2" i="18"/>
  <c r="W2" i="18"/>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2" i="17"/>
  <c r="U3" i="17"/>
  <c r="V3" i="17"/>
  <c r="W3" i="17"/>
  <c r="X3" i="17"/>
  <c r="Y3" i="17"/>
  <c r="Z3" i="17"/>
  <c r="AA3" i="17"/>
  <c r="AB3" i="17"/>
  <c r="AC3" i="17"/>
  <c r="AD3" i="17"/>
  <c r="AE3" i="17"/>
  <c r="AF3" i="17"/>
  <c r="AG3" i="17"/>
  <c r="AH3" i="17"/>
  <c r="AI3" i="17" s="1"/>
  <c r="AJ3" i="17"/>
  <c r="AK3" i="17" s="1"/>
  <c r="AL3" i="17"/>
  <c r="AM3" i="17"/>
  <c r="AN3" i="17"/>
  <c r="AO3" i="17"/>
  <c r="AP3" i="17"/>
  <c r="AQ3" i="17"/>
  <c r="AR3" i="17"/>
  <c r="AS3" i="17"/>
  <c r="AT3" i="17"/>
  <c r="AU3" i="17"/>
  <c r="U4" i="17"/>
  <c r="V4" i="17" s="1"/>
  <c r="W4" i="17"/>
  <c r="X4" i="17"/>
  <c r="Y4" i="17"/>
  <c r="Z4" i="17"/>
  <c r="AA4" i="17"/>
  <c r="AB4" i="17"/>
  <c r="AC4" i="17"/>
  <c r="AD4" i="17"/>
  <c r="AE4" i="17"/>
  <c r="AF4" i="17"/>
  <c r="AG4" i="17"/>
  <c r="AH4" i="17"/>
  <c r="AI4" i="17"/>
  <c r="AJ4" i="17"/>
  <c r="AK4" i="17"/>
  <c r="AL4" i="17"/>
  <c r="AM4" i="17"/>
  <c r="AN4" i="17"/>
  <c r="AO4" i="17"/>
  <c r="AP4" i="17"/>
  <c r="AQ4" i="17"/>
  <c r="AR4" i="17"/>
  <c r="AS4" i="17"/>
  <c r="AT4" i="17"/>
  <c r="AU4" i="17"/>
  <c r="U5" i="17"/>
  <c r="V5" i="17"/>
  <c r="W5" i="17"/>
  <c r="X5" i="17"/>
  <c r="Y5" i="17"/>
  <c r="Z5" i="17"/>
  <c r="AA5" i="17"/>
  <c r="AB5" i="17"/>
  <c r="AC5" i="17"/>
  <c r="AD5" i="17"/>
  <c r="AE5" i="17"/>
  <c r="AF5" i="17"/>
  <c r="AG5" i="17"/>
  <c r="AH5" i="17"/>
  <c r="AI5" i="17"/>
  <c r="AJ5" i="17"/>
  <c r="AK5" i="17"/>
  <c r="AL5" i="17"/>
  <c r="AM5" i="17"/>
  <c r="AN5" i="17"/>
  <c r="AO5" i="17"/>
  <c r="AP5" i="17"/>
  <c r="AQ5" i="17"/>
  <c r="AR5" i="17"/>
  <c r="AS5" i="17"/>
  <c r="AT5" i="17"/>
  <c r="AU5" i="17"/>
  <c r="U6" i="17"/>
  <c r="V6" i="17"/>
  <c r="W6" i="17"/>
  <c r="X6" i="17"/>
  <c r="Y6" i="17"/>
  <c r="Z6" i="17"/>
  <c r="AA6" i="17"/>
  <c r="AB6" i="17" s="1"/>
  <c r="AC6" i="17"/>
  <c r="AD6" i="17"/>
  <c r="AE6" i="17"/>
  <c r="AF6" i="17"/>
  <c r="AG6" i="17"/>
  <c r="AH6" i="17"/>
  <c r="AI6" i="17"/>
  <c r="AJ6" i="17"/>
  <c r="AK6" i="17"/>
  <c r="AL6" i="17"/>
  <c r="AM6" i="17"/>
  <c r="AN6" i="17"/>
  <c r="AO6" i="17"/>
  <c r="AP6" i="17"/>
  <c r="AQ6" i="17"/>
  <c r="AR6" i="17"/>
  <c r="AS6" i="17"/>
  <c r="AT6" i="17"/>
  <c r="AU6" i="17"/>
  <c r="U7" i="17"/>
  <c r="V7" i="17"/>
  <c r="W7" i="17"/>
  <c r="X7" i="17"/>
  <c r="Y7" i="17"/>
  <c r="Z7" i="17"/>
  <c r="AA7" i="17"/>
  <c r="AB7" i="17"/>
  <c r="AC7" i="17"/>
  <c r="AD7" i="17"/>
  <c r="AE7" i="17"/>
  <c r="AF7" i="17"/>
  <c r="AG7" i="17"/>
  <c r="AH7" i="17"/>
  <c r="AI7" i="17"/>
  <c r="AJ7" i="17"/>
  <c r="AK7" i="17"/>
  <c r="AL7" i="17"/>
  <c r="AM7" i="17"/>
  <c r="AN7" i="17"/>
  <c r="AO7" i="17"/>
  <c r="AP7" i="17"/>
  <c r="AQ7" i="17"/>
  <c r="AR7" i="17"/>
  <c r="AS7" i="17"/>
  <c r="AT7" i="17"/>
  <c r="AU7" i="17"/>
  <c r="U8" i="17"/>
  <c r="V8" i="17"/>
  <c r="W8" i="17"/>
  <c r="X8" i="17"/>
  <c r="Y8" i="17"/>
  <c r="Z8" i="17"/>
  <c r="AA8" i="17"/>
  <c r="AB8" i="17"/>
  <c r="AC8" i="17"/>
  <c r="AD8" i="17"/>
  <c r="AE8" i="17"/>
  <c r="AF8" i="17"/>
  <c r="AG8" i="17"/>
  <c r="AH8" i="17"/>
  <c r="AI8" i="17"/>
  <c r="AJ8" i="17"/>
  <c r="AK8" i="17"/>
  <c r="AL8" i="17"/>
  <c r="AM8" i="17"/>
  <c r="AN8" i="17"/>
  <c r="AO8" i="17"/>
  <c r="AP8" i="17"/>
  <c r="AQ8" i="17"/>
  <c r="AR8" i="17"/>
  <c r="AS8" i="17"/>
  <c r="AT8" i="17"/>
  <c r="AU8" i="17"/>
  <c r="U9" i="17"/>
  <c r="V9" i="17"/>
  <c r="W9" i="17"/>
  <c r="X9" i="17"/>
  <c r="Y9" i="17"/>
  <c r="Z9" i="17"/>
  <c r="AA9" i="17"/>
  <c r="AB9" i="17"/>
  <c r="AC9" i="17"/>
  <c r="AD9" i="17"/>
  <c r="AE9" i="17"/>
  <c r="AF9" i="17"/>
  <c r="AG9" i="17"/>
  <c r="AH9" i="17"/>
  <c r="AI9" i="17"/>
  <c r="AJ9" i="17"/>
  <c r="AK9" i="17" s="1"/>
  <c r="T9" i="17" s="1"/>
  <c r="AL9" i="17"/>
  <c r="AM9" i="17"/>
  <c r="AN9" i="17"/>
  <c r="AO9" i="17"/>
  <c r="AP9" i="17"/>
  <c r="AQ9" i="17"/>
  <c r="AR9" i="17"/>
  <c r="AS9" i="17"/>
  <c r="AT9" i="17"/>
  <c r="AU9" i="17"/>
  <c r="U10" i="17"/>
  <c r="V10" i="17"/>
  <c r="W10" i="17"/>
  <c r="X10" i="17"/>
  <c r="Y10" i="17"/>
  <c r="Z10" i="17"/>
  <c r="AA10" i="17"/>
  <c r="AB10" i="17"/>
  <c r="AC10" i="17"/>
  <c r="AD10" i="17"/>
  <c r="AE10" i="17"/>
  <c r="AF10" i="17"/>
  <c r="AG10" i="17"/>
  <c r="AH10" i="17"/>
  <c r="AI10" i="17"/>
  <c r="AJ10" i="17"/>
  <c r="AK10" i="17"/>
  <c r="AL10" i="17"/>
  <c r="AM10" i="17"/>
  <c r="AN10" i="17"/>
  <c r="AO10" i="17"/>
  <c r="AP10" i="17"/>
  <c r="AQ10" i="17"/>
  <c r="AR10" i="17"/>
  <c r="AS10" i="17"/>
  <c r="AT10" i="17"/>
  <c r="AU10" i="17"/>
  <c r="U11" i="17"/>
  <c r="V11" i="17"/>
  <c r="W11" i="17"/>
  <c r="X11" i="17"/>
  <c r="Y11" i="17"/>
  <c r="Z11" i="17"/>
  <c r="AA11" i="17"/>
  <c r="AB11" i="17"/>
  <c r="AC11" i="17"/>
  <c r="AD11" i="17"/>
  <c r="AE11" i="17"/>
  <c r="AF11" i="17"/>
  <c r="AG11" i="17"/>
  <c r="AH11" i="17"/>
  <c r="AI11" i="17"/>
  <c r="AJ11" i="17"/>
  <c r="AK11" i="17"/>
  <c r="AL11" i="17"/>
  <c r="AM11" i="17"/>
  <c r="AN11" i="17"/>
  <c r="AO11" i="17"/>
  <c r="AP11" i="17"/>
  <c r="AQ11" i="17"/>
  <c r="AR11" i="17"/>
  <c r="AS11" i="17"/>
  <c r="AT11" i="17"/>
  <c r="AU11" i="17"/>
  <c r="U12" i="17"/>
  <c r="V12" i="17"/>
  <c r="W12" i="17"/>
  <c r="X12" i="17"/>
  <c r="Y12" i="17"/>
  <c r="Z12" i="17"/>
  <c r="AA12" i="17"/>
  <c r="AB12" i="17"/>
  <c r="AC12" i="17"/>
  <c r="AD12" i="17"/>
  <c r="AE12" i="17"/>
  <c r="AF12" i="17"/>
  <c r="AG12" i="17"/>
  <c r="AH12" i="17"/>
  <c r="AI12" i="17"/>
  <c r="AJ12" i="17"/>
  <c r="AK12" i="17"/>
  <c r="AL12" i="17"/>
  <c r="AM12" i="17"/>
  <c r="AN12" i="17"/>
  <c r="AO12" i="17"/>
  <c r="AP12" i="17"/>
  <c r="AQ12" i="17"/>
  <c r="AR12" i="17"/>
  <c r="AS12" i="17"/>
  <c r="AT12" i="17"/>
  <c r="AU12" i="17"/>
  <c r="U13" i="17"/>
  <c r="V13" i="17"/>
  <c r="T13" i="17" s="1"/>
  <c r="W13" i="17"/>
  <c r="X13" i="17"/>
  <c r="Y13" i="17"/>
  <c r="Z13" i="17"/>
  <c r="AA13" i="17"/>
  <c r="AB13" i="17"/>
  <c r="AC13" i="17"/>
  <c r="AD13" i="17"/>
  <c r="AE13" i="17"/>
  <c r="AF13" i="17"/>
  <c r="AG13" i="17" s="1"/>
  <c r="AH13" i="17"/>
  <c r="AI13" i="17"/>
  <c r="AJ13" i="17"/>
  <c r="AK13" i="17"/>
  <c r="AL13" i="17"/>
  <c r="AM13" i="17"/>
  <c r="AN13" i="17"/>
  <c r="AO13" i="17"/>
  <c r="AP13" i="17"/>
  <c r="AQ13" i="17"/>
  <c r="AR13" i="17"/>
  <c r="AS13" i="17"/>
  <c r="AT13" i="17"/>
  <c r="AU13" i="17"/>
  <c r="U14" i="17"/>
  <c r="V14" i="17"/>
  <c r="T14" i="17" s="1"/>
  <c r="W14" i="17"/>
  <c r="X14" i="17"/>
  <c r="Y14" i="17"/>
  <c r="Z14" i="17"/>
  <c r="AA14" i="17"/>
  <c r="AB14" i="17"/>
  <c r="AC14" i="17"/>
  <c r="AD14" i="17"/>
  <c r="AE14" i="17"/>
  <c r="AF14" i="17"/>
  <c r="AG14" i="17"/>
  <c r="AH14" i="17"/>
  <c r="AI14" i="17"/>
  <c r="AJ14" i="17"/>
  <c r="AK14" i="17"/>
  <c r="AL14" i="17"/>
  <c r="AM14" i="17"/>
  <c r="AN14" i="17"/>
  <c r="AO14" i="17"/>
  <c r="AP14" i="17"/>
  <c r="AQ14" i="17"/>
  <c r="AR14" i="17"/>
  <c r="AS14" i="17"/>
  <c r="AT14" i="17"/>
  <c r="AU14" i="17"/>
  <c r="U15" i="17"/>
  <c r="V15" i="17"/>
  <c r="W15" i="17"/>
  <c r="X15" i="17"/>
  <c r="Y15" i="17"/>
  <c r="Z15" i="17"/>
  <c r="AA15" i="17"/>
  <c r="AB15" i="17"/>
  <c r="AC15" i="17"/>
  <c r="AD15" i="17"/>
  <c r="AE15" i="17"/>
  <c r="AF15" i="17"/>
  <c r="AG15" i="17"/>
  <c r="AH15" i="17"/>
  <c r="AI15" i="17"/>
  <c r="AJ15" i="17"/>
  <c r="AK15" i="17"/>
  <c r="AL15" i="17"/>
  <c r="AM15" i="17" s="1"/>
  <c r="AN15" i="17"/>
  <c r="AO15" i="17"/>
  <c r="AP15" i="17"/>
  <c r="AQ15" i="17"/>
  <c r="AR15" i="17"/>
  <c r="AS15" i="17"/>
  <c r="AT15" i="17"/>
  <c r="AU15" i="17"/>
  <c r="U16" i="17"/>
  <c r="V16" i="17"/>
  <c r="W16" i="17"/>
  <c r="X16" i="17"/>
  <c r="Y16" i="17"/>
  <c r="Z16" i="17"/>
  <c r="AA16" i="17"/>
  <c r="AB16" i="17"/>
  <c r="AC16" i="17"/>
  <c r="AD16" i="17"/>
  <c r="AE16" i="17"/>
  <c r="AF16" i="17"/>
  <c r="AG16" i="17"/>
  <c r="AH16" i="17"/>
  <c r="AI16" i="17"/>
  <c r="AJ16" i="17"/>
  <c r="AK16" i="17"/>
  <c r="AL16" i="17"/>
  <c r="AM16" i="17"/>
  <c r="AN16" i="17"/>
  <c r="AO16" i="17"/>
  <c r="AP16" i="17"/>
  <c r="AQ16" i="17"/>
  <c r="AR16" i="17"/>
  <c r="AS16" i="17"/>
  <c r="AT16" i="17"/>
  <c r="AU16" i="17"/>
  <c r="U17" i="17"/>
  <c r="V17" i="17"/>
  <c r="W17" i="17"/>
  <c r="X17" i="17"/>
  <c r="Y17" i="17"/>
  <c r="Z17" i="17"/>
  <c r="AA17" i="17"/>
  <c r="AB17" i="17"/>
  <c r="AC17" i="17"/>
  <c r="AD17" i="17"/>
  <c r="AE17" i="17"/>
  <c r="AF17" i="17"/>
  <c r="AG17" i="17"/>
  <c r="AH17" i="17"/>
  <c r="AI17" i="17"/>
  <c r="AJ17" i="17"/>
  <c r="AK17" i="17"/>
  <c r="AL17" i="17"/>
  <c r="AM17" i="17"/>
  <c r="AN17" i="17"/>
  <c r="AO17" i="17"/>
  <c r="AP17" i="17"/>
  <c r="AQ17" i="17"/>
  <c r="AR17" i="17"/>
  <c r="AS17" i="17"/>
  <c r="AT17" i="17"/>
  <c r="AU17" i="17"/>
  <c r="U18" i="17"/>
  <c r="V18" i="17"/>
  <c r="W18" i="17"/>
  <c r="X18" i="17"/>
  <c r="Y18" i="17"/>
  <c r="Z18" i="17"/>
  <c r="AA18" i="17"/>
  <c r="AB18" i="17"/>
  <c r="AC18" i="17"/>
  <c r="AD18" i="17"/>
  <c r="AE18" i="17"/>
  <c r="AF18" i="17"/>
  <c r="AG18" i="17"/>
  <c r="AH18" i="17"/>
  <c r="AI18" i="17"/>
  <c r="AJ18" i="17"/>
  <c r="AK18" i="17"/>
  <c r="AL18" i="17"/>
  <c r="AM18" i="17"/>
  <c r="AN18" i="17"/>
  <c r="AO18" i="17"/>
  <c r="AP18" i="17"/>
  <c r="AQ18" i="17"/>
  <c r="AR18" i="17"/>
  <c r="AS18" i="17"/>
  <c r="AT18" i="17"/>
  <c r="AU18" i="17"/>
  <c r="U19" i="17"/>
  <c r="V19" i="17"/>
  <c r="W19" i="17"/>
  <c r="X19" i="17"/>
  <c r="Y19" i="17"/>
  <c r="Z19" i="17"/>
  <c r="AA19" i="17"/>
  <c r="AB19" i="17"/>
  <c r="AC19" i="17"/>
  <c r="AD19" i="17"/>
  <c r="AE19" i="17"/>
  <c r="AF19" i="17"/>
  <c r="AG19" i="17"/>
  <c r="AH19" i="17"/>
  <c r="AI19" i="17" s="1"/>
  <c r="AJ19" i="17"/>
  <c r="AK19" i="17"/>
  <c r="AL19" i="17"/>
  <c r="AM19" i="17"/>
  <c r="AN19" i="17"/>
  <c r="AO19" i="17"/>
  <c r="AP19" i="17"/>
  <c r="AQ19" i="17"/>
  <c r="AR19" i="17"/>
  <c r="AS19" i="17"/>
  <c r="AT19" i="17"/>
  <c r="AU19" i="17"/>
  <c r="U20" i="17"/>
  <c r="V20" i="17" s="1"/>
  <c r="W20" i="17"/>
  <c r="X20" i="17"/>
  <c r="Y20" i="17"/>
  <c r="Z20" i="17"/>
  <c r="AA20" i="17"/>
  <c r="AB20" i="17"/>
  <c r="AC20" i="17"/>
  <c r="AD20" i="17"/>
  <c r="AE20" i="17"/>
  <c r="AF20" i="17"/>
  <c r="AG20" i="17"/>
  <c r="AH20" i="17"/>
  <c r="AI20" i="17"/>
  <c r="AJ20" i="17"/>
  <c r="AK20" i="17"/>
  <c r="AL20" i="17"/>
  <c r="AM20" i="17"/>
  <c r="AN20" i="17"/>
  <c r="AO20" i="17"/>
  <c r="AP20" i="17"/>
  <c r="AQ20" i="17"/>
  <c r="AR20" i="17"/>
  <c r="AS20" i="17"/>
  <c r="AT20" i="17"/>
  <c r="AU20" i="17"/>
  <c r="U21" i="17"/>
  <c r="V21" i="17"/>
  <c r="W21" i="17"/>
  <c r="X21" i="17"/>
  <c r="Y21" i="17"/>
  <c r="Z21" i="17"/>
  <c r="AA21" i="17"/>
  <c r="AB21" i="17"/>
  <c r="AC21" i="17"/>
  <c r="AD21" i="17"/>
  <c r="AE21" i="17"/>
  <c r="AF21" i="17"/>
  <c r="AG21" i="17"/>
  <c r="AH21" i="17"/>
  <c r="AI21" i="17"/>
  <c r="AJ21" i="17"/>
  <c r="AK21" i="17"/>
  <c r="AL21" i="17"/>
  <c r="AM21" i="17"/>
  <c r="AN21" i="17"/>
  <c r="AO21" i="17"/>
  <c r="AP21" i="17"/>
  <c r="AQ21" i="17"/>
  <c r="AR21" i="17"/>
  <c r="AS21" i="17"/>
  <c r="AT21" i="17"/>
  <c r="AU21" i="17"/>
  <c r="U22" i="17"/>
  <c r="V22" i="17"/>
  <c r="W22" i="17"/>
  <c r="X22" i="17"/>
  <c r="Y22" i="17"/>
  <c r="Z22" i="17"/>
  <c r="AA22" i="17"/>
  <c r="AB22" i="17" s="1"/>
  <c r="AC22" i="17"/>
  <c r="AD22" i="17"/>
  <c r="AE22" i="17"/>
  <c r="AF22" i="17"/>
  <c r="AG22" i="17"/>
  <c r="AH22" i="17"/>
  <c r="AI22" i="17"/>
  <c r="AJ22" i="17"/>
  <c r="AK22" i="17"/>
  <c r="AL22" i="17"/>
  <c r="AM22" i="17"/>
  <c r="AN22" i="17"/>
  <c r="AO22" i="17"/>
  <c r="AP22" i="17"/>
  <c r="AQ22" i="17"/>
  <c r="AR22" i="17"/>
  <c r="AS22" i="17"/>
  <c r="AT22" i="17"/>
  <c r="AU22" i="17"/>
  <c r="U23" i="17"/>
  <c r="V23" i="17"/>
  <c r="T23" i="17" s="1"/>
  <c r="W23" i="17"/>
  <c r="X23" i="17"/>
  <c r="Y23" i="17"/>
  <c r="Z23" i="17"/>
  <c r="AA23" i="17"/>
  <c r="AB23" i="17"/>
  <c r="AC23" i="17"/>
  <c r="AD23" i="17"/>
  <c r="AE23" i="17"/>
  <c r="AF23" i="17"/>
  <c r="AG23" i="17"/>
  <c r="AH23" i="17"/>
  <c r="AI23" i="17"/>
  <c r="AJ23" i="17"/>
  <c r="AK23" i="17"/>
  <c r="AL23" i="17"/>
  <c r="AM23" i="17"/>
  <c r="AN23" i="17"/>
  <c r="AO23" i="17"/>
  <c r="AP23" i="17"/>
  <c r="AQ23" i="17"/>
  <c r="AR23" i="17"/>
  <c r="AS23" i="17"/>
  <c r="AT23" i="17"/>
  <c r="AU23"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U25" i="17"/>
  <c r="V25" i="17"/>
  <c r="W25" i="17"/>
  <c r="X25" i="17"/>
  <c r="Y25" i="17"/>
  <c r="Z25" i="17"/>
  <c r="AA25" i="17"/>
  <c r="AB25" i="17"/>
  <c r="AC25" i="17"/>
  <c r="AD25" i="17"/>
  <c r="AE25" i="17"/>
  <c r="AF25" i="17"/>
  <c r="AG25" i="17"/>
  <c r="AH25" i="17"/>
  <c r="AI25" i="17"/>
  <c r="AJ25" i="17"/>
  <c r="AK25" i="17" s="1"/>
  <c r="T25" i="17" s="1"/>
  <c r="AL25" i="17"/>
  <c r="AM25" i="17"/>
  <c r="AN25" i="17"/>
  <c r="AO25" i="17"/>
  <c r="AP25" i="17"/>
  <c r="AQ25" i="17"/>
  <c r="AR25" i="17"/>
  <c r="AS25" i="17"/>
  <c r="AT25" i="17"/>
  <c r="AU25" i="17"/>
  <c r="U26" i="17"/>
  <c r="V26" i="17"/>
  <c r="T26" i="17" s="1"/>
  <c r="W26" i="17"/>
  <c r="X26" i="17"/>
  <c r="Y26" i="17"/>
  <c r="Z26" i="17"/>
  <c r="AA26" i="17"/>
  <c r="AB26" i="17"/>
  <c r="AC26" i="17"/>
  <c r="AD26" i="17"/>
  <c r="AE26" i="17"/>
  <c r="AF26" i="17"/>
  <c r="AG26" i="17"/>
  <c r="AH26" i="17"/>
  <c r="AI26" i="17"/>
  <c r="AJ26" i="17"/>
  <c r="AK26" i="17"/>
  <c r="AL26" i="17"/>
  <c r="AM26" i="17"/>
  <c r="AN26" i="17"/>
  <c r="AO26" i="17"/>
  <c r="AP26" i="17"/>
  <c r="AQ26" i="17"/>
  <c r="AR26" i="17"/>
  <c r="AS26" i="17"/>
  <c r="AT26" i="17"/>
  <c r="AU26" i="17"/>
  <c r="U27" i="17"/>
  <c r="V27" i="17"/>
  <c r="W27" i="17"/>
  <c r="X27" i="17"/>
  <c r="Y27" i="17"/>
  <c r="Z27" i="17"/>
  <c r="AA27" i="17"/>
  <c r="AB27" i="17"/>
  <c r="AC27" i="17"/>
  <c r="AD27" i="17"/>
  <c r="AE27" i="17"/>
  <c r="AF27" i="17"/>
  <c r="AG27" i="17"/>
  <c r="AH27" i="17"/>
  <c r="AI27" i="17"/>
  <c r="AJ27" i="17"/>
  <c r="AK27" i="17"/>
  <c r="AL27" i="17"/>
  <c r="AM27" i="17"/>
  <c r="AN27" i="17"/>
  <c r="AO27" i="17"/>
  <c r="AP27" i="17"/>
  <c r="AQ27" i="17"/>
  <c r="AR27" i="17"/>
  <c r="AS27" i="17"/>
  <c r="AT27" i="17"/>
  <c r="AU27" i="17"/>
  <c r="U28" i="17"/>
  <c r="V28" i="17"/>
  <c r="T28" i="17" s="1"/>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U29" i="17"/>
  <c r="V29" i="17"/>
  <c r="T29" i="17" s="1"/>
  <c r="W29" i="17"/>
  <c r="X29" i="17"/>
  <c r="Y29" i="17"/>
  <c r="Z29" i="17"/>
  <c r="AA29" i="17"/>
  <c r="AB29" i="17"/>
  <c r="AC29" i="17"/>
  <c r="AD29" i="17"/>
  <c r="AE29" i="17"/>
  <c r="AF29" i="17"/>
  <c r="AG29" i="17" s="1"/>
  <c r="AH29" i="17"/>
  <c r="AI29" i="17"/>
  <c r="AJ29" i="17"/>
  <c r="AK29" i="17"/>
  <c r="AL29" i="17"/>
  <c r="AM29" i="17"/>
  <c r="AN29" i="17"/>
  <c r="AO29" i="17"/>
  <c r="AP29" i="17"/>
  <c r="AQ29" i="17"/>
  <c r="AR29" i="17"/>
  <c r="AS29" i="17"/>
  <c r="AT29" i="17"/>
  <c r="AU29" i="17"/>
  <c r="U30" i="17"/>
  <c r="V30" i="17"/>
  <c r="T30" i="17" s="1"/>
  <c r="W30" i="17"/>
  <c r="X30" i="17"/>
  <c r="Y30" i="17"/>
  <c r="Z30" i="17"/>
  <c r="AA30" i="17"/>
  <c r="AB30" i="17"/>
  <c r="AC30" i="17"/>
  <c r="AD30" i="17"/>
  <c r="AE30" i="17"/>
  <c r="AF30" i="17"/>
  <c r="AG30" i="17"/>
  <c r="AH30" i="17"/>
  <c r="AI30" i="17"/>
  <c r="AJ30" i="17"/>
  <c r="AK30" i="17"/>
  <c r="AL30" i="17"/>
  <c r="AM30" i="17"/>
  <c r="AN30" i="17"/>
  <c r="AO30" i="17"/>
  <c r="AP30" i="17"/>
  <c r="AQ30" i="17"/>
  <c r="AR30" i="17"/>
  <c r="AS30" i="17"/>
  <c r="AT30" i="17"/>
  <c r="AU30" i="17"/>
  <c r="U31" i="17"/>
  <c r="V31" i="17"/>
  <c r="W31" i="17"/>
  <c r="X31" i="17"/>
  <c r="Y31" i="17"/>
  <c r="Z31" i="17"/>
  <c r="AA31" i="17"/>
  <c r="AB31" i="17"/>
  <c r="AC31" i="17"/>
  <c r="AD31" i="17"/>
  <c r="AE31" i="17"/>
  <c r="AF31" i="17"/>
  <c r="AG31" i="17"/>
  <c r="AH31" i="17"/>
  <c r="AI31" i="17"/>
  <c r="AJ31" i="17"/>
  <c r="AK31" i="17"/>
  <c r="AL31" i="17"/>
  <c r="AM31" i="17" s="1"/>
  <c r="AN31" i="17"/>
  <c r="AO31" i="17"/>
  <c r="AP31" i="17"/>
  <c r="AQ31" i="17"/>
  <c r="AR31" i="17"/>
  <c r="AS31" i="17"/>
  <c r="AT31" i="17"/>
  <c r="AU31" i="17"/>
  <c r="U32" i="17"/>
  <c r="V32" i="17"/>
  <c r="T32" i="17" s="1"/>
  <c r="W32" i="17"/>
  <c r="X32" i="17"/>
  <c r="Y32" i="17"/>
  <c r="Z32" i="17"/>
  <c r="AA32" i="17"/>
  <c r="AB32" i="17"/>
  <c r="AC32" i="17"/>
  <c r="AD32" i="17"/>
  <c r="AE32" i="17"/>
  <c r="AF32" i="17"/>
  <c r="AG32" i="17"/>
  <c r="AH32" i="17"/>
  <c r="AI32" i="17"/>
  <c r="AJ32" i="17"/>
  <c r="AK32" i="17"/>
  <c r="AL32" i="17"/>
  <c r="AM32" i="17"/>
  <c r="AN32" i="17"/>
  <c r="AO32" i="17"/>
  <c r="AP32" i="17"/>
  <c r="AQ32" i="17"/>
  <c r="AR32" i="17"/>
  <c r="AS32" i="17"/>
  <c r="AT32" i="17"/>
  <c r="AU32" i="17"/>
  <c r="U33" i="17"/>
  <c r="V33" i="17"/>
  <c r="T33" i="17" s="1"/>
  <c r="W33" i="17"/>
  <c r="X33" i="17"/>
  <c r="Y33" i="17"/>
  <c r="Z33" i="17"/>
  <c r="AA33" i="17"/>
  <c r="AB33" i="17"/>
  <c r="AC33" i="17"/>
  <c r="AD33" i="17"/>
  <c r="AE33" i="17"/>
  <c r="AF33" i="17"/>
  <c r="AG33" i="17"/>
  <c r="AH33" i="17"/>
  <c r="AI33" i="17"/>
  <c r="AJ33" i="17"/>
  <c r="AK33" i="17"/>
  <c r="AL33" i="17"/>
  <c r="AM33" i="17"/>
  <c r="AN33" i="17"/>
  <c r="AO33" i="17"/>
  <c r="AP33" i="17"/>
  <c r="AQ33" i="17"/>
  <c r="AR33" i="17"/>
  <c r="AS33" i="17"/>
  <c r="AT33" i="17"/>
  <c r="AU33" i="17"/>
  <c r="U34" i="17"/>
  <c r="V34" i="17"/>
  <c r="T34" i="17" s="1"/>
  <c r="W34" i="17"/>
  <c r="X34" i="17"/>
  <c r="Y34" i="17"/>
  <c r="Z34" i="17"/>
  <c r="AA34" i="17"/>
  <c r="AB34" i="17"/>
  <c r="AC34" i="17"/>
  <c r="AD34" i="17"/>
  <c r="AE34" i="17"/>
  <c r="AF34" i="17"/>
  <c r="AG34" i="17"/>
  <c r="AH34" i="17"/>
  <c r="AI34" i="17"/>
  <c r="AJ34" i="17"/>
  <c r="AK34" i="17"/>
  <c r="AL34" i="17"/>
  <c r="AM34" i="17"/>
  <c r="AN34" i="17"/>
  <c r="AO34" i="17"/>
  <c r="AP34" i="17"/>
  <c r="AQ34" i="17"/>
  <c r="AR34" i="17"/>
  <c r="AS34" i="17"/>
  <c r="AT34" i="17"/>
  <c r="AU34" i="17"/>
  <c r="U35" i="17"/>
  <c r="V35" i="17"/>
  <c r="W35" i="17"/>
  <c r="X35" i="17"/>
  <c r="Y35" i="17"/>
  <c r="Z35" i="17"/>
  <c r="AA35" i="17"/>
  <c r="AB35" i="17"/>
  <c r="AC35" i="17"/>
  <c r="AD35" i="17"/>
  <c r="AE35" i="17"/>
  <c r="AF35" i="17"/>
  <c r="AG35" i="17"/>
  <c r="AH35" i="17"/>
  <c r="AI35" i="17" s="1"/>
  <c r="AJ35" i="17"/>
  <c r="AK35" i="17"/>
  <c r="AL35" i="17"/>
  <c r="AM35" i="17"/>
  <c r="AN35" i="17"/>
  <c r="AO35" i="17"/>
  <c r="AP35" i="17"/>
  <c r="AQ35" i="17"/>
  <c r="AR35" i="17"/>
  <c r="AS35" i="17"/>
  <c r="AT35" i="17"/>
  <c r="AU35" i="17"/>
  <c r="U36" i="17"/>
  <c r="V36" i="17" s="1"/>
  <c r="W36" i="17"/>
  <c r="X36" i="17"/>
  <c r="Y36" i="17"/>
  <c r="Z36" i="17"/>
  <c r="AA36" i="17"/>
  <c r="AB36" i="17"/>
  <c r="AC36" i="17"/>
  <c r="AD36" i="17"/>
  <c r="AE36" i="17"/>
  <c r="AF36" i="17"/>
  <c r="AG36" i="17"/>
  <c r="AH36" i="17"/>
  <c r="AI36" i="17"/>
  <c r="AJ36" i="17"/>
  <c r="AK36" i="17"/>
  <c r="AL36" i="17"/>
  <c r="AM36" i="17"/>
  <c r="AN36" i="17"/>
  <c r="AO36" i="17"/>
  <c r="AP36" i="17"/>
  <c r="AQ36" i="17"/>
  <c r="AR36" i="17"/>
  <c r="AS36" i="17"/>
  <c r="AT36" i="17"/>
  <c r="AU36" i="17"/>
  <c r="U37" i="17"/>
  <c r="V37" i="17"/>
  <c r="W37" i="17"/>
  <c r="X37" i="17"/>
  <c r="Y37" i="17"/>
  <c r="Z37" i="17"/>
  <c r="AA37" i="17"/>
  <c r="AB37" i="17"/>
  <c r="AC37" i="17"/>
  <c r="AD37" i="17"/>
  <c r="AE37" i="17"/>
  <c r="AF37" i="17"/>
  <c r="AG37" i="17"/>
  <c r="AH37" i="17"/>
  <c r="AI37" i="17"/>
  <c r="AJ37" i="17"/>
  <c r="AK37" i="17"/>
  <c r="AL37" i="17"/>
  <c r="AM37" i="17"/>
  <c r="AN37" i="17"/>
  <c r="AO37" i="17"/>
  <c r="AP37" i="17"/>
  <c r="AQ37" i="17"/>
  <c r="AR37" i="17"/>
  <c r="AS37" i="17"/>
  <c r="AT37" i="17"/>
  <c r="AU37" i="17"/>
  <c r="U38" i="17"/>
  <c r="V38" i="17"/>
  <c r="W38" i="17"/>
  <c r="X38" i="17"/>
  <c r="Y38" i="17"/>
  <c r="Z38" i="17"/>
  <c r="AA38" i="17"/>
  <c r="AB38" i="17" s="1"/>
  <c r="AC38" i="17"/>
  <c r="AD38" i="17"/>
  <c r="AE38" i="17"/>
  <c r="AF38" i="17"/>
  <c r="AG38" i="17"/>
  <c r="AH38" i="17"/>
  <c r="AI38" i="17"/>
  <c r="AJ38" i="17"/>
  <c r="AK38" i="17"/>
  <c r="AL38" i="17"/>
  <c r="AM38" i="17"/>
  <c r="AN38" i="17"/>
  <c r="AO38" i="17"/>
  <c r="AP38" i="17"/>
  <c r="AQ38" i="17"/>
  <c r="AR38" i="17"/>
  <c r="AS38" i="17"/>
  <c r="AT38" i="17"/>
  <c r="AU38" i="17"/>
  <c r="U39" i="17"/>
  <c r="V39" i="17"/>
  <c r="W39" i="17"/>
  <c r="X39" i="17"/>
  <c r="Y39" i="17"/>
  <c r="Z39" i="17"/>
  <c r="AA39" i="17"/>
  <c r="AB39" i="17"/>
  <c r="AC39" i="17"/>
  <c r="AD39" i="17"/>
  <c r="AE39" i="17"/>
  <c r="AF39" i="17"/>
  <c r="AG39" i="17"/>
  <c r="AH39" i="17"/>
  <c r="AI39" i="17"/>
  <c r="AJ39" i="17"/>
  <c r="AK39" i="17"/>
  <c r="AL39" i="17"/>
  <c r="AM39" i="17"/>
  <c r="AN39" i="17"/>
  <c r="AO39" i="17"/>
  <c r="AP39" i="17"/>
  <c r="AQ39" i="17"/>
  <c r="AR39" i="17"/>
  <c r="AS39" i="17"/>
  <c r="AT39" i="17"/>
  <c r="AU39" i="17"/>
  <c r="U40" i="17"/>
  <c r="V40" i="17"/>
  <c r="W40" i="17"/>
  <c r="X40" i="17"/>
  <c r="Y40" i="17"/>
  <c r="Z40" i="17"/>
  <c r="AA40" i="17"/>
  <c r="AB40" i="17"/>
  <c r="AC40" i="17"/>
  <c r="AD40" i="17"/>
  <c r="AE40" i="17"/>
  <c r="AF40" i="17"/>
  <c r="AG40" i="17"/>
  <c r="AH40" i="17"/>
  <c r="AI40" i="17"/>
  <c r="AJ40" i="17"/>
  <c r="AK40" i="17"/>
  <c r="AL40" i="17"/>
  <c r="AM40" i="17"/>
  <c r="AN40" i="17"/>
  <c r="AO40" i="17"/>
  <c r="AP40" i="17"/>
  <c r="AQ40" i="17"/>
  <c r="AR40" i="17"/>
  <c r="AS40" i="17"/>
  <c r="AT40" i="17"/>
  <c r="AU40" i="17"/>
  <c r="U41" i="17"/>
  <c r="V41" i="17"/>
  <c r="W41" i="17"/>
  <c r="X41" i="17"/>
  <c r="Y41" i="17"/>
  <c r="Z41" i="17"/>
  <c r="AA41" i="17"/>
  <c r="AB41" i="17"/>
  <c r="AC41" i="17"/>
  <c r="AD41" i="17"/>
  <c r="AE41" i="17"/>
  <c r="AF41" i="17"/>
  <c r="AG41" i="17"/>
  <c r="AH41" i="17"/>
  <c r="AI41" i="17"/>
  <c r="AJ41" i="17"/>
  <c r="AK41" i="17" s="1"/>
  <c r="T41" i="17" s="1"/>
  <c r="AL41" i="17"/>
  <c r="AM41" i="17"/>
  <c r="AN41" i="17"/>
  <c r="AO41" i="17"/>
  <c r="AP41" i="17"/>
  <c r="AQ41" i="17"/>
  <c r="AR41" i="17"/>
  <c r="AS41" i="17"/>
  <c r="AT41" i="17"/>
  <c r="AU41" i="17"/>
  <c r="U42" i="17"/>
  <c r="V42" i="17"/>
  <c r="T42" i="17" s="1"/>
  <c r="W42" i="17"/>
  <c r="X42" i="17"/>
  <c r="Y42" i="17"/>
  <c r="Z42" i="17"/>
  <c r="AA42" i="17"/>
  <c r="AB42" i="17"/>
  <c r="AC42" i="17"/>
  <c r="AD42" i="17"/>
  <c r="AE42" i="17"/>
  <c r="AF42" i="17"/>
  <c r="AG42" i="17"/>
  <c r="AH42" i="17"/>
  <c r="AI42" i="17"/>
  <c r="AJ42" i="17"/>
  <c r="AK42" i="17"/>
  <c r="AL42" i="17"/>
  <c r="AM42" i="17"/>
  <c r="AN42" i="17"/>
  <c r="AO42" i="17"/>
  <c r="AP42" i="17"/>
  <c r="AQ42" i="17"/>
  <c r="AR42" i="17"/>
  <c r="AS42" i="17"/>
  <c r="AT42" i="17"/>
  <c r="AU42" i="17"/>
  <c r="U43" i="17"/>
  <c r="V43" i="17"/>
  <c r="T43" i="17" s="1"/>
  <c r="W43" i="17"/>
  <c r="X43" i="17"/>
  <c r="Y43" i="17"/>
  <c r="Z43" i="17"/>
  <c r="AA43" i="17"/>
  <c r="AB43" i="17"/>
  <c r="AC43" i="17"/>
  <c r="AD43" i="17"/>
  <c r="AE43" i="17"/>
  <c r="AF43" i="17"/>
  <c r="AG43" i="17"/>
  <c r="AH43" i="17"/>
  <c r="AI43" i="17"/>
  <c r="AJ43" i="17"/>
  <c r="AK43" i="17"/>
  <c r="AL43" i="17"/>
  <c r="AM43" i="17"/>
  <c r="AN43" i="17"/>
  <c r="AO43" i="17"/>
  <c r="AP43" i="17"/>
  <c r="AQ43" i="17"/>
  <c r="AR43" i="17"/>
  <c r="AS43" i="17"/>
  <c r="AT43" i="17"/>
  <c r="AU43" i="17"/>
  <c r="U44" i="17"/>
  <c r="V44" i="17"/>
  <c r="W44" i="17"/>
  <c r="X44" i="17"/>
  <c r="Y44" i="17"/>
  <c r="Z44" i="17"/>
  <c r="AA44" i="17"/>
  <c r="AB44" i="17"/>
  <c r="AC44" i="17"/>
  <c r="AD44" i="17"/>
  <c r="AE44" i="17"/>
  <c r="AF44" i="17"/>
  <c r="AG44" i="17"/>
  <c r="AH44" i="17"/>
  <c r="AI44" i="17"/>
  <c r="AJ44" i="17"/>
  <c r="AK44" i="17"/>
  <c r="AL44" i="17"/>
  <c r="AM44" i="17"/>
  <c r="AN44" i="17"/>
  <c r="AO44" i="17"/>
  <c r="AP44" i="17"/>
  <c r="AQ44" i="17"/>
  <c r="AR44" i="17"/>
  <c r="AS44" i="17"/>
  <c r="AT44" i="17"/>
  <c r="AU44" i="17"/>
  <c r="U45" i="17"/>
  <c r="V45" i="17"/>
  <c r="W45" i="17"/>
  <c r="X45" i="17"/>
  <c r="Y45" i="17"/>
  <c r="Z45" i="17"/>
  <c r="AA45" i="17"/>
  <c r="AB45" i="17"/>
  <c r="AC45" i="17"/>
  <c r="AD45" i="17"/>
  <c r="AE45" i="17"/>
  <c r="AF45" i="17"/>
  <c r="AG45" i="17" s="1"/>
  <c r="AH45" i="17"/>
  <c r="AI45" i="17"/>
  <c r="AJ45" i="17"/>
  <c r="AK45" i="17"/>
  <c r="AL45" i="17"/>
  <c r="AM45" i="17"/>
  <c r="AN45" i="17"/>
  <c r="AO45" i="17"/>
  <c r="AP45" i="17"/>
  <c r="AQ45" i="17"/>
  <c r="AR45" i="17"/>
  <c r="AS45" i="17"/>
  <c r="AT45" i="17"/>
  <c r="AU45" i="17"/>
  <c r="U46" i="17"/>
  <c r="V46" i="17"/>
  <c r="T46" i="17" s="1"/>
  <c r="W46" i="17"/>
  <c r="X46" i="17"/>
  <c r="Y46" i="17"/>
  <c r="Z46" i="17"/>
  <c r="AA46" i="17"/>
  <c r="AB46" i="17"/>
  <c r="AC46" i="17"/>
  <c r="AD46" i="17"/>
  <c r="AE46" i="17"/>
  <c r="AF46" i="17"/>
  <c r="AG46" i="17"/>
  <c r="AH46" i="17"/>
  <c r="AI46" i="17"/>
  <c r="AJ46" i="17"/>
  <c r="AK46" i="17"/>
  <c r="AL46" i="17"/>
  <c r="AM46" i="17"/>
  <c r="AN46" i="17"/>
  <c r="AO46" i="17"/>
  <c r="AP46" i="17"/>
  <c r="AQ46" i="17"/>
  <c r="AR46" i="17"/>
  <c r="AS46" i="17"/>
  <c r="AT46" i="17"/>
  <c r="AU46" i="17"/>
  <c r="U47" i="17"/>
  <c r="V47" i="17"/>
  <c r="W47" i="17"/>
  <c r="X47" i="17"/>
  <c r="Y47" i="17"/>
  <c r="Z47" i="17"/>
  <c r="AA47" i="17"/>
  <c r="AB47" i="17"/>
  <c r="AC47" i="17"/>
  <c r="AD47" i="17"/>
  <c r="AE47" i="17"/>
  <c r="AF47" i="17"/>
  <c r="AG47" i="17"/>
  <c r="AH47" i="17"/>
  <c r="AI47" i="17"/>
  <c r="AJ47" i="17"/>
  <c r="AK47" i="17"/>
  <c r="AL47" i="17"/>
  <c r="AM47" i="17" s="1"/>
  <c r="AN47" i="17"/>
  <c r="AO47" i="17"/>
  <c r="AP47" i="17"/>
  <c r="AQ47" i="17"/>
  <c r="AR47" i="17"/>
  <c r="AS47" i="17"/>
  <c r="AT47" i="17"/>
  <c r="AU47" i="17"/>
  <c r="Y2" i="17"/>
  <c r="X2" i="17"/>
  <c r="U3" i="16"/>
  <c r="U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2" i="16"/>
  <c r="Z3" i="16"/>
  <c r="AA3" i="16"/>
  <c r="Z4" i="16"/>
  <c r="AA4" i="16"/>
  <c r="Z5" i="16"/>
  <c r="AA5" i="16"/>
  <c r="Z6" i="16"/>
  <c r="AA6" i="16"/>
  <c r="Z7" i="16"/>
  <c r="AA7" i="16"/>
  <c r="Z8" i="16"/>
  <c r="AA8" i="16"/>
  <c r="Z9" i="16"/>
  <c r="AA9" i="16"/>
  <c r="Z10" i="16"/>
  <c r="AA10" i="16"/>
  <c r="Z11" i="16"/>
  <c r="AA11" i="16"/>
  <c r="Z12" i="16"/>
  <c r="AA12" i="16"/>
  <c r="Z13" i="16"/>
  <c r="AA13" i="16"/>
  <c r="Z14" i="16"/>
  <c r="AA14" i="16"/>
  <c r="Z15" i="16"/>
  <c r="AA15" i="16"/>
  <c r="Z16" i="16"/>
  <c r="AA16" i="16"/>
  <c r="Z17" i="16"/>
  <c r="AA17" i="16"/>
  <c r="Z18" i="16"/>
  <c r="AA18" i="16"/>
  <c r="Z19" i="16"/>
  <c r="AA19" i="16"/>
  <c r="Z20" i="16"/>
  <c r="AA20" i="16"/>
  <c r="Z21" i="16"/>
  <c r="AA21" i="16"/>
  <c r="Z22" i="16"/>
  <c r="AA22" i="16"/>
  <c r="Z23" i="16"/>
  <c r="AA23" i="16"/>
  <c r="Z24" i="16"/>
  <c r="AA24" i="16"/>
  <c r="Z25" i="16"/>
  <c r="AA25" i="16"/>
  <c r="Z26" i="16"/>
  <c r="AA26" i="16"/>
  <c r="Z27" i="16"/>
  <c r="AA27" i="16"/>
  <c r="Z28" i="16"/>
  <c r="AA28" i="16"/>
  <c r="Z29" i="16"/>
  <c r="AA29" i="16"/>
  <c r="AA2" i="16"/>
  <c r="Z2" i="16"/>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2" i="15"/>
  <c r="X3" i="15"/>
  <c r="Y3" i="15"/>
  <c r="X4" i="15"/>
  <c r="Y4" i="15"/>
  <c r="X5" i="15"/>
  <c r="Y5" i="15"/>
  <c r="X6" i="15"/>
  <c r="Y6" i="15"/>
  <c r="X7" i="15"/>
  <c r="Y7" i="15"/>
  <c r="X8" i="15"/>
  <c r="Y8" i="15"/>
  <c r="X9" i="15"/>
  <c r="Y9" i="15"/>
  <c r="X10" i="15"/>
  <c r="Y10" i="15"/>
  <c r="X11" i="15"/>
  <c r="Y11" i="15"/>
  <c r="X12" i="15"/>
  <c r="Y12" i="15"/>
  <c r="X13" i="15"/>
  <c r="Y13" i="15"/>
  <c r="X14" i="15"/>
  <c r="Y14" i="15"/>
  <c r="X15" i="15"/>
  <c r="Y15" i="15"/>
  <c r="X16" i="15"/>
  <c r="Y16" i="15"/>
  <c r="X17" i="15"/>
  <c r="Y17" i="15"/>
  <c r="X18" i="15"/>
  <c r="Y18" i="15"/>
  <c r="X19" i="15"/>
  <c r="Y19" i="15"/>
  <c r="X20" i="15"/>
  <c r="Y20" i="15"/>
  <c r="X21" i="15"/>
  <c r="Y21" i="15"/>
  <c r="X22" i="15"/>
  <c r="Y22" i="15"/>
  <c r="X23" i="15"/>
  <c r="Y23" i="15"/>
  <c r="X24" i="15"/>
  <c r="Y24" i="15"/>
  <c r="X25" i="15"/>
  <c r="Y25" i="15"/>
  <c r="X26" i="15"/>
  <c r="Y26" i="15"/>
  <c r="X27" i="15"/>
  <c r="Y27" i="15"/>
  <c r="X28" i="15"/>
  <c r="Y28" i="15"/>
  <c r="X29" i="15"/>
  <c r="Y29" i="15"/>
  <c r="X30" i="15"/>
  <c r="Y30" i="15"/>
  <c r="X31" i="15"/>
  <c r="Y31" i="15"/>
  <c r="X32" i="15"/>
  <c r="Y32" i="15"/>
  <c r="Y2" i="15"/>
  <c r="X2" i="15"/>
  <c r="W3" i="14"/>
  <c r="X3" i="14"/>
  <c r="Y3" i="14"/>
  <c r="Z3" i="14"/>
  <c r="AA3" i="14"/>
  <c r="AB3" i="14"/>
  <c r="AC3" i="14"/>
  <c r="AD3" i="14"/>
  <c r="AE3" i="14"/>
  <c r="AF3" i="14"/>
  <c r="AG3" i="14"/>
  <c r="AH3" i="14"/>
  <c r="AI3" i="14"/>
  <c r="AJ3" i="14"/>
  <c r="AK3" i="14"/>
  <c r="AL3" i="14" s="1"/>
  <c r="AM3" i="14"/>
  <c r="AN3" i="14"/>
  <c r="AO3" i="14"/>
  <c r="AP3" i="14"/>
  <c r="AQ3" i="14"/>
  <c r="AR3" i="14"/>
  <c r="AS3" i="14"/>
  <c r="AT3" i="14"/>
  <c r="W4" i="14"/>
  <c r="X4" i="14"/>
  <c r="U4" i="14" s="1"/>
  <c r="Y4" i="14"/>
  <c r="Z4" i="14"/>
  <c r="AA4" i="14"/>
  <c r="AB4" i="14"/>
  <c r="AC4" i="14"/>
  <c r="AD4" i="14"/>
  <c r="AE4" i="14"/>
  <c r="AF4" i="14"/>
  <c r="AG4" i="14"/>
  <c r="AH4" i="14"/>
  <c r="AI4" i="14"/>
  <c r="AJ4" i="14"/>
  <c r="AK4" i="14"/>
  <c r="AL4" i="14"/>
  <c r="AM4" i="14"/>
  <c r="AN4" i="14"/>
  <c r="AO4" i="14"/>
  <c r="AP4" i="14"/>
  <c r="AQ4" i="14"/>
  <c r="AR4" i="14"/>
  <c r="AS4" i="14"/>
  <c r="AT4" i="14"/>
  <c r="W5" i="14"/>
  <c r="X5" i="14"/>
  <c r="Y5" i="14"/>
  <c r="Z5" i="14"/>
  <c r="AA5" i="14"/>
  <c r="AB5" i="14"/>
  <c r="AC5" i="14"/>
  <c r="AD5" i="14"/>
  <c r="AE5" i="14"/>
  <c r="AF5" i="14"/>
  <c r="AG5" i="14"/>
  <c r="AH5" i="14" s="1"/>
  <c r="AI5" i="14"/>
  <c r="AJ5" i="14"/>
  <c r="AK5" i="14"/>
  <c r="AL5" i="14"/>
  <c r="AM5" i="14"/>
  <c r="AN5" i="14"/>
  <c r="AO5" i="14"/>
  <c r="AP5" i="14"/>
  <c r="AQ5" i="14"/>
  <c r="AR5" i="14"/>
  <c r="AS5" i="14"/>
  <c r="AT5" i="14"/>
  <c r="W6" i="14"/>
  <c r="X6" i="14" s="1"/>
  <c r="U6" i="14" s="1"/>
  <c r="Y6" i="14"/>
  <c r="Z6" i="14"/>
  <c r="AA6" i="14"/>
  <c r="AB6" i="14"/>
  <c r="AC6" i="14"/>
  <c r="AD6" i="14"/>
  <c r="AE6" i="14"/>
  <c r="AF6" i="14"/>
  <c r="AG6" i="14"/>
  <c r="AH6" i="14"/>
  <c r="AI6" i="14"/>
  <c r="AJ6" i="14"/>
  <c r="AK6" i="14"/>
  <c r="AL6" i="14"/>
  <c r="AM6" i="14"/>
  <c r="AN6" i="14"/>
  <c r="AO6" i="14"/>
  <c r="AP6" i="14"/>
  <c r="AQ6" i="14"/>
  <c r="AR6" i="14"/>
  <c r="AS6" i="14"/>
  <c r="AT6" i="14"/>
  <c r="W7" i="14"/>
  <c r="X7" i="14"/>
  <c r="U7" i="14" s="1"/>
  <c r="Y7" i="14"/>
  <c r="Z7" i="14"/>
  <c r="AA7" i="14"/>
  <c r="AB7" i="14"/>
  <c r="AC7" i="14"/>
  <c r="AD7" i="14" s="1"/>
  <c r="AE7" i="14"/>
  <c r="AF7" i="14"/>
  <c r="AG7" i="14"/>
  <c r="AH7" i="14"/>
  <c r="AI7" i="14"/>
  <c r="AJ7" i="14"/>
  <c r="AK7" i="14"/>
  <c r="AL7" i="14"/>
  <c r="AM7" i="14"/>
  <c r="AN7" i="14"/>
  <c r="AO7" i="14"/>
  <c r="AP7" i="14"/>
  <c r="AQ7" i="14"/>
  <c r="AR7" i="14"/>
  <c r="AS7" i="14"/>
  <c r="AT7" i="14"/>
  <c r="W8" i="14"/>
  <c r="X8" i="14"/>
  <c r="Y8" i="14"/>
  <c r="Z8" i="14"/>
  <c r="AA8" i="14"/>
  <c r="AB8" i="14"/>
  <c r="AC8" i="14"/>
  <c r="AD8" i="14"/>
  <c r="AE8" i="14"/>
  <c r="AF8" i="14"/>
  <c r="AG8" i="14"/>
  <c r="AH8" i="14"/>
  <c r="AI8" i="14"/>
  <c r="AJ8" i="14" s="1"/>
  <c r="AK8" i="14"/>
  <c r="AL8" i="14"/>
  <c r="AM8" i="14"/>
  <c r="AN8" i="14"/>
  <c r="AO8" i="14"/>
  <c r="AP8" i="14"/>
  <c r="AQ8" i="14"/>
  <c r="AR8" i="14"/>
  <c r="AS8" i="14"/>
  <c r="AT8" i="14"/>
  <c r="W9" i="14"/>
  <c r="X9" i="14"/>
  <c r="U9" i="14" s="1"/>
  <c r="Y9" i="14"/>
  <c r="Z9" i="14"/>
  <c r="AA9" i="14"/>
  <c r="AB9" i="14"/>
  <c r="AC9" i="14"/>
  <c r="AD9" i="14"/>
  <c r="AE9" i="14"/>
  <c r="AF9" i="14"/>
  <c r="AG9" i="14"/>
  <c r="AH9" i="14"/>
  <c r="AI9" i="14"/>
  <c r="AJ9" i="14" s="1"/>
  <c r="AK9" i="14"/>
  <c r="AL9" i="14"/>
  <c r="AM9" i="14"/>
  <c r="AN9" i="14"/>
  <c r="AO9" i="14"/>
  <c r="AP9" i="14"/>
  <c r="AQ9" i="14"/>
  <c r="AR9" i="14"/>
  <c r="AS9" i="14"/>
  <c r="AT9" i="14"/>
  <c r="W10" i="14"/>
  <c r="X10" i="14"/>
  <c r="Y10" i="14"/>
  <c r="Z10" i="14"/>
  <c r="AA10" i="14"/>
  <c r="AB10" i="14"/>
  <c r="AC10" i="14"/>
  <c r="AD10" i="14"/>
  <c r="AE10" i="14"/>
  <c r="AF10" i="14" s="1"/>
  <c r="AG10" i="14"/>
  <c r="AH10" i="14"/>
  <c r="AI10" i="14"/>
  <c r="AJ10" i="14"/>
  <c r="AK10" i="14"/>
  <c r="AL10" i="14"/>
  <c r="AM10" i="14"/>
  <c r="AN10" i="14"/>
  <c r="AO10" i="14"/>
  <c r="AP10" i="14"/>
  <c r="AQ10" i="14"/>
  <c r="AR10" i="14"/>
  <c r="AS10" i="14"/>
  <c r="AT10" i="14"/>
  <c r="W11" i="14"/>
  <c r="X11" i="14"/>
  <c r="Y11" i="14"/>
  <c r="Z11" i="14"/>
  <c r="AA11" i="14"/>
  <c r="AB11" i="14"/>
  <c r="AC11" i="14"/>
  <c r="AD11" i="14"/>
  <c r="AE11" i="14"/>
  <c r="AF11" i="14"/>
  <c r="AG11" i="14"/>
  <c r="AH11" i="14"/>
  <c r="AI11" i="14"/>
  <c r="AJ11" i="14"/>
  <c r="AK11" i="14"/>
  <c r="AL11" i="14" s="1"/>
  <c r="AM11" i="14"/>
  <c r="AN11" i="14"/>
  <c r="AO11" i="14"/>
  <c r="AP11" i="14"/>
  <c r="AQ11" i="14"/>
  <c r="AR11" i="14"/>
  <c r="AS11" i="14"/>
  <c r="AT11" i="14"/>
  <c r="W12" i="14"/>
  <c r="X12" i="14"/>
  <c r="Y12" i="14"/>
  <c r="Z12" i="14"/>
  <c r="AA12" i="14"/>
  <c r="AB12" i="14"/>
  <c r="AC12" i="14"/>
  <c r="AD12" i="14"/>
  <c r="AE12" i="14"/>
  <c r="AF12" i="14"/>
  <c r="AG12" i="14"/>
  <c r="AH12" i="14"/>
  <c r="AI12" i="14"/>
  <c r="AJ12" i="14"/>
  <c r="AK12" i="14"/>
  <c r="AL12" i="14"/>
  <c r="AM12" i="14"/>
  <c r="AN12" i="14"/>
  <c r="AO12" i="14"/>
  <c r="AP12" i="14"/>
  <c r="AQ12" i="14"/>
  <c r="AR12" i="14"/>
  <c r="AS12" i="14"/>
  <c r="AT12" i="14"/>
  <c r="W13" i="14"/>
  <c r="X13" i="14"/>
  <c r="Y13" i="14"/>
  <c r="Z13" i="14"/>
  <c r="AA13" i="14"/>
  <c r="AB13" i="14"/>
  <c r="AC13" i="14"/>
  <c r="AD13" i="14"/>
  <c r="AE13" i="14"/>
  <c r="AF13" i="14"/>
  <c r="AG13" i="14"/>
  <c r="AH13" i="14" s="1"/>
  <c r="AI13" i="14"/>
  <c r="AJ13" i="14"/>
  <c r="AK13" i="14"/>
  <c r="AL13" i="14"/>
  <c r="AM13" i="14"/>
  <c r="AN13" i="14"/>
  <c r="AO13" i="14"/>
  <c r="AP13" i="14"/>
  <c r="AQ13" i="14"/>
  <c r="AR13" i="14"/>
  <c r="AS13" i="14"/>
  <c r="AT13" i="14"/>
  <c r="W14" i="14"/>
  <c r="X14" i="14" s="1"/>
  <c r="U14" i="14" s="1"/>
  <c r="Y14" i="14"/>
  <c r="Z14" i="14"/>
  <c r="AA14" i="14"/>
  <c r="AB14" i="14"/>
  <c r="AC14" i="14"/>
  <c r="AD14" i="14"/>
  <c r="AE14" i="14"/>
  <c r="AF14" i="14"/>
  <c r="AG14" i="14"/>
  <c r="AH14" i="14"/>
  <c r="AI14" i="14"/>
  <c r="AJ14" i="14"/>
  <c r="AK14" i="14"/>
  <c r="AL14" i="14"/>
  <c r="AM14" i="14"/>
  <c r="AN14" i="14"/>
  <c r="AO14" i="14"/>
  <c r="AP14" i="14"/>
  <c r="AQ14" i="14"/>
  <c r="AR14" i="14"/>
  <c r="AS14" i="14"/>
  <c r="AT14" i="14"/>
  <c r="W15" i="14"/>
  <c r="X15" i="14"/>
  <c r="V15" i="14" s="1"/>
  <c r="Y15" i="14"/>
  <c r="Z15" i="14"/>
  <c r="AA15" i="14"/>
  <c r="AB15" i="14"/>
  <c r="AC15" i="14"/>
  <c r="AD15" i="14" s="1"/>
  <c r="AE15" i="14"/>
  <c r="AF15" i="14"/>
  <c r="AG15" i="14"/>
  <c r="AH15" i="14"/>
  <c r="AI15" i="14"/>
  <c r="AJ15" i="14"/>
  <c r="AK15" i="14"/>
  <c r="AL15" i="14"/>
  <c r="AM15" i="14"/>
  <c r="AN15" i="14"/>
  <c r="AO15" i="14"/>
  <c r="AP15" i="14"/>
  <c r="AQ15" i="14"/>
  <c r="AR15" i="14"/>
  <c r="AS15" i="14"/>
  <c r="AT15" i="14"/>
  <c r="W16" i="14"/>
  <c r="X16" i="14"/>
  <c r="U16" i="14" s="1"/>
  <c r="Y16" i="14"/>
  <c r="Z16" i="14"/>
  <c r="AA16" i="14"/>
  <c r="AB16" i="14"/>
  <c r="AC16" i="14"/>
  <c r="AD16" i="14"/>
  <c r="AE16" i="14"/>
  <c r="AF16" i="14"/>
  <c r="AG16" i="14"/>
  <c r="AH16" i="14"/>
  <c r="AI16" i="14"/>
  <c r="AJ16" i="14" s="1"/>
  <c r="AK16" i="14"/>
  <c r="AL16" i="14"/>
  <c r="AM16" i="14"/>
  <c r="AN16" i="14"/>
  <c r="AO16" i="14"/>
  <c r="AP16" i="14"/>
  <c r="AQ16" i="14"/>
  <c r="AR16" i="14"/>
  <c r="AS16" i="14"/>
  <c r="AT16" i="14"/>
  <c r="W17" i="14"/>
  <c r="X17" i="14"/>
  <c r="Y17" i="14"/>
  <c r="Z17" i="14"/>
  <c r="AA17" i="14"/>
  <c r="AB17" i="14"/>
  <c r="AC17" i="14"/>
  <c r="AD17" i="14"/>
  <c r="AE17" i="14"/>
  <c r="AF17" i="14"/>
  <c r="AG17" i="14"/>
  <c r="AH17" i="14" s="1"/>
  <c r="AI17" i="14"/>
  <c r="AJ17" i="14"/>
  <c r="AK17" i="14"/>
  <c r="AL17" i="14"/>
  <c r="AM17" i="14"/>
  <c r="AN17" i="14"/>
  <c r="AO17" i="14"/>
  <c r="AP17" i="14"/>
  <c r="AQ17" i="14"/>
  <c r="AR17" i="14"/>
  <c r="AS17" i="14"/>
  <c r="AT17" i="14"/>
  <c r="W18" i="14"/>
  <c r="X18" i="14"/>
  <c r="Y18" i="14"/>
  <c r="Z18" i="14"/>
  <c r="AA18" i="14"/>
  <c r="AB18" i="14"/>
  <c r="AC18" i="14"/>
  <c r="AD18" i="14"/>
  <c r="AE18" i="14"/>
  <c r="AF18" i="14" s="1"/>
  <c r="AG18" i="14"/>
  <c r="AH18" i="14"/>
  <c r="AI18" i="14"/>
  <c r="AJ18" i="14"/>
  <c r="AK18" i="14"/>
  <c r="AL18" i="14"/>
  <c r="AM18" i="14"/>
  <c r="AN18" i="14"/>
  <c r="AO18" i="14"/>
  <c r="AP18" i="14"/>
  <c r="AQ18" i="14"/>
  <c r="AR18" i="14"/>
  <c r="AS18" i="14"/>
  <c r="AT18" i="14"/>
  <c r="W19" i="14"/>
  <c r="X19" i="14"/>
  <c r="Y19" i="14"/>
  <c r="Z19" i="14"/>
  <c r="AA19" i="14"/>
  <c r="AB19" i="14"/>
  <c r="AC19" i="14"/>
  <c r="AD19" i="14"/>
  <c r="AE19" i="14"/>
  <c r="AF19" i="14"/>
  <c r="AG19" i="14"/>
  <c r="AH19" i="14"/>
  <c r="AI19" i="14"/>
  <c r="AJ19" i="14"/>
  <c r="AK19" i="14"/>
  <c r="AL19" i="14" s="1"/>
  <c r="AM19" i="14"/>
  <c r="AN19" i="14"/>
  <c r="AO19" i="14"/>
  <c r="AP19" i="14"/>
  <c r="AQ19" i="14"/>
  <c r="AR19" i="14"/>
  <c r="AS19" i="14"/>
  <c r="AT19" i="14"/>
  <c r="W20" i="14"/>
  <c r="X20" i="14"/>
  <c r="U20" i="14" s="1"/>
  <c r="Y20" i="14"/>
  <c r="Z20" i="14"/>
  <c r="AA20" i="14"/>
  <c r="AB20" i="14"/>
  <c r="AC20" i="14"/>
  <c r="AD20" i="14"/>
  <c r="AE20" i="14"/>
  <c r="AF20" i="14"/>
  <c r="AG20" i="14"/>
  <c r="AH20" i="14"/>
  <c r="AI20" i="14"/>
  <c r="AJ20" i="14"/>
  <c r="AK20" i="14"/>
  <c r="AL20" i="14"/>
  <c r="AM20" i="14"/>
  <c r="AN20" i="14"/>
  <c r="AO20" i="14"/>
  <c r="AP20" i="14"/>
  <c r="AQ20" i="14"/>
  <c r="AR20" i="14"/>
  <c r="AS20" i="14"/>
  <c r="AT20" i="14"/>
  <c r="W21" i="14"/>
  <c r="X21" i="14"/>
  <c r="Y21" i="14"/>
  <c r="Z21" i="14"/>
  <c r="AA21" i="14"/>
  <c r="AB21" i="14"/>
  <c r="AC21" i="14"/>
  <c r="AD21" i="14"/>
  <c r="AE21" i="14"/>
  <c r="AF21" i="14"/>
  <c r="AG21" i="14"/>
  <c r="AH21" i="14" s="1"/>
  <c r="AI21" i="14"/>
  <c r="AJ21" i="14"/>
  <c r="AK21" i="14"/>
  <c r="AL21" i="14"/>
  <c r="AM21" i="14"/>
  <c r="AN21" i="14"/>
  <c r="AO21" i="14"/>
  <c r="AP21" i="14"/>
  <c r="AQ21" i="14"/>
  <c r="AR21" i="14"/>
  <c r="AS21" i="14"/>
  <c r="AT21" i="14"/>
  <c r="W22" i="14"/>
  <c r="X22" i="14" s="1"/>
  <c r="U22" i="14" s="1"/>
  <c r="Y22" i="14"/>
  <c r="Z22" i="14"/>
  <c r="AA22" i="14"/>
  <c r="AB22" i="14"/>
  <c r="AC22" i="14"/>
  <c r="AD22" i="14"/>
  <c r="AE22" i="14"/>
  <c r="AF22" i="14"/>
  <c r="AG22" i="14"/>
  <c r="AH22" i="14"/>
  <c r="AI22" i="14"/>
  <c r="AJ22" i="14"/>
  <c r="AK22" i="14"/>
  <c r="AL22" i="14"/>
  <c r="AM22" i="14"/>
  <c r="AN22" i="14"/>
  <c r="AO22" i="14"/>
  <c r="AP22" i="14"/>
  <c r="AQ22" i="14"/>
  <c r="AR22" i="14"/>
  <c r="AS22" i="14"/>
  <c r="AT22" i="14"/>
  <c r="W23" i="14"/>
  <c r="X23" i="14"/>
  <c r="U23" i="14" s="1"/>
  <c r="Y23" i="14"/>
  <c r="Z23" i="14"/>
  <c r="AA23" i="14"/>
  <c r="AB23" i="14"/>
  <c r="AC23" i="14"/>
  <c r="AD23" i="14" s="1"/>
  <c r="AE23" i="14"/>
  <c r="AF23" i="14"/>
  <c r="AG23" i="14"/>
  <c r="AH23" i="14"/>
  <c r="AI23" i="14"/>
  <c r="AJ23" i="14"/>
  <c r="AK23" i="14"/>
  <c r="AL23" i="14"/>
  <c r="AM23" i="14"/>
  <c r="AN23" i="14"/>
  <c r="AO23" i="14"/>
  <c r="AP23" i="14"/>
  <c r="AQ23" i="14"/>
  <c r="AR23" i="14"/>
  <c r="AS23" i="14"/>
  <c r="AT23" i="14"/>
  <c r="W24" i="14"/>
  <c r="X24" i="14"/>
  <c r="U24" i="14" s="1"/>
  <c r="Y24" i="14"/>
  <c r="Z24" i="14"/>
  <c r="AA24" i="14"/>
  <c r="AB24" i="14"/>
  <c r="AC24" i="14"/>
  <c r="AD24" i="14"/>
  <c r="AE24" i="14"/>
  <c r="AF24" i="14"/>
  <c r="AG24" i="14"/>
  <c r="AH24" i="14"/>
  <c r="AI24" i="14"/>
  <c r="AJ24" i="14" s="1"/>
  <c r="AK24" i="14"/>
  <c r="AL24" i="14"/>
  <c r="AM24" i="14"/>
  <c r="AN24" i="14"/>
  <c r="AO24" i="14"/>
  <c r="AP24" i="14"/>
  <c r="AQ24" i="14"/>
  <c r="AR24" i="14"/>
  <c r="AS24" i="14"/>
  <c r="AT24" i="14"/>
  <c r="W25" i="14"/>
  <c r="X25" i="14"/>
  <c r="V25" i="14" s="1"/>
  <c r="Y25" i="14"/>
  <c r="Z25" i="14"/>
  <c r="AA25" i="14"/>
  <c r="AB25" i="14"/>
  <c r="AC25" i="14"/>
  <c r="AD25" i="14"/>
  <c r="AE25" i="14"/>
  <c r="AF25" i="14"/>
  <c r="AG25" i="14"/>
  <c r="AH25" i="14"/>
  <c r="AI25" i="14"/>
  <c r="AJ25" i="14"/>
  <c r="AK25" i="14"/>
  <c r="AL25" i="14"/>
  <c r="AM25" i="14"/>
  <c r="AN25" i="14"/>
  <c r="AO25" i="14"/>
  <c r="AP25" i="14"/>
  <c r="AQ25" i="14"/>
  <c r="AR25" i="14"/>
  <c r="AS25" i="14"/>
  <c r="AT25" i="14"/>
  <c r="W26" i="14"/>
  <c r="X26" i="14" s="1"/>
  <c r="Y26" i="14"/>
  <c r="Z26" i="14"/>
  <c r="AA26" i="14"/>
  <c r="AB26" i="14"/>
  <c r="AC26" i="14"/>
  <c r="AD26" i="14"/>
  <c r="AE26" i="14"/>
  <c r="AF26" i="14" s="1"/>
  <c r="AG26" i="14"/>
  <c r="AH26" i="14"/>
  <c r="AI26" i="14"/>
  <c r="AJ26" i="14"/>
  <c r="AK26" i="14"/>
  <c r="AL26" i="14"/>
  <c r="AM26" i="14"/>
  <c r="AN26" i="14"/>
  <c r="AO26" i="14"/>
  <c r="AP26" i="14"/>
  <c r="AQ26" i="14"/>
  <c r="AR26" i="14"/>
  <c r="AS26" i="14"/>
  <c r="AT26" i="14"/>
  <c r="W27" i="14"/>
  <c r="X27" i="14"/>
  <c r="Y27" i="14"/>
  <c r="Z27" i="14"/>
  <c r="AA27" i="14"/>
  <c r="AB27" i="14"/>
  <c r="AC27" i="14"/>
  <c r="AD27" i="14"/>
  <c r="AE27" i="14"/>
  <c r="AF27" i="14"/>
  <c r="AG27" i="14"/>
  <c r="AH27" i="14"/>
  <c r="AI27" i="14"/>
  <c r="AJ27" i="14"/>
  <c r="AK27" i="14"/>
  <c r="AL27" i="14" s="1"/>
  <c r="AM27" i="14"/>
  <c r="AN27" i="14"/>
  <c r="AO27" i="14"/>
  <c r="AP27" i="14"/>
  <c r="AQ27" i="14"/>
  <c r="AR27" i="14"/>
  <c r="AS27" i="14"/>
  <c r="AT27" i="14"/>
  <c r="W28" i="14"/>
  <c r="X28" i="14" s="1"/>
  <c r="Y28" i="14"/>
  <c r="Z28" i="14"/>
  <c r="AA28" i="14"/>
  <c r="AB28" i="14"/>
  <c r="AC28" i="14"/>
  <c r="AD28" i="14"/>
  <c r="AE28" i="14"/>
  <c r="AF28" i="14"/>
  <c r="AG28" i="14"/>
  <c r="AH28" i="14"/>
  <c r="AI28" i="14"/>
  <c r="AJ28" i="14"/>
  <c r="AK28" i="14"/>
  <c r="AL28" i="14"/>
  <c r="AM28" i="14"/>
  <c r="AN28" i="14"/>
  <c r="AO28" i="14"/>
  <c r="AP28" i="14"/>
  <c r="AQ28" i="14"/>
  <c r="AR28" i="14"/>
  <c r="AS28" i="14"/>
  <c r="AT28" i="14"/>
  <c r="W29" i="14"/>
  <c r="X29" i="14"/>
  <c r="Y29" i="14"/>
  <c r="Z29" i="14"/>
  <c r="AA29" i="14"/>
  <c r="AB29" i="14"/>
  <c r="AC29" i="14"/>
  <c r="AD29" i="14"/>
  <c r="AE29" i="14"/>
  <c r="AF29" i="14" s="1"/>
  <c r="AG29" i="14"/>
  <c r="AH29" i="14" s="1"/>
  <c r="AI29" i="14"/>
  <c r="AJ29" i="14"/>
  <c r="AK29" i="14"/>
  <c r="AL29" i="14"/>
  <c r="AM29" i="14"/>
  <c r="AN29" i="14"/>
  <c r="AO29" i="14"/>
  <c r="AP29" i="14"/>
  <c r="AQ29" i="14"/>
  <c r="AR29" i="14"/>
  <c r="AS29" i="14"/>
  <c r="AT29" i="14"/>
  <c r="U30" i="14"/>
  <c r="V30" i="14"/>
  <c r="W30" i="14"/>
  <c r="X30" i="14" s="1"/>
  <c r="Y30" i="14"/>
  <c r="Z30" i="14"/>
  <c r="AA30" i="14"/>
  <c r="AB30" i="14"/>
  <c r="AC30" i="14"/>
  <c r="AD30" i="14"/>
  <c r="AE30" i="14"/>
  <c r="AF30" i="14"/>
  <c r="AG30" i="14"/>
  <c r="AH30" i="14"/>
  <c r="AI30" i="14"/>
  <c r="AJ30" i="14"/>
  <c r="AK30" i="14"/>
  <c r="AL30" i="14"/>
  <c r="AM30" i="14"/>
  <c r="AN30" i="14"/>
  <c r="AO30" i="14"/>
  <c r="AP30" i="14"/>
  <c r="AQ30" i="14"/>
  <c r="AR30" i="14"/>
  <c r="AS30" i="14"/>
  <c r="AT30" i="14"/>
  <c r="W31" i="14"/>
  <c r="X31" i="14"/>
  <c r="U31" i="14" s="1"/>
  <c r="Y31" i="14"/>
  <c r="Z31" i="14"/>
  <c r="AA31" i="14"/>
  <c r="AB31" i="14"/>
  <c r="AC31" i="14"/>
  <c r="AD31" i="14" s="1"/>
  <c r="AE31" i="14"/>
  <c r="AF31" i="14"/>
  <c r="AG31" i="14"/>
  <c r="AH31" i="14"/>
  <c r="AI31" i="14"/>
  <c r="AJ31" i="14"/>
  <c r="AK31" i="14"/>
  <c r="AL31" i="14"/>
  <c r="AM31" i="14"/>
  <c r="AN31" i="14"/>
  <c r="AO31" i="14"/>
  <c r="AP31" i="14"/>
  <c r="AQ31" i="14"/>
  <c r="AR31" i="14"/>
  <c r="AS31" i="14"/>
  <c r="AT31" i="14"/>
  <c r="W32" i="14"/>
  <c r="X32" i="14"/>
  <c r="Y32" i="14"/>
  <c r="Z32" i="14"/>
  <c r="AA32" i="14"/>
  <c r="AB32" i="14"/>
  <c r="AC32" i="14"/>
  <c r="AD32" i="14"/>
  <c r="AE32" i="14"/>
  <c r="AF32" i="14"/>
  <c r="AG32" i="14"/>
  <c r="AH32" i="14"/>
  <c r="AI32" i="14"/>
  <c r="AJ32" i="14" s="1"/>
  <c r="AK32" i="14"/>
  <c r="AL32" i="14"/>
  <c r="AM32" i="14"/>
  <c r="AN32" i="14"/>
  <c r="AO32" i="14"/>
  <c r="AP32" i="14"/>
  <c r="AQ32" i="14"/>
  <c r="AR32" i="14"/>
  <c r="AS32" i="14"/>
  <c r="AT32" i="14"/>
  <c r="W33" i="14"/>
  <c r="X33" i="14"/>
  <c r="U33" i="14" s="1"/>
  <c r="Y33" i="14"/>
  <c r="Z33" i="14"/>
  <c r="AA33" i="14"/>
  <c r="AB33" i="14"/>
  <c r="AC33" i="14"/>
  <c r="AD33" i="14"/>
  <c r="AE33" i="14"/>
  <c r="AF33" i="14"/>
  <c r="AG33" i="14"/>
  <c r="AH33" i="14"/>
  <c r="AI33" i="14"/>
  <c r="AJ33" i="14"/>
  <c r="AK33" i="14"/>
  <c r="AL33" i="14"/>
  <c r="AM33" i="14"/>
  <c r="AN33" i="14"/>
  <c r="AO33" i="14"/>
  <c r="AP33" i="14"/>
  <c r="AQ33" i="14"/>
  <c r="AR33" i="14"/>
  <c r="AS33" i="14"/>
  <c r="AT33" i="14"/>
  <c r="W34" i="14"/>
  <c r="X34" i="14"/>
  <c r="Y34" i="14"/>
  <c r="Z34" i="14"/>
  <c r="AA34" i="14"/>
  <c r="AB34" i="14"/>
  <c r="AC34" i="14"/>
  <c r="AD34" i="14"/>
  <c r="AE34" i="14"/>
  <c r="AF34" i="14" s="1"/>
  <c r="AG34" i="14"/>
  <c r="AH34" i="14"/>
  <c r="AI34" i="14"/>
  <c r="AJ34" i="14"/>
  <c r="AK34" i="14"/>
  <c r="AL34" i="14"/>
  <c r="AM34" i="14"/>
  <c r="AN34" i="14"/>
  <c r="AO34" i="14"/>
  <c r="AP34" i="14"/>
  <c r="AQ34" i="14"/>
  <c r="AR34" i="14"/>
  <c r="AS34" i="14"/>
  <c r="AT34" i="14"/>
  <c r="W35" i="14"/>
  <c r="X35" i="14"/>
  <c r="Y35" i="14"/>
  <c r="Z35" i="14"/>
  <c r="AA35" i="14"/>
  <c r="AB35" i="14"/>
  <c r="AC35" i="14"/>
  <c r="AD35" i="14"/>
  <c r="AE35" i="14"/>
  <c r="AF35" i="14"/>
  <c r="AG35" i="14"/>
  <c r="AH35" i="14"/>
  <c r="AI35" i="14"/>
  <c r="AJ35" i="14"/>
  <c r="AK35" i="14"/>
  <c r="AL35" i="14" s="1"/>
  <c r="AM35" i="14"/>
  <c r="AN35" i="14"/>
  <c r="AO35" i="14"/>
  <c r="AP35" i="14"/>
  <c r="AQ35" i="14"/>
  <c r="AR35" i="14"/>
  <c r="AS35" i="14"/>
  <c r="AT35" i="14"/>
  <c r="U36" i="14"/>
  <c r="W36" i="14"/>
  <c r="X36" i="14"/>
  <c r="V36" i="14" s="1"/>
  <c r="Y36" i="14"/>
  <c r="Z36" i="14"/>
  <c r="AA36" i="14"/>
  <c r="AB36" i="14"/>
  <c r="AC36" i="14"/>
  <c r="AD36" i="14"/>
  <c r="AE36" i="14"/>
  <c r="AF36" i="14"/>
  <c r="AG36" i="14"/>
  <c r="AH36" i="14"/>
  <c r="AI36" i="14"/>
  <c r="AJ36" i="14"/>
  <c r="AK36" i="14"/>
  <c r="AL36" i="14" s="1"/>
  <c r="AM36" i="14"/>
  <c r="AN36" i="14"/>
  <c r="AO36" i="14"/>
  <c r="AP36" i="14"/>
  <c r="AQ36" i="14"/>
  <c r="AR36" i="14"/>
  <c r="AS36" i="14"/>
  <c r="AT36" i="14"/>
  <c r="W37" i="14"/>
  <c r="X37" i="14"/>
  <c r="Y37" i="14"/>
  <c r="Z37" i="14"/>
  <c r="AA37" i="14"/>
  <c r="AB37" i="14"/>
  <c r="AC37" i="14"/>
  <c r="AD37" i="14" s="1"/>
  <c r="AE37" i="14"/>
  <c r="AF37" i="14"/>
  <c r="AG37" i="14"/>
  <c r="AH37" i="14" s="1"/>
  <c r="AI37" i="14"/>
  <c r="AJ37" i="14"/>
  <c r="AK37" i="14"/>
  <c r="AL37" i="14"/>
  <c r="AM37" i="14"/>
  <c r="AN37" i="14"/>
  <c r="AO37" i="14"/>
  <c r="AP37" i="14"/>
  <c r="AQ37" i="14"/>
  <c r="AR37" i="14"/>
  <c r="AS37" i="14"/>
  <c r="AT37" i="14"/>
  <c r="W38" i="14"/>
  <c r="X38" i="14" s="1"/>
  <c r="U38" i="14" s="1"/>
  <c r="Y38" i="14"/>
  <c r="Z38" i="14"/>
  <c r="AA38" i="14"/>
  <c r="AB38" i="14"/>
  <c r="AC38" i="14"/>
  <c r="AD38" i="14"/>
  <c r="AE38" i="14"/>
  <c r="AF38" i="14"/>
  <c r="AG38" i="14"/>
  <c r="AH38" i="14"/>
  <c r="AI38" i="14"/>
  <c r="AJ38" i="14"/>
  <c r="AK38" i="14"/>
  <c r="AL38" i="14" s="1"/>
  <c r="AM38" i="14"/>
  <c r="AN38" i="14"/>
  <c r="AO38" i="14"/>
  <c r="AP38" i="14"/>
  <c r="AQ38" i="14"/>
  <c r="AR38" i="14"/>
  <c r="AS38" i="14"/>
  <c r="AT38" i="14"/>
  <c r="W39" i="14"/>
  <c r="X39" i="14"/>
  <c r="V39" i="14" s="1"/>
  <c r="Y39" i="14"/>
  <c r="Z39" i="14"/>
  <c r="AA39" i="14"/>
  <c r="AB39" i="14"/>
  <c r="AC39" i="14"/>
  <c r="AD39" i="14" s="1"/>
  <c r="AE39" i="14"/>
  <c r="AF39" i="14"/>
  <c r="AG39" i="14"/>
  <c r="AH39" i="14"/>
  <c r="AI39" i="14"/>
  <c r="AJ39" i="14"/>
  <c r="AK39" i="14"/>
  <c r="AL39" i="14"/>
  <c r="AM39" i="14"/>
  <c r="AN39" i="14"/>
  <c r="AO39" i="14"/>
  <c r="AP39" i="14"/>
  <c r="AQ39" i="14"/>
  <c r="AR39" i="14"/>
  <c r="AS39" i="14"/>
  <c r="AT39" i="14"/>
  <c r="W40" i="14"/>
  <c r="X40" i="14"/>
  <c r="Y40" i="14"/>
  <c r="Z40" i="14"/>
  <c r="AA40" i="14"/>
  <c r="AB40" i="14"/>
  <c r="AC40" i="14"/>
  <c r="AD40" i="14"/>
  <c r="AE40" i="14"/>
  <c r="AF40" i="14"/>
  <c r="AG40" i="14"/>
  <c r="AH40" i="14"/>
  <c r="AI40" i="14"/>
  <c r="AJ40" i="14" s="1"/>
  <c r="AK40" i="14"/>
  <c r="AL40" i="14"/>
  <c r="AM40" i="14"/>
  <c r="AN40" i="14"/>
  <c r="AO40" i="14"/>
  <c r="AP40" i="14"/>
  <c r="AQ40" i="14"/>
  <c r="AR40" i="14"/>
  <c r="AS40" i="14"/>
  <c r="AT40" i="14"/>
  <c r="W41" i="14"/>
  <c r="X41" i="14"/>
  <c r="U41" i="14" s="1"/>
  <c r="Y41" i="14"/>
  <c r="Z41" i="14"/>
  <c r="AA41" i="14"/>
  <c r="AB41" i="14"/>
  <c r="AC41" i="14"/>
  <c r="AD41" i="14"/>
  <c r="AE41" i="14"/>
  <c r="AF41" i="14"/>
  <c r="AG41" i="14"/>
  <c r="AH41" i="14"/>
  <c r="AI41" i="14"/>
  <c r="AJ41" i="14"/>
  <c r="AK41" i="14"/>
  <c r="AL41" i="14"/>
  <c r="AM41" i="14"/>
  <c r="AN41" i="14"/>
  <c r="AO41" i="14"/>
  <c r="AP41" i="14"/>
  <c r="AQ41" i="14"/>
  <c r="AR41" i="14"/>
  <c r="AS41" i="14"/>
  <c r="AT41" i="14"/>
  <c r="W42" i="14"/>
  <c r="X42" i="14"/>
  <c r="Y42" i="14"/>
  <c r="Z42" i="14"/>
  <c r="AA42" i="14"/>
  <c r="AB42" i="14"/>
  <c r="AC42" i="14"/>
  <c r="AD42" i="14"/>
  <c r="AE42" i="14"/>
  <c r="AF42" i="14" s="1"/>
  <c r="AG42" i="14"/>
  <c r="AH42" i="14"/>
  <c r="AI42" i="14"/>
  <c r="AJ42" i="14"/>
  <c r="AK42" i="14"/>
  <c r="AL42" i="14"/>
  <c r="AM42" i="14"/>
  <c r="AN42" i="14"/>
  <c r="AO42" i="14"/>
  <c r="AP42" i="14"/>
  <c r="AQ42" i="14"/>
  <c r="AR42" i="14"/>
  <c r="AS42" i="14"/>
  <c r="AT42" i="14"/>
  <c r="W43" i="14"/>
  <c r="X43" i="14"/>
  <c r="U43" i="14" s="1"/>
  <c r="Y43" i="14"/>
  <c r="Z43" i="14"/>
  <c r="AA43" i="14"/>
  <c r="AB43" i="14"/>
  <c r="AC43" i="14"/>
  <c r="AD43" i="14"/>
  <c r="AE43" i="14"/>
  <c r="AF43" i="14"/>
  <c r="AG43" i="14"/>
  <c r="AH43" i="14"/>
  <c r="AI43" i="14"/>
  <c r="AJ43" i="14"/>
  <c r="AK43" i="14"/>
  <c r="AL43" i="14" s="1"/>
  <c r="AM43" i="14"/>
  <c r="AN43" i="14"/>
  <c r="AO43" i="14"/>
  <c r="AP43" i="14"/>
  <c r="AQ43" i="14"/>
  <c r="AR43" i="14"/>
  <c r="AS43" i="14"/>
  <c r="AT43" i="14"/>
  <c r="W44" i="14"/>
  <c r="X44" i="14"/>
  <c r="U44" i="14" s="1"/>
  <c r="Y44" i="14"/>
  <c r="Z44" i="14"/>
  <c r="AA44" i="14"/>
  <c r="AB44" i="14"/>
  <c r="AC44" i="14"/>
  <c r="AD44" i="14"/>
  <c r="AE44" i="14"/>
  <c r="AF44" i="14"/>
  <c r="AG44" i="14"/>
  <c r="AH44" i="14"/>
  <c r="AI44" i="14"/>
  <c r="AJ44" i="14" s="1"/>
  <c r="AK44" i="14"/>
  <c r="AL44" i="14"/>
  <c r="AM44" i="14"/>
  <c r="AN44" i="14"/>
  <c r="AO44" i="14"/>
  <c r="AP44" i="14"/>
  <c r="AQ44" i="14"/>
  <c r="AR44" i="14"/>
  <c r="AS44" i="14"/>
  <c r="AT44" i="14"/>
  <c r="W45" i="14"/>
  <c r="X45" i="14"/>
  <c r="Y45" i="14"/>
  <c r="Z45" i="14"/>
  <c r="AA45" i="14"/>
  <c r="AB45" i="14"/>
  <c r="AC45" i="14"/>
  <c r="AD45" i="14"/>
  <c r="AE45" i="14"/>
  <c r="AF45" i="14"/>
  <c r="AG45" i="14"/>
  <c r="AH45" i="14" s="1"/>
  <c r="AI45" i="14"/>
  <c r="AJ45" i="14"/>
  <c r="AK45" i="14"/>
  <c r="AL45" i="14"/>
  <c r="AM45" i="14"/>
  <c r="AN45" i="14"/>
  <c r="AO45" i="14"/>
  <c r="AP45" i="14"/>
  <c r="AQ45" i="14"/>
  <c r="AR45" i="14"/>
  <c r="AS45" i="14"/>
  <c r="AT45" i="14"/>
  <c r="W46" i="14"/>
  <c r="X46" i="14" s="1"/>
  <c r="Y46" i="14"/>
  <c r="Z46" i="14"/>
  <c r="AA46" i="14"/>
  <c r="AB46" i="14"/>
  <c r="AC46" i="14"/>
  <c r="AD46" i="14"/>
  <c r="AE46" i="14"/>
  <c r="AF46" i="14"/>
  <c r="AG46" i="14"/>
  <c r="AH46" i="14"/>
  <c r="AI46" i="14"/>
  <c r="AJ46" i="14" s="1"/>
  <c r="AK46" i="14"/>
  <c r="AL46" i="14"/>
  <c r="AM46" i="14"/>
  <c r="AN46" i="14"/>
  <c r="AO46" i="14"/>
  <c r="AP46" i="14"/>
  <c r="AQ46" i="14"/>
  <c r="AR46" i="14"/>
  <c r="AS46" i="14"/>
  <c r="AT46" i="14"/>
  <c r="W47" i="14"/>
  <c r="X47" i="14"/>
  <c r="V47" i="14" s="1"/>
  <c r="Y47" i="14"/>
  <c r="Z47" i="14"/>
  <c r="AA47" i="14"/>
  <c r="AB47" i="14"/>
  <c r="AC47" i="14"/>
  <c r="AD47" i="14" s="1"/>
  <c r="AE47" i="14"/>
  <c r="AF47" i="14"/>
  <c r="AG47" i="14"/>
  <c r="AH47" i="14"/>
  <c r="AI47" i="14"/>
  <c r="AJ47" i="14"/>
  <c r="AK47" i="14"/>
  <c r="AL47" i="14"/>
  <c r="AM47" i="14"/>
  <c r="AN47" i="14"/>
  <c r="AO47" i="14"/>
  <c r="AP47" i="14"/>
  <c r="AQ47" i="14"/>
  <c r="AR47" i="14"/>
  <c r="AS47" i="14"/>
  <c r="AT47" i="14"/>
  <c r="W48" i="14"/>
  <c r="X48" i="14"/>
  <c r="Y48" i="14"/>
  <c r="Z48" i="14"/>
  <c r="AA48" i="14"/>
  <c r="AB48" i="14"/>
  <c r="AC48" i="14"/>
  <c r="AD48" i="14"/>
  <c r="AE48" i="14"/>
  <c r="AF48" i="14"/>
  <c r="AG48" i="14"/>
  <c r="AH48" i="14"/>
  <c r="AI48" i="14"/>
  <c r="AJ48" i="14" s="1"/>
  <c r="AK48" i="14"/>
  <c r="AL48" i="14"/>
  <c r="AM48" i="14"/>
  <c r="AN48" i="14"/>
  <c r="AO48" i="14"/>
  <c r="AP48" i="14"/>
  <c r="AQ48" i="14"/>
  <c r="AR48" i="14"/>
  <c r="AS48" i="14"/>
  <c r="AT48" i="14"/>
  <c r="W49" i="14"/>
  <c r="X49" i="14"/>
  <c r="V49" i="14" s="1"/>
  <c r="Y49" i="14"/>
  <c r="Z49" i="14"/>
  <c r="AA49" i="14"/>
  <c r="AB49" i="14"/>
  <c r="AC49" i="14"/>
  <c r="AD49" i="14"/>
  <c r="AE49" i="14"/>
  <c r="AF49" i="14"/>
  <c r="AG49" i="14"/>
  <c r="AH49" i="14"/>
  <c r="AI49" i="14"/>
  <c r="AJ49" i="14"/>
  <c r="AK49" i="14"/>
  <c r="AL49" i="14"/>
  <c r="AM49" i="14"/>
  <c r="AN49" i="14"/>
  <c r="AO49" i="14"/>
  <c r="AP49" i="14"/>
  <c r="AQ49" i="14"/>
  <c r="AR49" i="14"/>
  <c r="AS49" i="14"/>
  <c r="AT49" i="14"/>
  <c r="W50" i="14"/>
  <c r="X50" i="14"/>
  <c r="Y50" i="14"/>
  <c r="Z50" i="14"/>
  <c r="AA50" i="14"/>
  <c r="AB50" i="14"/>
  <c r="AC50" i="14"/>
  <c r="AD50" i="14"/>
  <c r="AE50" i="14"/>
  <c r="AF50" i="14" s="1"/>
  <c r="AG50" i="14"/>
  <c r="AH50" i="14"/>
  <c r="AI50" i="14"/>
  <c r="AJ50" i="14"/>
  <c r="AK50" i="14"/>
  <c r="AL50" i="14"/>
  <c r="AM50" i="14"/>
  <c r="AN50" i="14"/>
  <c r="AO50" i="14"/>
  <c r="AP50" i="14"/>
  <c r="AQ50" i="14"/>
  <c r="AR50" i="14"/>
  <c r="AS50" i="14"/>
  <c r="AT50" i="14"/>
  <c r="W51" i="14"/>
  <c r="X51" i="14"/>
  <c r="U51" i="14" s="1"/>
  <c r="Y51" i="14"/>
  <c r="Z51" i="14"/>
  <c r="AA51" i="14"/>
  <c r="AB51" i="14"/>
  <c r="AC51" i="14"/>
  <c r="AD51" i="14"/>
  <c r="AE51" i="14"/>
  <c r="AF51" i="14"/>
  <c r="AG51" i="14"/>
  <c r="AH51" i="14"/>
  <c r="AI51" i="14"/>
  <c r="AJ51" i="14"/>
  <c r="AK51" i="14"/>
  <c r="AL51" i="14" s="1"/>
  <c r="AM51" i="14"/>
  <c r="AN51" i="14"/>
  <c r="AO51" i="14"/>
  <c r="AP51" i="14"/>
  <c r="AQ51" i="14"/>
  <c r="AR51" i="14"/>
  <c r="AS51" i="14"/>
  <c r="AT51" i="14"/>
  <c r="W52" i="14"/>
  <c r="X52" i="14"/>
  <c r="U52" i="14" s="1"/>
  <c r="Y52" i="14"/>
  <c r="Z52" i="14"/>
  <c r="AA52" i="14"/>
  <c r="AB52" i="14"/>
  <c r="AC52" i="14"/>
  <c r="AD52" i="14"/>
  <c r="AE52" i="14"/>
  <c r="AF52" i="14"/>
  <c r="AG52" i="14"/>
  <c r="AH52" i="14"/>
  <c r="AI52" i="14"/>
  <c r="AJ52" i="14"/>
  <c r="AK52" i="14"/>
  <c r="AL52" i="14"/>
  <c r="AM52" i="14"/>
  <c r="AN52" i="14"/>
  <c r="AO52" i="14"/>
  <c r="AP52" i="14"/>
  <c r="AQ52" i="14"/>
  <c r="AR52" i="14"/>
  <c r="AS52" i="14"/>
  <c r="AT52" i="14"/>
  <c r="W53" i="14"/>
  <c r="X53" i="14"/>
  <c r="Y53" i="14"/>
  <c r="Z53" i="14"/>
  <c r="AA53" i="14"/>
  <c r="AB53" i="14"/>
  <c r="AC53" i="14"/>
  <c r="AD53" i="14"/>
  <c r="AE53" i="14"/>
  <c r="AF53" i="14"/>
  <c r="AG53" i="14"/>
  <c r="AH53" i="14" s="1"/>
  <c r="AI53" i="14"/>
  <c r="AJ53" i="14"/>
  <c r="AK53" i="14"/>
  <c r="AL53" i="14"/>
  <c r="AM53" i="14"/>
  <c r="AN53" i="14"/>
  <c r="AO53" i="14"/>
  <c r="AP53" i="14"/>
  <c r="AQ53" i="14"/>
  <c r="AR53" i="14"/>
  <c r="AS53" i="14"/>
  <c r="AT53" i="14"/>
  <c r="W54" i="14"/>
  <c r="X54" i="14" s="1"/>
  <c r="V54" i="14" s="1"/>
  <c r="Y54" i="14"/>
  <c r="Z54" i="14"/>
  <c r="AA54" i="14"/>
  <c r="AB54" i="14"/>
  <c r="AC54" i="14"/>
  <c r="AD54" i="14"/>
  <c r="AE54" i="14"/>
  <c r="AF54" i="14"/>
  <c r="AG54" i="14"/>
  <c r="AH54" i="14"/>
  <c r="AI54" i="14"/>
  <c r="AJ54" i="14"/>
  <c r="AK54" i="14"/>
  <c r="AL54" i="14"/>
  <c r="AM54" i="14"/>
  <c r="AN54" i="14"/>
  <c r="AO54" i="14"/>
  <c r="AP54" i="14"/>
  <c r="AQ54" i="14"/>
  <c r="AR54" i="14"/>
  <c r="AS54" i="14"/>
  <c r="AT54" i="14"/>
  <c r="W55" i="14"/>
  <c r="X55" i="14"/>
  <c r="Y55" i="14"/>
  <c r="Z55" i="14"/>
  <c r="AA55" i="14"/>
  <c r="U55" i="14" s="1"/>
  <c r="AB55" i="14"/>
  <c r="AC55" i="14"/>
  <c r="AD55" i="14" s="1"/>
  <c r="AE55" i="14"/>
  <c r="AF55" i="14"/>
  <c r="AG55" i="14"/>
  <c r="AH55" i="14"/>
  <c r="AI55" i="14"/>
  <c r="AJ55" i="14"/>
  <c r="AK55" i="14"/>
  <c r="AL55" i="14"/>
  <c r="AM55" i="14"/>
  <c r="V55" i="14" s="1"/>
  <c r="AN55" i="14"/>
  <c r="AO55" i="14"/>
  <c r="AP55" i="14"/>
  <c r="AQ55" i="14"/>
  <c r="AR55" i="14"/>
  <c r="AS55" i="14"/>
  <c r="AT55" i="14"/>
  <c r="W56" i="14"/>
  <c r="X56" i="14"/>
  <c r="Y56" i="14"/>
  <c r="Z56" i="14"/>
  <c r="AA56" i="14"/>
  <c r="AB56" i="14"/>
  <c r="AC56" i="14"/>
  <c r="AD56" i="14"/>
  <c r="AE56" i="14"/>
  <c r="AF56" i="14" s="1"/>
  <c r="AG56" i="14"/>
  <c r="AH56" i="14"/>
  <c r="AI56" i="14"/>
  <c r="AJ56" i="14" s="1"/>
  <c r="AK56" i="14"/>
  <c r="AL56" i="14"/>
  <c r="AM56" i="14"/>
  <c r="AN56" i="14"/>
  <c r="AO56" i="14"/>
  <c r="AP56" i="14"/>
  <c r="AQ56" i="14"/>
  <c r="AR56" i="14"/>
  <c r="AS56" i="14"/>
  <c r="AT56" i="14"/>
  <c r="U57" i="14"/>
  <c r="W57" i="14"/>
  <c r="X57" i="14"/>
  <c r="Y57" i="14"/>
  <c r="Z57" i="14"/>
  <c r="AA57" i="14"/>
  <c r="AB57" i="14"/>
  <c r="AC57" i="14"/>
  <c r="AD57" i="14"/>
  <c r="AE57" i="14"/>
  <c r="AF57" i="14"/>
  <c r="AG57" i="14"/>
  <c r="AH57" i="14"/>
  <c r="AI57" i="14"/>
  <c r="AJ57" i="14"/>
  <c r="AK57" i="14"/>
  <c r="AL57" i="14"/>
  <c r="V57" i="14" s="1"/>
  <c r="AM57" i="14"/>
  <c r="AN57" i="14"/>
  <c r="AO57" i="14"/>
  <c r="AP57" i="14"/>
  <c r="AQ57" i="14"/>
  <c r="AR57" i="14"/>
  <c r="AS57" i="14"/>
  <c r="AT57" i="14"/>
  <c r="W58" i="14"/>
  <c r="X58" i="14"/>
  <c r="Y58" i="14"/>
  <c r="Z58" i="14"/>
  <c r="AA58" i="14"/>
  <c r="AB58" i="14"/>
  <c r="AC58" i="14"/>
  <c r="AD58" i="14" s="1"/>
  <c r="AE58" i="14"/>
  <c r="AF58" i="14" s="1"/>
  <c r="AG58" i="14"/>
  <c r="AH58" i="14"/>
  <c r="AI58" i="14"/>
  <c r="AJ58" i="14"/>
  <c r="AK58" i="14"/>
  <c r="AL58" i="14"/>
  <c r="AM58" i="14"/>
  <c r="AN58" i="14"/>
  <c r="AO58" i="14"/>
  <c r="AP58" i="14"/>
  <c r="AQ58" i="14"/>
  <c r="AR58" i="14"/>
  <c r="AS58" i="14"/>
  <c r="AT58" i="14"/>
  <c r="W59" i="14"/>
  <c r="X59" i="14"/>
  <c r="Y59" i="14"/>
  <c r="Z59" i="14"/>
  <c r="AA59" i="14"/>
  <c r="AB59" i="14"/>
  <c r="AC59" i="14"/>
  <c r="AD59" i="14"/>
  <c r="AE59" i="14"/>
  <c r="AF59" i="14"/>
  <c r="AG59" i="14"/>
  <c r="AH59" i="14"/>
  <c r="AI59" i="14"/>
  <c r="AJ59" i="14"/>
  <c r="AK59" i="14"/>
  <c r="AL59" i="14" s="1"/>
  <c r="AM59" i="14"/>
  <c r="AN59" i="14"/>
  <c r="AO59" i="14"/>
  <c r="AP59" i="14"/>
  <c r="AQ59" i="14"/>
  <c r="AR59" i="14"/>
  <c r="AS59" i="14"/>
  <c r="AT59" i="14"/>
  <c r="W60" i="14"/>
  <c r="X60" i="14"/>
  <c r="V60" i="14" s="1"/>
  <c r="Y60" i="14"/>
  <c r="Z60" i="14"/>
  <c r="AA60" i="14"/>
  <c r="AB60" i="14"/>
  <c r="AC60" i="14"/>
  <c r="AD60" i="14"/>
  <c r="AE60" i="14"/>
  <c r="AF60" i="14"/>
  <c r="AG60" i="14"/>
  <c r="AH60" i="14"/>
  <c r="AI60" i="14"/>
  <c r="AJ60" i="14"/>
  <c r="AK60" i="14"/>
  <c r="AL60" i="14"/>
  <c r="AM60" i="14"/>
  <c r="AN60" i="14"/>
  <c r="AO60" i="14"/>
  <c r="AP60" i="14"/>
  <c r="AQ60" i="14"/>
  <c r="AR60" i="14"/>
  <c r="AS60" i="14"/>
  <c r="AT60" i="14"/>
  <c r="W61" i="14"/>
  <c r="X61" i="14"/>
  <c r="Y61" i="14"/>
  <c r="Z61" i="14"/>
  <c r="AA61" i="14"/>
  <c r="AB61" i="14"/>
  <c r="AC61" i="14"/>
  <c r="AD61" i="14"/>
  <c r="AE61" i="14"/>
  <c r="AF61" i="14"/>
  <c r="AG61" i="14"/>
  <c r="AH61" i="14" s="1"/>
  <c r="AI61" i="14"/>
  <c r="AJ61" i="14"/>
  <c r="AK61" i="14"/>
  <c r="AL61" i="14"/>
  <c r="AM61" i="14"/>
  <c r="AN61" i="14"/>
  <c r="AO61" i="14"/>
  <c r="AP61" i="14"/>
  <c r="AQ61" i="14"/>
  <c r="AR61" i="14"/>
  <c r="AS61" i="14"/>
  <c r="AT61" i="14"/>
  <c r="W62" i="14"/>
  <c r="X62" i="14" s="1"/>
  <c r="U62" i="14" s="1"/>
  <c r="Y62" i="14"/>
  <c r="Z62" i="14"/>
  <c r="AA62" i="14"/>
  <c r="AB62" i="14"/>
  <c r="AC62" i="14"/>
  <c r="AD62" i="14"/>
  <c r="AE62" i="14"/>
  <c r="AF62" i="14"/>
  <c r="AG62" i="14"/>
  <c r="AH62" i="14"/>
  <c r="AI62" i="14"/>
  <c r="AJ62" i="14"/>
  <c r="AK62" i="14"/>
  <c r="AL62" i="14"/>
  <c r="AM62" i="14"/>
  <c r="AN62" i="14"/>
  <c r="AO62" i="14"/>
  <c r="AP62" i="14"/>
  <c r="AQ62" i="14"/>
  <c r="AR62" i="14"/>
  <c r="AS62" i="14"/>
  <c r="AT62" i="14"/>
  <c r="W63" i="14"/>
  <c r="X63" i="14"/>
  <c r="U63" i="14" s="1"/>
  <c r="Y63" i="14"/>
  <c r="Z63" i="14"/>
  <c r="AA63" i="14"/>
  <c r="AB63" i="14"/>
  <c r="AC63" i="14"/>
  <c r="AD63" i="14" s="1"/>
  <c r="AE63" i="14"/>
  <c r="AF63" i="14"/>
  <c r="AG63" i="14"/>
  <c r="AH63" i="14"/>
  <c r="AI63" i="14"/>
  <c r="AJ63" i="14"/>
  <c r="AK63" i="14"/>
  <c r="AL63" i="14"/>
  <c r="AM63" i="14"/>
  <c r="AN63" i="14"/>
  <c r="AO63" i="14"/>
  <c r="AP63" i="14"/>
  <c r="AQ63" i="14"/>
  <c r="AR63" i="14"/>
  <c r="AS63" i="14"/>
  <c r="AT63" i="14"/>
  <c r="W64" i="14"/>
  <c r="X64" i="14"/>
  <c r="Y64" i="14"/>
  <c r="Z64" i="14"/>
  <c r="AA64" i="14"/>
  <c r="AB64" i="14"/>
  <c r="AC64" i="14"/>
  <c r="AD64" i="14"/>
  <c r="AE64" i="14"/>
  <c r="AF64" i="14"/>
  <c r="AG64" i="14"/>
  <c r="AH64" i="14"/>
  <c r="AI64" i="14"/>
  <c r="AJ64" i="14" s="1"/>
  <c r="AK64" i="14"/>
  <c r="AL64" i="14"/>
  <c r="AM64" i="14"/>
  <c r="AN64" i="14"/>
  <c r="AO64" i="14"/>
  <c r="AP64" i="14"/>
  <c r="AQ64" i="14"/>
  <c r="AR64" i="14"/>
  <c r="AS64" i="14"/>
  <c r="AT64" i="14"/>
  <c r="W65" i="14"/>
  <c r="X65" i="14"/>
  <c r="Y65" i="14"/>
  <c r="Z65" i="14"/>
  <c r="AA65" i="14"/>
  <c r="AB65" i="14"/>
  <c r="AC65" i="14"/>
  <c r="AD65" i="14"/>
  <c r="AE65" i="14"/>
  <c r="AF65" i="14"/>
  <c r="AG65" i="14"/>
  <c r="AH65" i="14"/>
  <c r="AI65" i="14"/>
  <c r="AJ65" i="14" s="1"/>
  <c r="AK65" i="14"/>
  <c r="AL65" i="14"/>
  <c r="AM65" i="14"/>
  <c r="AN65" i="14"/>
  <c r="AO65" i="14"/>
  <c r="AP65" i="14"/>
  <c r="AQ65" i="14"/>
  <c r="AR65" i="14"/>
  <c r="AS65" i="14"/>
  <c r="AT65" i="14"/>
  <c r="W66" i="14"/>
  <c r="X66" i="14"/>
  <c r="V66" i="14" s="1"/>
  <c r="Y66" i="14"/>
  <c r="Z66" i="14"/>
  <c r="AA66" i="14"/>
  <c r="AB66" i="14"/>
  <c r="AC66" i="14"/>
  <c r="AD66" i="14"/>
  <c r="AE66" i="14"/>
  <c r="AF66" i="14" s="1"/>
  <c r="AG66" i="14"/>
  <c r="AH66" i="14"/>
  <c r="AI66" i="14"/>
  <c r="AJ66" i="14"/>
  <c r="AK66" i="14"/>
  <c r="AL66" i="14"/>
  <c r="AM66" i="14"/>
  <c r="AN66" i="14"/>
  <c r="AO66" i="14"/>
  <c r="AP66" i="14"/>
  <c r="AQ66" i="14"/>
  <c r="AR66" i="14"/>
  <c r="AS66" i="14"/>
  <c r="AT66" i="14"/>
  <c r="W67" i="14"/>
  <c r="X67" i="14"/>
  <c r="Y67" i="14"/>
  <c r="Z67" i="14"/>
  <c r="AA67" i="14"/>
  <c r="AB67" i="14"/>
  <c r="AC67" i="14"/>
  <c r="AD67" i="14"/>
  <c r="AE67" i="14"/>
  <c r="AF67" i="14"/>
  <c r="AG67" i="14"/>
  <c r="AH67" i="14"/>
  <c r="AI67" i="14"/>
  <c r="AJ67" i="14" s="1"/>
  <c r="AK67" i="14"/>
  <c r="AL67" i="14" s="1"/>
  <c r="AM67" i="14"/>
  <c r="AN67" i="14"/>
  <c r="AO67" i="14"/>
  <c r="AP67" i="14"/>
  <c r="AQ67" i="14"/>
  <c r="AR67" i="14"/>
  <c r="AS67" i="14"/>
  <c r="AT67" i="14"/>
  <c r="W68" i="14"/>
  <c r="X68" i="14"/>
  <c r="V68" i="14" s="1"/>
  <c r="Y68" i="14"/>
  <c r="Z68" i="14"/>
  <c r="AA68" i="14"/>
  <c r="AB68" i="14"/>
  <c r="AC68" i="14"/>
  <c r="AD68" i="14"/>
  <c r="AE68" i="14"/>
  <c r="AF68" i="14"/>
  <c r="AG68" i="14"/>
  <c r="AH68" i="14"/>
  <c r="AI68" i="14"/>
  <c r="AJ68" i="14"/>
  <c r="AK68" i="14"/>
  <c r="AL68" i="14"/>
  <c r="AM68" i="14"/>
  <c r="AN68" i="14"/>
  <c r="AO68" i="14"/>
  <c r="AP68" i="14"/>
  <c r="AQ68" i="14"/>
  <c r="AR68" i="14"/>
  <c r="AS68" i="14"/>
  <c r="AT68" i="14"/>
  <c r="W69" i="14"/>
  <c r="X69" i="14"/>
  <c r="Y69" i="14"/>
  <c r="Z69" i="14"/>
  <c r="AA69" i="14"/>
  <c r="AB69" i="14"/>
  <c r="AC69" i="14"/>
  <c r="AD69" i="14"/>
  <c r="AE69" i="14"/>
  <c r="AF69" i="14"/>
  <c r="AG69" i="14"/>
  <c r="AH69" i="14" s="1"/>
  <c r="AI69" i="14"/>
  <c r="AJ69" i="14"/>
  <c r="AK69" i="14"/>
  <c r="AL69" i="14"/>
  <c r="AM69" i="14"/>
  <c r="AN69" i="14"/>
  <c r="AO69" i="14"/>
  <c r="AP69" i="14"/>
  <c r="AQ69" i="14"/>
  <c r="AR69" i="14"/>
  <c r="AS69" i="14"/>
  <c r="AT69" i="14"/>
  <c r="W70" i="14"/>
  <c r="X70" i="14" s="1"/>
  <c r="U70" i="14" s="1"/>
  <c r="Y70" i="14"/>
  <c r="Z70" i="14"/>
  <c r="AA70" i="14"/>
  <c r="AB70" i="14"/>
  <c r="AC70" i="14"/>
  <c r="AD70" i="14"/>
  <c r="AE70" i="14"/>
  <c r="AF70" i="14"/>
  <c r="AG70" i="14"/>
  <c r="AH70" i="14"/>
  <c r="AI70" i="14"/>
  <c r="AJ70" i="14"/>
  <c r="AK70" i="14"/>
  <c r="AL70" i="14"/>
  <c r="AM70" i="14"/>
  <c r="AN70" i="14"/>
  <c r="AO70" i="14"/>
  <c r="AP70" i="14"/>
  <c r="AQ70" i="14"/>
  <c r="AR70" i="14"/>
  <c r="AS70" i="14"/>
  <c r="AT70" i="14"/>
  <c r="W71" i="14"/>
  <c r="X71" i="14"/>
  <c r="U71" i="14" s="1"/>
  <c r="Y71" i="14"/>
  <c r="Z71" i="14"/>
  <c r="AA71" i="14"/>
  <c r="AB71" i="14"/>
  <c r="AC71" i="14"/>
  <c r="AD71" i="14" s="1"/>
  <c r="AE71" i="14"/>
  <c r="AF71" i="14"/>
  <c r="AG71" i="14"/>
  <c r="AH71" i="14"/>
  <c r="AI71" i="14"/>
  <c r="AJ71" i="14"/>
  <c r="AK71" i="14"/>
  <c r="AL71" i="14"/>
  <c r="AM71" i="14"/>
  <c r="AN71" i="14"/>
  <c r="AO71" i="14"/>
  <c r="AP71" i="14"/>
  <c r="AQ71" i="14"/>
  <c r="AR71" i="14"/>
  <c r="AS71" i="14"/>
  <c r="AT71" i="14"/>
  <c r="W72" i="14"/>
  <c r="X72" i="14"/>
  <c r="U72" i="14" s="1"/>
  <c r="Y72" i="14"/>
  <c r="Z72" i="14"/>
  <c r="AA72" i="14"/>
  <c r="AB72" i="14"/>
  <c r="AC72" i="14"/>
  <c r="AD72" i="14"/>
  <c r="AE72" i="14"/>
  <c r="AF72" i="14"/>
  <c r="AG72" i="14"/>
  <c r="AH72" i="14"/>
  <c r="AI72" i="14"/>
  <c r="AJ72" i="14" s="1"/>
  <c r="AK72" i="14"/>
  <c r="AL72" i="14"/>
  <c r="AM72" i="14"/>
  <c r="AN72" i="14"/>
  <c r="AO72" i="14"/>
  <c r="AP72" i="14"/>
  <c r="AQ72" i="14"/>
  <c r="AR72" i="14"/>
  <c r="AS72" i="14"/>
  <c r="AT72" i="14"/>
  <c r="W73" i="14"/>
  <c r="X73" i="14"/>
  <c r="V73" i="14" s="1"/>
  <c r="Y73" i="14"/>
  <c r="Z73" i="14"/>
  <c r="AA73" i="14"/>
  <c r="AB73" i="14"/>
  <c r="AC73" i="14"/>
  <c r="AD73" i="14"/>
  <c r="AE73" i="14"/>
  <c r="AF73" i="14"/>
  <c r="AG73" i="14"/>
  <c r="AH73" i="14"/>
  <c r="AI73" i="14"/>
  <c r="AJ73" i="14"/>
  <c r="AK73" i="14"/>
  <c r="AL73" i="14"/>
  <c r="AM73" i="14"/>
  <c r="AN73" i="14"/>
  <c r="AO73" i="14"/>
  <c r="AP73" i="14"/>
  <c r="AQ73" i="14"/>
  <c r="AR73" i="14"/>
  <c r="AS73" i="14"/>
  <c r="AT73" i="14"/>
  <c r="W74" i="14"/>
  <c r="X74" i="14" s="1"/>
  <c r="Y74" i="14"/>
  <c r="Z74" i="14"/>
  <c r="AA74" i="14"/>
  <c r="AB74" i="14"/>
  <c r="AC74" i="14"/>
  <c r="AD74" i="14"/>
  <c r="AE74" i="14"/>
  <c r="AF74" i="14" s="1"/>
  <c r="AG74" i="14"/>
  <c r="AH74" i="14"/>
  <c r="AI74" i="14"/>
  <c r="AJ74" i="14"/>
  <c r="AK74" i="14"/>
  <c r="AL74" i="14"/>
  <c r="AM74" i="14"/>
  <c r="AN74" i="14"/>
  <c r="AO74" i="14"/>
  <c r="AP74" i="14"/>
  <c r="AQ74" i="14"/>
  <c r="AR74" i="14"/>
  <c r="AS74" i="14"/>
  <c r="AT74" i="14"/>
  <c r="W75" i="14"/>
  <c r="X75" i="14"/>
  <c r="Y75" i="14"/>
  <c r="Z75" i="14"/>
  <c r="AA75" i="14"/>
  <c r="AB75" i="14"/>
  <c r="AC75" i="14"/>
  <c r="AD75" i="14"/>
  <c r="AE75" i="14"/>
  <c r="AF75" i="14"/>
  <c r="AG75" i="14"/>
  <c r="AH75" i="14"/>
  <c r="AI75" i="14"/>
  <c r="AJ75" i="14"/>
  <c r="AK75" i="14"/>
  <c r="AL75" i="14" s="1"/>
  <c r="AM75" i="14"/>
  <c r="AN75" i="14"/>
  <c r="AO75" i="14"/>
  <c r="AP75" i="14"/>
  <c r="AQ75" i="14"/>
  <c r="AR75" i="14"/>
  <c r="AS75" i="14"/>
  <c r="AT75" i="14"/>
  <c r="W76" i="14"/>
  <c r="X76" i="14" s="1"/>
  <c r="Y76" i="14"/>
  <c r="Z76" i="14"/>
  <c r="AA76" i="14"/>
  <c r="AB76" i="14"/>
  <c r="AC76" i="14"/>
  <c r="AD76" i="14"/>
  <c r="AE76" i="14"/>
  <c r="AF76" i="14"/>
  <c r="AG76" i="14"/>
  <c r="AH76" i="14"/>
  <c r="AI76" i="14"/>
  <c r="AJ76" i="14"/>
  <c r="AK76" i="14"/>
  <c r="AL76" i="14"/>
  <c r="AM76" i="14"/>
  <c r="AN76" i="14"/>
  <c r="AO76" i="14"/>
  <c r="AP76" i="14"/>
  <c r="AQ76" i="14"/>
  <c r="AR76" i="14"/>
  <c r="AS76" i="14"/>
  <c r="AT76" i="14"/>
  <c r="W77" i="14"/>
  <c r="X77" i="14"/>
  <c r="Y77" i="14"/>
  <c r="Z77" i="14"/>
  <c r="AA77" i="14"/>
  <c r="AB77" i="14"/>
  <c r="AC77" i="14"/>
  <c r="AD77" i="14"/>
  <c r="AE77" i="14"/>
  <c r="AF77" i="14" s="1"/>
  <c r="AG77" i="14"/>
  <c r="AH77" i="14" s="1"/>
  <c r="AI77" i="14"/>
  <c r="AJ77" i="14"/>
  <c r="AK77" i="14"/>
  <c r="AL77" i="14"/>
  <c r="AM77" i="14"/>
  <c r="AN77" i="14"/>
  <c r="AO77" i="14"/>
  <c r="AP77" i="14"/>
  <c r="AQ77" i="14"/>
  <c r="AR77" i="14"/>
  <c r="AS77" i="14"/>
  <c r="AT77" i="14"/>
  <c r="U78" i="14"/>
  <c r="V78" i="14"/>
  <c r="W78" i="14"/>
  <c r="X78" i="14" s="1"/>
  <c r="Y78" i="14"/>
  <c r="Z78" i="14"/>
  <c r="AA78" i="14"/>
  <c r="AB78" i="14"/>
  <c r="AC78" i="14"/>
  <c r="AD78" i="14"/>
  <c r="AE78" i="14"/>
  <c r="AF78" i="14"/>
  <c r="AG78" i="14"/>
  <c r="AH78" i="14"/>
  <c r="AI78" i="14"/>
  <c r="AJ78" i="14"/>
  <c r="AK78" i="14"/>
  <c r="AL78" i="14"/>
  <c r="AM78" i="14"/>
  <c r="AN78" i="14"/>
  <c r="AO78" i="14"/>
  <c r="AP78" i="14"/>
  <c r="AQ78" i="14"/>
  <c r="AR78" i="14"/>
  <c r="AS78" i="14"/>
  <c r="AT78" i="14"/>
  <c r="W79" i="14"/>
  <c r="X79" i="14"/>
  <c r="U79" i="14" s="1"/>
  <c r="Y79" i="14"/>
  <c r="Z79" i="14"/>
  <c r="AA79" i="14"/>
  <c r="AB79" i="14"/>
  <c r="AC79" i="14"/>
  <c r="AD79" i="14" s="1"/>
  <c r="AE79" i="14"/>
  <c r="AF79" i="14"/>
  <c r="AG79" i="14"/>
  <c r="AH79" i="14"/>
  <c r="AI79" i="14"/>
  <c r="AJ79" i="14"/>
  <c r="AK79" i="14"/>
  <c r="AL79" i="14"/>
  <c r="AM79" i="14"/>
  <c r="AN79" i="14"/>
  <c r="AO79" i="14"/>
  <c r="AP79" i="14"/>
  <c r="AQ79" i="14"/>
  <c r="AR79" i="14"/>
  <c r="AS79" i="14"/>
  <c r="AT79" i="14"/>
  <c r="W80" i="14"/>
  <c r="X80" i="14"/>
  <c r="Y80" i="14"/>
  <c r="Z80" i="14"/>
  <c r="AA80" i="14"/>
  <c r="AB80" i="14"/>
  <c r="AC80" i="14"/>
  <c r="AD80" i="14"/>
  <c r="AE80" i="14"/>
  <c r="AF80" i="14"/>
  <c r="AG80" i="14"/>
  <c r="AH80" i="14"/>
  <c r="AI80" i="14"/>
  <c r="AJ80" i="14" s="1"/>
  <c r="AK80" i="14"/>
  <c r="AL80" i="14"/>
  <c r="AM80" i="14"/>
  <c r="AN80" i="14"/>
  <c r="AO80" i="14"/>
  <c r="AP80" i="14"/>
  <c r="AQ80" i="14"/>
  <c r="AR80" i="14"/>
  <c r="AS80" i="14"/>
  <c r="AT80" i="14"/>
  <c r="W81" i="14"/>
  <c r="X81" i="14"/>
  <c r="V81" i="14" s="1"/>
  <c r="Y81" i="14"/>
  <c r="Z81" i="14"/>
  <c r="AA81" i="14"/>
  <c r="AB81" i="14"/>
  <c r="AC81" i="14"/>
  <c r="AD81" i="14"/>
  <c r="AE81" i="14"/>
  <c r="AF81" i="14"/>
  <c r="AG81" i="14"/>
  <c r="AH81" i="14"/>
  <c r="AI81" i="14"/>
  <c r="AJ81" i="14"/>
  <c r="AK81" i="14"/>
  <c r="AL81" i="14"/>
  <c r="AM81" i="14"/>
  <c r="AN81" i="14"/>
  <c r="AO81" i="14"/>
  <c r="AP81" i="14"/>
  <c r="AQ81" i="14"/>
  <c r="AR81" i="14"/>
  <c r="AS81" i="14"/>
  <c r="AT81" i="14"/>
  <c r="W82" i="14"/>
  <c r="X82" i="14"/>
  <c r="Y82" i="14"/>
  <c r="Z82" i="14"/>
  <c r="AA82" i="14"/>
  <c r="AB82" i="14"/>
  <c r="AC82" i="14"/>
  <c r="AD82" i="14"/>
  <c r="AE82" i="14"/>
  <c r="AF82" i="14" s="1"/>
  <c r="AG82" i="14"/>
  <c r="AH82" i="14"/>
  <c r="AI82" i="14"/>
  <c r="AJ82" i="14"/>
  <c r="AK82" i="14"/>
  <c r="AL82" i="14"/>
  <c r="AM82" i="14"/>
  <c r="AN82" i="14"/>
  <c r="AO82" i="14"/>
  <c r="AP82" i="14"/>
  <c r="AQ82" i="14"/>
  <c r="AR82" i="14"/>
  <c r="AS82" i="14"/>
  <c r="AT82" i="14"/>
  <c r="W83" i="14"/>
  <c r="X83" i="14"/>
  <c r="Y83" i="14"/>
  <c r="Z83" i="14"/>
  <c r="AA83" i="14"/>
  <c r="AB83" i="14"/>
  <c r="AC83" i="14"/>
  <c r="AD83" i="14" s="1"/>
  <c r="AE83" i="14"/>
  <c r="AF83" i="14"/>
  <c r="AG83" i="14"/>
  <c r="AH83" i="14"/>
  <c r="AI83" i="14"/>
  <c r="AJ83" i="14"/>
  <c r="AK83" i="14"/>
  <c r="AL83" i="14" s="1"/>
  <c r="AM83" i="14"/>
  <c r="AN83" i="14"/>
  <c r="AO83" i="14"/>
  <c r="AP83" i="14"/>
  <c r="AQ83" i="14"/>
  <c r="AR83" i="14"/>
  <c r="AS83" i="14"/>
  <c r="AT83" i="14"/>
  <c r="W84" i="14"/>
  <c r="X84" i="14"/>
  <c r="U84" i="14" s="1"/>
  <c r="Y84" i="14"/>
  <c r="Z84" i="14"/>
  <c r="AA84" i="14"/>
  <c r="AB84" i="14"/>
  <c r="AC84" i="14"/>
  <c r="AD84" i="14"/>
  <c r="AE84" i="14"/>
  <c r="AF84" i="14"/>
  <c r="AG84" i="14"/>
  <c r="AH84" i="14"/>
  <c r="AI84" i="14"/>
  <c r="AJ84" i="14"/>
  <c r="AK84" i="14"/>
  <c r="AL84" i="14"/>
  <c r="AM84" i="14"/>
  <c r="AN84" i="14"/>
  <c r="AO84" i="14"/>
  <c r="AP84" i="14"/>
  <c r="AQ84" i="14"/>
  <c r="AR84" i="14"/>
  <c r="AS84" i="14"/>
  <c r="AT84" i="14"/>
  <c r="W85" i="14"/>
  <c r="X85" i="14"/>
  <c r="Y85" i="14"/>
  <c r="Z85" i="14"/>
  <c r="AA85" i="14"/>
  <c r="AB85" i="14"/>
  <c r="AC85" i="14"/>
  <c r="AD85" i="14"/>
  <c r="AE85" i="14"/>
  <c r="AF85" i="14"/>
  <c r="AG85" i="14"/>
  <c r="AH85" i="14" s="1"/>
  <c r="AI85" i="14"/>
  <c r="AJ85" i="14"/>
  <c r="AK85" i="14"/>
  <c r="AL85" i="14"/>
  <c r="AM85" i="14"/>
  <c r="AN85" i="14"/>
  <c r="AO85" i="14"/>
  <c r="AP85" i="14"/>
  <c r="AQ85" i="14"/>
  <c r="AR85" i="14"/>
  <c r="AS85" i="14"/>
  <c r="AT85" i="14"/>
  <c r="U2" i="14"/>
  <c r="AA2" i="14"/>
  <c r="Z2" i="14"/>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3" i="13"/>
  <c r="R4" i="13"/>
  <c r="R5" i="13"/>
  <c r="R6" i="13"/>
  <c r="R2" i="13"/>
  <c r="W3" i="13"/>
  <c r="X3" i="13"/>
  <c r="W4" i="13"/>
  <c r="X4" i="13"/>
  <c r="W5" i="13"/>
  <c r="X5" i="13"/>
  <c r="W6" i="13"/>
  <c r="X6" i="13"/>
  <c r="W7" i="13"/>
  <c r="X7" i="13"/>
  <c r="W8" i="13"/>
  <c r="X8" i="13"/>
  <c r="W9" i="13"/>
  <c r="X9" i="13"/>
  <c r="W10" i="13"/>
  <c r="X10" i="13"/>
  <c r="W11" i="13"/>
  <c r="X11" i="13"/>
  <c r="W12" i="13"/>
  <c r="X12" i="13"/>
  <c r="W13" i="13"/>
  <c r="X13" i="13"/>
  <c r="W14" i="13"/>
  <c r="X14" i="13"/>
  <c r="W15" i="13"/>
  <c r="X15" i="13"/>
  <c r="W16" i="13"/>
  <c r="X16" i="13"/>
  <c r="W17" i="13"/>
  <c r="X17" i="13"/>
  <c r="W18" i="13"/>
  <c r="X18" i="13"/>
  <c r="W19" i="13"/>
  <c r="X19" i="13"/>
  <c r="W20" i="13"/>
  <c r="X20" i="13"/>
  <c r="W21" i="13"/>
  <c r="X21" i="13"/>
  <c r="W22" i="13"/>
  <c r="X22" i="13"/>
  <c r="W23" i="13"/>
  <c r="X23" i="13"/>
  <c r="W24" i="13"/>
  <c r="X24" i="13"/>
  <c r="W25" i="13"/>
  <c r="X25" i="13"/>
  <c r="W26" i="13"/>
  <c r="X26" i="13"/>
  <c r="W27" i="13"/>
  <c r="X27" i="13"/>
  <c r="W28" i="13"/>
  <c r="X28" i="13"/>
  <c r="W29" i="13"/>
  <c r="X29" i="13"/>
  <c r="W30" i="13"/>
  <c r="X30" i="13"/>
  <c r="W31" i="13"/>
  <c r="X31" i="13"/>
  <c r="W32" i="13"/>
  <c r="X32" i="13"/>
  <c r="W33" i="13"/>
  <c r="X33" i="13"/>
  <c r="W34" i="13"/>
  <c r="X34" i="13"/>
  <c r="W35" i="13"/>
  <c r="X35" i="13"/>
  <c r="W36" i="13"/>
  <c r="X36" i="13"/>
  <c r="W37" i="13"/>
  <c r="X37" i="13"/>
  <c r="W38" i="13"/>
  <c r="X38" i="13"/>
  <c r="W39" i="13"/>
  <c r="X39" i="13"/>
  <c r="W40" i="13"/>
  <c r="X40" i="13"/>
  <c r="W41" i="13"/>
  <c r="X41" i="13"/>
  <c r="W42" i="13"/>
  <c r="X42" i="13"/>
  <c r="W43" i="13"/>
  <c r="X43" i="13"/>
  <c r="W44" i="13"/>
  <c r="X44" i="13"/>
  <c r="W45" i="13"/>
  <c r="X45" i="13"/>
  <c r="W46" i="13"/>
  <c r="X46" i="13"/>
  <c r="W47" i="13"/>
  <c r="X47" i="13"/>
  <c r="W48" i="13"/>
  <c r="X48" i="13"/>
  <c r="W49" i="13"/>
  <c r="X49" i="13"/>
  <c r="W50" i="13"/>
  <c r="X50" i="13"/>
  <c r="W51" i="13"/>
  <c r="X51" i="13"/>
  <c r="W52" i="13"/>
  <c r="X52" i="13"/>
  <c r="W53" i="13"/>
  <c r="X53" i="13"/>
  <c r="W54" i="13"/>
  <c r="X54" i="13"/>
  <c r="W55" i="13"/>
  <c r="X55" i="13"/>
  <c r="W56" i="13"/>
  <c r="X56" i="13"/>
  <c r="W57" i="13"/>
  <c r="X57" i="13"/>
  <c r="W58" i="13"/>
  <c r="X58" i="13"/>
  <c r="W59" i="13"/>
  <c r="X59" i="13"/>
  <c r="W60" i="13"/>
  <c r="X60" i="13"/>
  <c r="W61" i="13"/>
  <c r="X61" i="13"/>
  <c r="W62" i="13"/>
  <c r="X62" i="13"/>
  <c r="W63" i="13"/>
  <c r="X63" i="13"/>
  <c r="W64" i="13"/>
  <c r="X64" i="13"/>
  <c r="W65" i="13"/>
  <c r="X65" i="13"/>
  <c r="W66" i="13"/>
  <c r="X66" i="13"/>
  <c r="W67" i="13"/>
  <c r="X67" i="13"/>
  <c r="W68" i="13"/>
  <c r="X68" i="13"/>
  <c r="W69" i="13"/>
  <c r="X69" i="13"/>
  <c r="W70" i="13"/>
  <c r="X70" i="13"/>
  <c r="W71" i="13"/>
  <c r="X71" i="13"/>
  <c r="W72" i="13"/>
  <c r="X72" i="13"/>
  <c r="W73" i="13"/>
  <c r="X73" i="13"/>
  <c r="W74" i="13"/>
  <c r="X74" i="13"/>
  <c r="W75" i="13"/>
  <c r="X75" i="13"/>
  <c r="W76" i="13"/>
  <c r="X76" i="13"/>
  <c r="W77" i="13"/>
  <c r="X77" i="13"/>
  <c r="W78" i="13"/>
  <c r="X78" i="13"/>
  <c r="W79" i="13"/>
  <c r="X79" i="13"/>
  <c r="W80" i="13"/>
  <c r="X80" i="13"/>
  <c r="W81" i="13"/>
  <c r="X81" i="13"/>
  <c r="W82" i="13"/>
  <c r="X82" i="13"/>
  <c r="W83" i="13"/>
  <c r="X83" i="13"/>
  <c r="W84" i="13"/>
  <c r="X84" i="13"/>
  <c r="W85" i="13"/>
  <c r="X85" i="13"/>
  <c r="W86" i="13"/>
  <c r="X86" i="13"/>
  <c r="W87" i="13"/>
  <c r="X87" i="13"/>
  <c r="W88" i="13"/>
  <c r="X88" i="13"/>
  <c r="W89" i="13"/>
  <c r="X89" i="13"/>
  <c r="W90" i="13"/>
  <c r="X90" i="13"/>
  <c r="W91" i="13"/>
  <c r="X91" i="13"/>
  <c r="W92" i="13"/>
  <c r="X92" i="13"/>
  <c r="W93" i="13"/>
  <c r="X93" i="13"/>
  <c r="W94" i="13"/>
  <c r="X94" i="13"/>
  <c r="W95" i="13"/>
  <c r="X95" i="13"/>
  <c r="W96" i="13"/>
  <c r="X96" i="13"/>
  <c r="W97" i="13"/>
  <c r="X97" i="13"/>
  <c r="W98" i="13"/>
  <c r="X98" i="13"/>
  <c r="W99" i="13"/>
  <c r="X99" i="13"/>
  <c r="W100" i="13"/>
  <c r="X100" i="13"/>
  <c r="W101" i="13"/>
  <c r="X101" i="13"/>
  <c r="W102" i="13"/>
  <c r="X102" i="13"/>
  <c r="W103" i="13"/>
  <c r="X103" i="13"/>
  <c r="W104" i="13"/>
  <c r="X104" i="13"/>
  <c r="W105" i="13"/>
  <c r="X105" i="13"/>
  <c r="W106" i="13"/>
  <c r="X106" i="13"/>
  <c r="W107" i="13"/>
  <c r="X107" i="13"/>
  <c r="W108" i="13"/>
  <c r="X108" i="13"/>
  <c r="W109" i="13"/>
  <c r="X109" i="13"/>
  <c r="W110" i="13"/>
  <c r="X110" i="13"/>
  <c r="W111" i="13"/>
  <c r="X111" i="13"/>
  <c r="W112" i="13"/>
  <c r="X112" i="13"/>
  <c r="W113" i="13"/>
  <c r="X113" i="13"/>
  <c r="W114" i="13"/>
  <c r="X114" i="13"/>
  <c r="W115" i="13"/>
  <c r="X115" i="13"/>
  <c r="W116" i="13"/>
  <c r="X116" i="13"/>
  <c r="W117" i="13"/>
  <c r="X117" i="13"/>
  <c r="W118" i="13"/>
  <c r="X118" i="13"/>
  <c r="W119" i="13"/>
  <c r="X119" i="13"/>
  <c r="W120" i="13"/>
  <c r="X120" i="13"/>
  <c r="W121" i="13"/>
  <c r="X121" i="13"/>
  <c r="W122" i="13"/>
  <c r="X122" i="13"/>
  <c r="W123" i="13"/>
  <c r="X123" i="13"/>
  <c r="W124" i="13"/>
  <c r="X124" i="13"/>
  <c r="W125" i="13"/>
  <c r="X125" i="13"/>
  <c r="W126" i="13"/>
  <c r="X126" i="13"/>
  <c r="W127" i="13"/>
  <c r="X127" i="13"/>
  <c r="W128" i="13"/>
  <c r="X128" i="13"/>
  <c r="X2" i="13"/>
  <c r="W2" i="13"/>
  <c r="T21" i="13"/>
  <c r="U21" i="13" s="1"/>
  <c r="V21" i="13"/>
  <c r="Y21" i="13"/>
  <c r="Z21" i="13"/>
  <c r="AA21" i="13" s="1"/>
  <c r="AB21" i="13"/>
  <c r="AC21" i="13"/>
  <c r="AD21" i="13"/>
  <c r="AE21" i="13" s="1"/>
  <c r="AF21" i="13"/>
  <c r="AG21" i="13" s="1"/>
  <c r="AH21" i="13"/>
  <c r="AI21" i="13" s="1"/>
  <c r="AJ21" i="13"/>
  <c r="AK21" i="13" s="1"/>
  <c r="AL21" i="13"/>
  <c r="AM21" i="13"/>
  <c r="AN21" i="13"/>
  <c r="AO21" i="13"/>
  <c r="AP21" i="13"/>
  <c r="AQ21" i="13"/>
  <c r="AR21" i="13"/>
  <c r="AS21" i="13"/>
  <c r="T22" i="13"/>
  <c r="U22" i="13" s="1"/>
  <c r="V22" i="13"/>
  <c r="Y22" i="13"/>
  <c r="Z22" i="13"/>
  <c r="AA22" i="13" s="1"/>
  <c r="AB22" i="13"/>
  <c r="AC22" i="13"/>
  <c r="AD22" i="13"/>
  <c r="AE22" i="13" s="1"/>
  <c r="AF22" i="13"/>
  <c r="AG22" i="13" s="1"/>
  <c r="AH22" i="13"/>
  <c r="AI22" i="13" s="1"/>
  <c r="AJ22" i="13"/>
  <c r="AK22" i="13" s="1"/>
  <c r="AL22" i="13"/>
  <c r="AM22" i="13"/>
  <c r="AN22" i="13"/>
  <c r="AO22" i="13"/>
  <c r="AP22" i="13"/>
  <c r="AQ22" i="13"/>
  <c r="AR22" i="13"/>
  <c r="AS22" i="13"/>
  <c r="T23" i="13"/>
  <c r="U23" i="13"/>
  <c r="V23" i="13"/>
  <c r="Y23" i="13"/>
  <c r="Z23" i="13"/>
  <c r="AA23" i="13" s="1"/>
  <c r="AB23" i="13"/>
  <c r="AC23" i="13"/>
  <c r="AD23" i="13"/>
  <c r="AE23" i="13" s="1"/>
  <c r="AF23" i="13"/>
  <c r="AG23" i="13"/>
  <c r="AH23" i="13"/>
  <c r="AI23" i="13" s="1"/>
  <c r="AJ23" i="13"/>
  <c r="AK23" i="13" s="1"/>
  <c r="AL23" i="13"/>
  <c r="AM23" i="13"/>
  <c r="AN23" i="13"/>
  <c r="AO23" i="13"/>
  <c r="AP23" i="13"/>
  <c r="AQ23" i="13"/>
  <c r="AR23" i="13"/>
  <c r="AS23" i="13"/>
  <c r="T24" i="13"/>
  <c r="U24" i="13" s="1"/>
  <c r="V24" i="13"/>
  <c r="Y24" i="13"/>
  <c r="Z24" i="13"/>
  <c r="AA24" i="13"/>
  <c r="AB24" i="13"/>
  <c r="AC24" i="13"/>
  <c r="AD24" i="13"/>
  <c r="AE24" i="13"/>
  <c r="AF24" i="13"/>
  <c r="AG24" i="13" s="1"/>
  <c r="AH24" i="13"/>
  <c r="AI24" i="13"/>
  <c r="AJ24" i="13"/>
  <c r="AK24" i="13" s="1"/>
  <c r="AL24" i="13"/>
  <c r="AM24" i="13"/>
  <c r="AN24" i="13"/>
  <c r="AO24" i="13"/>
  <c r="AP24" i="13"/>
  <c r="AQ24" i="13"/>
  <c r="AR24" i="13"/>
  <c r="AS24" i="13"/>
  <c r="T25" i="13"/>
  <c r="U25" i="13" s="1"/>
  <c r="V25" i="13"/>
  <c r="Y25" i="13"/>
  <c r="Z25" i="13"/>
  <c r="AA25" i="13" s="1"/>
  <c r="AB25" i="13"/>
  <c r="AC25" i="13"/>
  <c r="AD25" i="13"/>
  <c r="AE25" i="13" s="1"/>
  <c r="AF25" i="13"/>
  <c r="AG25" i="13" s="1"/>
  <c r="AH25" i="13"/>
  <c r="AI25" i="13" s="1"/>
  <c r="AJ25" i="13"/>
  <c r="AK25" i="13" s="1"/>
  <c r="AL25" i="13"/>
  <c r="AM25" i="13"/>
  <c r="AN25" i="13"/>
  <c r="AO25" i="13"/>
  <c r="AP25" i="13"/>
  <c r="AQ25" i="13"/>
  <c r="AR25" i="13"/>
  <c r="AS25" i="13"/>
  <c r="T26" i="13"/>
  <c r="U26" i="13" s="1"/>
  <c r="V26" i="13"/>
  <c r="Y26" i="13"/>
  <c r="Z26" i="13"/>
  <c r="AA26" i="13" s="1"/>
  <c r="AB26" i="13"/>
  <c r="AC26" i="13"/>
  <c r="AD26" i="13"/>
  <c r="AE26" i="13" s="1"/>
  <c r="AF26" i="13"/>
  <c r="AG26" i="13" s="1"/>
  <c r="AH26" i="13"/>
  <c r="AI26" i="13" s="1"/>
  <c r="AJ26" i="13"/>
  <c r="AK26" i="13" s="1"/>
  <c r="AL26" i="13"/>
  <c r="AM26" i="13"/>
  <c r="AN26" i="13"/>
  <c r="AO26" i="13"/>
  <c r="AP26" i="13"/>
  <c r="AQ26" i="13"/>
  <c r="AR26" i="13"/>
  <c r="AS26" i="13"/>
  <c r="T27" i="13"/>
  <c r="U27" i="13"/>
  <c r="V27" i="13"/>
  <c r="Y27" i="13"/>
  <c r="Z27" i="13"/>
  <c r="AA27" i="13" s="1"/>
  <c r="AB27" i="13"/>
  <c r="AC27" i="13"/>
  <c r="AD27" i="13"/>
  <c r="AE27" i="13" s="1"/>
  <c r="AF27" i="13"/>
  <c r="AG27" i="13" s="1"/>
  <c r="AH27" i="13"/>
  <c r="AI27" i="13" s="1"/>
  <c r="AJ27" i="13"/>
  <c r="AK27" i="13" s="1"/>
  <c r="AL27" i="13"/>
  <c r="AM27" i="13"/>
  <c r="AN27" i="13"/>
  <c r="AO27" i="13"/>
  <c r="AP27" i="13"/>
  <c r="AQ27" i="13"/>
  <c r="AR27" i="13"/>
  <c r="AS27" i="13"/>
  <c r="T28" i="13"/>
  <c r="U28" i="13"/>
  <c r="V28" i="13"/>
  <c r="Y28" i="13"/>
  <c r="Z28" i="13"/>
  <c r="AA28" i="13" s="1"/>
  <c r="AB28" i="13"/>
  <c r="AC28" i="13"/>
  <c r="AD28" i="13"/>
  <c r="AE28" i="13" s="1"/>
  <c r="AF28" i="13"/>
  <c r="AG28" i="13" s="1"/>
  <c r="AH28" i="13"/>
  <c r="AI28" i="13"/>
  <c r="AJ28" i="13"/>
  <c r="AK28" i="13" s="1"/>
  <c r="AL28" i="13"/>
  <c r="AM28" i="13"/>
  <c r="AN28" i="13"/>
  <c r="AO28" i="13"/>
  <c r="AP28" i="13"/>
  <c r="AQ28" i="13"/>
  <c r="AR28" i="13"/>
  <c r="AS28" i="13"/>
  <c r="T29" i="13"/>
  <c r="U29" i="13" s="1"/>
  <c r="V29" i="13"/>
  <c r="Y29" i="13"/>
  <c r="Z29" i="13"/>
  <c r="AA29" i="13"/>
  <c r="AB29" i="13"/>
  <c r="AC29" i="13"/>
  <c r="AD29" i="13"/>
  <c r="AE29" i="13" s="1"/>
  <c r="AF29" i="13"/>
  <c r="AG29" i="13" s="1"/>
  <c r="AH29" i="13"/>
  <c r="AI29" i="13" s="1"/>
  <c r="AJ29" i="13"/>
  <c r="AK29" i="13"/>
  <c r="AL29" i="13"/>
  <c r="AM29" i="13"/>
  <c r="AN29" i="13"/>
  <c r="AO29" i="13"/>
  <c r="AP29" i="13"/>
  <c r="AQ29" i="13"/>
  <c r="AR29" i="13"/>
  <c r="AS29" i="13"/>
  <c r="T30" i="13"/>
  <c r="U30" i="13"/>
  <c r="V30" i="13"/>
  <c r="Y30" i="13"/>
  <c r="Z30" i="13"/>
  <c r="AA30" i="13" s="1"/>
  <c r="AB30" i="13"/>
  <c r="AC30" i="13"/>
  <c r="AD30" i="13"/>
  <c r="AE30" i="13"/>
  <c r="AF30" i="13"/>
  <c r="AG30" i="13" s="1"/>
  <c r="AH30" i="13"/>
  <c r="AI30" i="13" s="1"/>
  <c r="AJ30" i="13"/>
  <c r="AK30" i="13" s="1"/>
  <c r="AL30" i="13"/>
  <c r="AM30" i="13"/>
  <c r="AN30" i="13"/>
  <c r="AO30" i="13"/>
  <c r="AP30" i="13"/>
  <c r="AQ30" i="13"/>
  <c r="AR30" i="13"/>
  <c r="AS30" i="13"/>
  <c r="T3" i="13"/>
  <c r="U3" i="13" s="1"/>
  <c r="V3" i="13"/>
  <c r="Y3" i="13"/>
  <c r="Z3" i="13"/>
  <c r="AA3" i="13" s="1"/>
  <c r="AB3" i="13"/>
  <c r="AC3" i="13"/>
  <c r="AD3" i="13"/>
  <c r="AE3" i="13" s="1"/>
  <c r="AF3" i="13"/>
  <c r="AG3" i="13" s="1"/>
  <c r="AH3" i="13"/>
  <c r="AI3" i="13" s="1"/>
  <c r="AJ3" i="13"/>
  <c r="AK3" i="13" s="1"/>
  <c r="AL3" i="13"/>
  <c r="AM3" i="13"/>
  <c r="AN3" i="13"/>
  <c r="AO3" i="13"/>
  <c r="AP3" i="13"/>
  <c r="AQ3" i="13"/>
  <c r="AR3" i="13"/>
  <c r="AS3" i="13"/>
  <c r="T4" i="13"/>
  <c r="U4" i="13" s="1"/>
  <c r="V4" i="13"/>
  <c r="Y4" i="13"/>
  <c r="Z4" i="13"/>
  <c r="AA4" i="13" s="1"/>
  <c r="AB4" i="13"/>
  <c r="AC4" i="13"/>
  <c r="AD4" i="13"/>
  <c r="AE4" i="13" s="1"/>
  <c r="AF4" i="13"/>
  <c r="AG4" i="13" s="1"/>
  <c r="AH4" i="13"/>
  <c r="AI4" i="13"/>
  <c r="AJ4" i="13"/>
  <c r="AK4" i="13" s="1"/>
  <c r="AL4" i="13"/>
  <c r="AM4" i="13"/>
  <c r="AN4" i="13"/>
  <c r="AO4" i="13"/>
  <c r="AP4" i="13"/>
  <c r="AQ4" i="13"/>
  <c r="AR4" i="13"/>
  <c r="AS4" i="13"/>
  <c r="T5" i="13"/>
  <c r="U5" i="13"/>
  <c r="V5" i="13"/>
  <c r="Y5" i="13"/>
  <c r="Z5" i="13"/>
  <c r="AA5" i="13"/>
  <c r="AB5" i="13"/>
  <c r="AC5" i="13"/>
  <c r="AD5" i="13"/>
  <c r="AE5" i="13" s="1"/>
  <c r="AF5" i="13"/>
  <c r="AG5" i="13" s="1"/>
  <c r="AH5" i="13"/>
  <c r="AI5" i="13" s="1"/>
  <c r="AJ5" i="13"/>
  <c r="AK5" i="13"/>
  <c r="AL5" i="13"/>
  <c r="AM5" i="13"/>
  <c r="AN5" i="13"/>
  <c r="AO5" i="13"/>
  <c r="AP5" i="13"/>
  <c r="AQ5" i="13"/>
  <c r="AR5" i="13"/>
  <c r="AS5" i="13"/>
  <c r="T6" i="13"/>
  <c r="U6" i="13"/>
  <c r="V6" i="13"/>
  <c r="Y6" i="13"/>
  <c r="Z6" i="13"/>
  <c r="AA6" i="13" s="1"/>
  <c r="AB6" i="13"/>
  <c r="AC6" i="13"/>
  <c r="AD6" i="13"/>
  <c r="AE6" i="13" s="1"/>
  <c r="AF6" i="13"/>
  <c r="AG6" i="13" s="1"/>
  <c r="AH6" i="13"/>
  <c r="AI6" i="13" s="1"/>
  <c r="AJ6" i="13"/>
  <c r="AK6" i="13" s="1"/>
  <c r="AL6" i="13"/>
  <c r="AM6" i="13"/>
  <c r="AN6" i="13"/>
  <c r="AO6" i="13"/>
  <c r="AP6" i="13"/>
  <c r="AQ6" i="13"/>
  <c r="AR6" i="13"/>
  <c r="AS6" i="13"/>
  <c r="T7" i="13"/>
  <c r="U7" i="13" s="1"/>
  <c r="V7" i="13"/>
  <c r="Y7" i="13"/>
  <c r="Z7" i="13"/>
  <c r="AA7" i="13" s="1"/>
  <c r="AB7" i="13"/>
  <c r="AC7" i="13"/>
  <c r="AD7" i="13"/>
  <c r="AE7" i="13" s="1"/>
  <c r="AF7" i="13"/>
  <c r="AG7" i="13" s="1"/>
  <c r="AH7" i="13"/>
  <c r="AI7" i="13" s="1"/>
  <c r="AJ7" i="13"/>
  <c r="AK7" i="13" s="1"/>
  <c r="AL7" i="13"/>
  <c r="AM7" i="13"/>
  <c r="AN7" i="13"/>
  <c r="AO7" i="13"/>
  <c r="AP7" i="13"/>
  <c r="AQ7" i="13"/>
  <c r="AR7" i="13"/>
  <c r="AS7" i="13"/>
  <c r="T8" i="13"/>
  <c r="U8" i="13"/>
  <c r="V8" i="13"/>
  <c r="Y8" i="13"/>
  <c r="Z8" i="13"/>
  <c r="AA8" i="13" s="1"/>
  <c r="AB8" i="13"/>
  <c r="AC8" i="13"/>
  <c r="AD8" i="13"/>
  <c r="AE8" i="13" s="1"/>
  <c r="AF8" i="13"/>
  <c r="AG8" i="13"/>
  <c r="AH8" i="13"/>
  <c r="AI8" i="13" s="1"/>
  <c r="AJ8" i="13"/>
  <c r="AK8" i="13" s="1"/>
  <c r="AL8" i="13"/>
  <c r="AM8" i="13"/>
  <c r="AN8" i="13"/>
  <c r="AO8" i="13"/>
  <c r="AP8" i="13"/>
  <c r="AQ8" i="13"/>
  <c r="AR8" i="13"/>
  <c r="AS8" i="13"/>
  <c r="T9" i="13"/>
  <c r="U9" i="13"/>
  <c r="V9" i="13"/>
  <c r="Y9" i="13"/>
  <c r="Z9" i="13"/>
  <c r="AA9" i="13" s="1"/>
  <c r="AB9" i="13"/>
  <c r="AC9" i="13"/>
  <c r="AD9" i="13"/>
  <c r="AE9" i="13" s="1"/>
  <c r="AF9" i="13"/>
  <c r="AG9" i="13" s="1"/>
  <c r="AH9" i="13"/>
  <c r="AI9" i="13" s="1"/>
  <c r="AJ9" i="13"/>
  <c r="AK9" i="13"/>
  <c r="AL9" i="13"/>
  <c r="AM9" i="13"/>
  <c r="AN9" i="13"/>
  <c r="AO9" i="13"/>
  <c r="AP9" i="13"/>
  <c r="AQ9" i="13"/>
  <c r="AR9" i="13"/>
  <c r="AS9" i="13"/>
  <c r="T10" i="13"/>
  <c r="U10" i="13" s="1"/>
  <c r="V10" i="13"/>
  <c r="Y10" i="13"/>
  <c r="Z10" i="13"/>
  <c r="AA10" i="13"/>
  <c r="AB10" i="13"/>
  <c r="AC10" i="13"/>
  <c r="AD10" i="13"/>
  <c r="AE10" i="13" s="1"/>
  <c r="AF10" i="13"/>
  <c r="AG10" i="13" s="1"/>
  <c r="AH10" i="13"/>
  <c r="AI10" i="13" s="1"/>
  <c r="AJ10" i="13"/>
  <c r="AK10" i="13" s="1"/>
  <c r="AL10" i="13"/>
  <c r="AM10" i="13"/>
  <c r="AN10" i="13"/>
  <c r="AO10" i="13"/>
  <c r="AP10" i="13"/>
  <c r="AQ10" i="13"/>
  <c r="AR10" i="13"/>
  <c r="AS10" i="13"/>
  <c r="T11" i="13"/>
  <c r="U11" i="13" s="1"/>
  <c r="V11" i="13"/>
  <c r="Y11" i="13"/>
  <c r="Z11" i="13"/>
  <c r="AA11" i="13" s="1"/>
  <c r="AB11" i="13"/>
  <c r="AC11" i="13"/>
  <c r="AD11" i="13"/>
  <c r="AE11" i="13" s="1"/>
  <c r="AF11" i="13"/>
  <c r="AG11" i="13" s="1"/>
  <c r="AH11" i="13"/>
  <c r="AI11" i="13" s="1"/>
  <c r="AJ11" i="13"/>
  <c r="AK11" i="13" s="1"/>
  <c r="AL11" i="13"/>
  <c r="AM11" i="13"/>
  <c r="AN11" i="13"/>
  <c r="AO11" i="13"/>
  <c r="AP11" i="13"/>
  <c r="AQ11" i="13"/>
  <c r="AR11" i="13"/>
  <c r="AS11" i="13"/>
  <c r="T12" i="13"/>
  <c r="U12" i="13" s="1"/>
  <c r="V12" i="13"/>
  <c r="Y12" i="13"/>
  <c r="Z12" i="13"/>
  <c r="AA12" i="13" s="1"/>
  <c r="AB12" i="13"/>
  <c r="AC12" i="13"/>
  <c r="AD12" i="13"/>
  <c r="AE12" i="13" s="1"/>
  <c r="AF12" i="13"/>
  <c r="AG12" i="13" s="1"/>
  <c r="AH12" i="13"/>
  <c r="AI12" i="13"/>
  <c r="AJ12" i="13"/>
  <c r="AK12" i="13"/>
  <c r="AL12" i="13"/>
  <c r="AM12" i="13"/>
  <c r="AN12" i="13"/>
  <c r="AO12" i="13"/>
  <c r="AP12" i="13"/>
  <c r="AQ12" i="13"/>
  <c r="AR12" i="13"/>
  <c r="AS12" i="13"/>
  <c r="T13" i="13"/>
  <c r="U13" i="13" s="1"/>
  <c r="V13" i="13"/>
  <c r="Y13" i="13"/>
  <c r="Z13" i="13"/>
  <c r="AA13" i="13" s="1"/>
  <c r="AB13" i="13"/>
  <c r="AC13" i="13"/>
  <c r="AD13" i="13"/>
  <c r="AE13" i="13" s="1"/>
  <c r="AF13" i="13"/>
  <c r="AG13" i="13" s="1"/>
  <c r="AH13" i="13"/>
  <c r="AI13" i="13"/>
  <c r="AJ13" i="13"/>
  <c r="AK13" i="13" s="1"/>
  <c r="AL13" i="13"/>
  <c r="AM13" i="13"/>
  <c r="AN13" i="13"/>
  <c r="AO13" i="13"/>
  <c r="AP13" i="13"/>
  <c r="AQ13" i="13"/>
  <c r="AR13" i="13"/>
  <c r="AS13" i="13"/>
  <c r="T14" i="13"/>
  <c r="U14" i="13" s="1"/>
  <c r="V14" i="13"/>
  <c r="Y14" i="13"/>
  <c r="Z14" i="13"/>
  <c r="AA14" i="13"/>
  <c r="AB14" i="13"/>
  <c r="AC14" i="13"/>
  <c r="AD14" i="13"/>
  <c r="AE14" i="13"/>
  <c r="AF14" i="13"/>
  <c r="AG14" i="13" s="1"/>
  <c r="AH14" i="13"/>
  <c r="AI14" i="13"/>
  <c r="AJ14" i="13"/>
  <c r="AK14" i="13" s="1"/>
  <c r="AL14" i="13"/>
  <c r="AM14" i="13"/>
  <c r="AN14" i="13"/>
  <c r="AO14" i="13"/>
  <c r="AP14" i="13"/>
  <c r="AQ14" i="13"/>
  <c r="AR14" i="13"/>
  <c r="AS14" i="13"/>
  <c r="T15" i="13"/>
  <c r="U15" i="13" s="1"/>
  <c r="V15" i="13"/>
  <c r="Y15" i="13"/>
  <c r="Z15" i="13"/>
  <c r="AA15" i="13" s="1"/>
  <c r="AB15" i="13"/>
  <c r="AC15" i="13"/>
  <c r="AD15" i="13"/>
  <c r="AE15" i="13" s="1"/>
  <c r="AF15" i="13"/>
  <c r="AG15" i="13" s="1"/>
  <c r="AH15" i="13"/>
  <c r="AI15" i="13" s="1"/>
  <c r="AJ15" i="13"/>
  <c r="AK15" i="13"/>
  <c r="AL15" i="13"/>
  <c r="AM15" i="13"/>
  <c r="AN15" i="13"/>
  <c r="AO15" i="13"/>
  <c r="AP15" i="13"/>
  <c r="AQ15" i="13"/>
  <c r="AR15" i="13"/>
  <c r="AS15" i="13"/>
  <c r="T16" i="13"/>
  <c r="U16" i="13" s="1"/>
  <c r="V16" i="13"/>
  <c r="Y16" i="13"/>
  <c r="Z16" i="13"/>
  <c r="AA16" i="13" s="1"/>
  <c r="AB16" i="13"/>
  <c r="AC16" i="13"/>
  <c r="AD16" i="13"/>
  <c r="AE16" i="13" s="1"/>
  <c r="AF16" i="13"/>
  <c r="AG16" i="13"/>
  <c r="AH16" i="13"/>
  <c r="AI16" i="13" s="1"/>
  <c r="AJ16" i="13"/>
  <c r="AK16" i="13" s="1"/>
  <c r="AL16" i="13"/>
  <c r="AM16" i="13"/>
  <c r="AN16" i="13"/>
  <c r="AO16" i="13"/>
  <c r="AP16" i="13"/>
  <c r="AQ16" i="13"/>
  <c r="AR16" i="13"/>
  <c r="AS16" i="13"/>
  <c r="T17" i="13"/>
  <c r="U17" i="13" s="1"/>
  <c r="V17" i="13"/>
  <c r="Y17" i="13"/>
  <c r="Z17" i="13"/>
  <c r="AA17" i="13" s="1"/>
  <c r="AB17" i="13"/>
  <c r="AC17" i="13"/>
  <c r="AD17" i="13"/>
  <c r="AE17" i="13" s="1"/>
  <c r="AF17" i="13"/>
  <c r="AG17" i="13" s="1"/>
  <c r="AH17" i="13"/>
  <c r="AI17" i="13" s="1"/>
  <c r="AJ17" i="13"/>
  <c r="AK17" i="13" s="1"/>
  <c r="AL17" i="13"/>
  <c r="AM17" i="13"/>
  <c r="AN17" i="13"/>
  <c r="AO17" i="13"/>
  <c r="AP17" i="13"/>
  <c r="AQ17" i="13"/>
  <c r="AR17" i="13"/>
  <c r="AS17" i="13"/>
  <c r="T18" i="13"/>
  <c r="U18" i="13"/>
  <c r="V18" i="13"/>
  <c r="Y18" i="13"/>
  <c r="Z18" i="13"/>
  <c r="AA18" i="13" s="1"/>
  <c r="AB18" i="13"/>
  <c r="AC18" i="13"/>
  <c r="AD18" i="13"/>
  <c r="AE18" i="13" s="1"/>
  <c r="AF18" i="13"/>
  <c r="AG18" i="13"/>
  <c r="AH18" i="13"/>
  <c r="AI18" i="13" s="1"/>
  <c r="AJ18" i="13"/>
  <c r="AK18" i="13" s="1"/>
  <c r="AL18" i="13"/>
  <c r="AM18" i="13"/>
  <c r="AN18" i="13"/>
  <c r="AO18" i="13"/>
  <c r="AP18" i="13"/>
  <c r="AQ18" i="13"/>
  <c r="AR18" i="13"/>
  <c r="AS18" i="13"/>
  <c r="T19" i="13"/>
  <c r="U19" i="13" s="1"/>
  <c r="V19" i="13"/>
  <c r="Y19" i="13"/>
  <c r="Z19" i="13"/>
  <c r="AA19" i="13"/>
  <c r="AB19" i="13"/>
  <c r="AC19" i="13"/>
  <c r="AD19" i="13"/>
  <c r="AE19" i="13"/>
  <c r="AF19" i="13"/>
  <c r="AG19" i="13" s="1"/>
  <c r="AH19" i="13"/>
  <c r="AI19" i="13" s="1"/>
  <c r="AJ19" i="13"/>
  <c r="AK19" i="13" s="1"/>
  <c r="AL19" i="13"/>
  <c r="AM19" i="13"/>
  <c r="AN19" i="13"/>
  <c r="AO19" i="13"/>
  <c r="AP19" i="13"/>
  <c r="AQ19" i="13"/>
  <c r="AR19" i="13"/>
  <c r="AS19" i="13"/>
  <c r="T20" i="13"/>
  <c r="U20" i="13" s="1"/>
  <c r="V20" i="13"/>
  <c r="Y20" i="13"/>
  <c r="Z20" i="13"/>
  <c r="AA20" i="13" s="1"/>
  <c r="AB20" i="13"/>
  <c r="AC20" i="13"/>
  <c r="AD20" i="13"/>
  <c r="AE20" i="13" s="1"/>
  <c r="AF20" i="13"/>
  <c r="AG20" i="13"/>
  <c r="AH20" i="13"/>
  <c r="AI20" i="13" s="1"/>
  <c r="AJ20" i="13"/>
  <c r="AK20" i="13"/>
  <c r="AL20" i="13"/>
  <c r="AM20" i="13"/>
  <c r="AN20" i="13"/>
  <c r="AO20" i="13"/>
  <c r="AP20" i="13"/>
  <c r="AQ20" i="13"/>
  <c r="AR20" i="13"/>
  <c r="AS20" i="13"/>
  <c r="T31" i="13"/>
  <c r="U31" i="13"/>
  <c r="V31" i="13"/>
  <c r="Y31" i="13"/>
  <c r="Z31" i="13"/>
  <c r="AA31" i="13" s="1"/>
  <c r="AB31" i="13"/>
  <c r="AC31" i="13"/>
  <c r="AD31" i="13"/>
  <c r="AE31" i="13" s="1"/>
  <c r="AF31" i="13"/>
  <c r="AG31" i="13" s="1"/>
  <c r="AH31" i="13"/>
  <c r="AI31" i="13"/>
  <c r="AJ31" i="13"/>
  <c r="AK31" i="13"/>
  <c r="AL31" i="13"/>
  <c r="AM31" i="13"/>
  <c r="AN31" i="13"/>
  <c r="AO31" i="13"/>
  <c r="AP31" i="13"/>
  <c r="AQ31" i="13"/>
  <c r="AR31" i="13"/>
  <c r="AS31" i="13"/>
  <c r="T32" i="13"/>
  <c r="U32" i="13" s="1"/>
  <c r="V32" i="13"/>
  <c r="Y32" i="13"/>
  <c r="Z32" i="13"/>
  <c r="AA32" i="13" s="1"/>
  <c r="AB32" i="13"/>
  <c r="AC32" i="13"/>
  <c r="AD32" i="13"/>
  <c r="AE32" i="13" s="1"/>
  <c r="AF32" i="13"/>
  <c r="AG32" i="13"/>
  <c r="AH32" i="13"/>
  <c r="AI32" i="13"/>
  <c r="AJ32" i="13"/>
  <c r="AK32" i="13" s="1"/>
  <c r="AL32" i="13"/>
  <c r="AM32" i="13"/>
  <c r="AN32" i="13"/>
  <c r="AO32" i="13"/>
  <c r="AP32" i="13"/>
  <c r="AQ32" i="13"/>
  <c r="AR32" i="13"/>
  <c r="AS32" i="13"/>
  <c r="T33" i="13"/>
  <c r="U33" i="13" s="1"/>
  <c r="V33" i="13"/>
  <c r="Y33" i="13"/>
  <c r="Z33" i="13"/>
  <c r="AA33" i="13"/>
  <c r="AB33" i="13"/>
  <c r="AC33" i="13"/>
  <c r="AD33" i="13"/>
  <c r="AE33" i="13" s="1"/>
  <c r="AF33" i="13"/>
  <c r="AG33" i="13" s="1"/>
  <c r="AH33" i="13"/>
  <c r="AI33" i="13"/>
  <c r="AJ33" i="13"/>
  <c r="AK33" i="13" s="1"/>
  <c r="AL33" i="13"/>
  <c r="AM33" i="13"/>
  <c r="AN33" i="13"/>
  <c r="AO33" i="13"/>
  <c r="AP33" i="13"/>
  <c r="AQ33" i="13"/>
  <c r="AR33" i="13"/>
  <c r="AS33" i="13"/>
  <c r="T34" i="13"/>
  <c r="U34" i="13" s="1"/>
  <c r="V34" i="13"/>
  <c r="Y34" i="13"/>
  <c r="Z34" i="13"/>
  <c r="AA34" i="13"/>
  <c r="AB34" i="13"/>
  <c r="AC34" i="13"/>
  <c r="AD34" i="13"/>
  <c r="AE34" i="13" s="1"/>
  <c r="AF34" i="13"/>
  <c r="AG34" i="13" s="1"/>
  <c r="AH34" i="13"/>
  <c r="AI34" i="13" s="1"/>
  <c r="AJ34" i="13"/>
  <c r="AK34" i="13"/>
  <c r="AL34" i="13"/>
  <c r="AM34" i="13"/>
  <c r="AN34" i="13"/>
  <c r="AO34" i="13"/>
  <c r="AP34" i="13"/>
  <c r="AQ34" i="13"/>
  <c r="AR34" i="13"/>
  <c r="AS34" i="13"/>
  <c r="T35" i="13"/>
  <c r="U35" i="13" s="1"/>
  <c r="V35" i="13"/>
  <c r="Y35" i="13"/>
  <c r="Z35" i="13"/>
  <c r="AA35" i="13" s="1"/>
  <c r="AB35" i="13"/>
  <c r="AC35" i="13"/>
  <c r="AD35" i="13"/>
  <c r="AE35" i="13" s="1"/>
  <c r="AF35" i="13"/>
  <c r="AG35" i="13"/>
  <c r="AH35" i="13"/>
  <c r="AI35" i="13" s="1"/>
  <c r="AJ35" i="13"/>
  <c r="AK35" i="13" s="1"/>
  <c r="AL35" i="13"/>
  <c r="AM35" i="13"/>
  <c r="AN35" i="13"/>
  <c r="AO35" i="13"/>
  <c r="AP35" i="13"/>
  <c r="AQ35" i="13"/>
  <c r="AR35" i="13"/>
  <c r="AS35" i="13"/>
  <c r="T36" i="13"/>
  <c r="U36" i="13" s="1"/>
  <c r="V36" i="13"/>
  <c r="Y36" i="13"/>
  <c r="Z36" i="13"/>
  <c r="AA36" i="13"/>
  <c r="AB36" i="13"/>
  <c r="AC36" i="13"/>
  <c r="AD36" i="13"/>
  <c r="AE36" i="13"/>
  <c r="AF36" i="13"/>
  <c r="AG36" i="13" s="1"/>
  <c r="AH36" i="13"/>
  <c r="AI36" i="13"/>
  <c r="AJ36" i="13"/>
  <c r="AK36" i="13" s="1"/>
  <c r="AL36" i="13"/>
  <c r="AM36" i="13"/>
  <c r="AN36" i="13"/>
  <c r="AO36" i="13"/>
  <c r="AP36" i="13"/>
  <c r="AQ36" i="13"/>
  <c r="AR36" i="13"/>
  <c r="AS36" i="13"/>
  <c r="T37" i="13"/>
  <c r="U37" i="13" s="1"/>
  <c r="V37" i="13"/>
  <c r="Y37" i="13"/>
  <c r="Z37" i="13"/>
  <c r="AA37" i="13" s="1"/>
  <c r="AB37" i="13"/>
  <c r="AC37" i="13"/>
  <c r="AD37" i="13"/>
  <c r="AE37" i="13" s="1"/>
  <c r="AF37" i="13"/>
  <c r="AG37" i="13" s="1"/>
  <c r="AH37" i="13"/>
  <c r="AI37" i="13"/>
  <c r="AJ37" i="13"/>
  <c r="AK37" i="13" s="1"/>
  <c r="AL37" i="13"/>
  <c r="AM37" i="13"/>
  <c r="AN37" i="13"/>
  <c r="AO37" i="13"/>
  <c r="AP37" i="13"/>
  <c r="AQ37" i="13"/>
  <c r="AR37" i="13"/>
  <c r="AS37" i="13"/>
  <c r="T38" i="13"/>
  <c r="U38" i="13" s="1"/>
  <c r="V38" i="13"/>
  <c r="Y38" i="13"/>
  <c r="Z38" i="13"/>
  <c r="AA38" i="13" s="1"/>
  <c r="AB38" i="13"/>
  <c r="AC38" i="13"/>
  <c r="AD38" i="13"/>
  <c r="AE38" i="13" s="1"/>
  <c r="AF38" i="13"/>
  <c r="AG38" i="13"/>
  <c r="AH38" i="13"/>
  <c r="AI38" i="13" s="1"/>
  <c r="AJ38" i="13"/>
  <c r="AK38" i="13" s="1"/>
  <c r="AL38" i="13"/>
  <c r="AM38" i="13"/>
  <c r="AN38" i="13"/>
  <c r="AO38" i="13"/>
  <c r="AP38" i="13"/>
  <c r="AQ38" i="13"/>
  <c r="AR38" i="13"/>
  <c r="AS38" i="13"/>
  <c r="T39" i="13"/>
  <c r="U39" i="13" s="1"/>
  <c r="V39" i="13"/>
  <c r="Y39" i="13"/>
  <c r="Z39" i="13"/>
  <c r="AA39" i="13" s="1"/>
  <c r="AB39" i="13"/>
  <c r="AC39" i="13"/>
  <c r="AD39" i="13"/>
  <c r="AE39" i="13" s="1"/>
  <c r="AF39" i="13"/>
  <c r="AG39" i="13"/>
  <c r="AH39" i="13"/>
  <c r="AI39" i="13"/>
  <c r="AJ39" i="13"/>
  <c r="AK39" i="13"/>
  <c r="AL39" i="13"/>
  <c r="AM39" i="13"/>
  <c r="AN39" i="13"/>
  <c r="AO39" i="13"/>
  <c r="AP39" i="13"/>
  <c r="AQ39" i="13"/>
  <c r="AR39" i="13"/>
  <c r="AS39" i="13"/>
  <c r="T40" i="13"/>
  <c r="U40" i="13" s="1"/>
  <c r="V40" i="13"/>
  <c r="Y40" i="13"/>
  <c r="Z40" i="13"/>
  <c r="AA40" i="13" s="1"/>
  <c r="AB40" i="13"/>
  <c r="AC40" i="13"/>
  <c r="AD40" i="13"/>
  <c r="AE40" i="13" s="1"/>
  <c r="AF40" i="13"/>
  <c r="AG40" i="13" s="1"/>
  <c r="AH40" i="13"/>
  <c r="AI40" i="13" s="1"/>
  <c r="AJ40" i="13"/>
  <c r="AK40" i="13"/>
  <c r="AL40" i="13"/>
  <c r="AM40" i="13"/>
  <c r="AN40" i="13"/>
  <c r="AO40" i="13"/>
  <c r="AP40" i="13"/>
  <c r="AQ40" i="13"/>
  <c r="AR40" i="13"/>
  <c r="AS40" i="13"/>
  <c r="T41" i="13"/>
  <c r="U41" i="13"/>
  <c r="V41" i="13"/>
  <c r="Y41" i="13"/>
  <c r="Z41" i="13"/>
  <c r="AA41" i="13"/>
  <c r="AB41" i="13"/>
  <c r="AC41" i="13"/>
  <c r="AD41" i="13"/>
  <c r="AE41" i="13" s="1"/>
  <c r="AF41" i="13"/>
  <c r="AG41" i="13" s="1"/>
  <c r="AH41" i="13"/>
  <c r="AI41" i="13" s="1"/>
  <c r="AJ41" i="13"/>
  <c r="AK41" i="13" s="1"/>
  <c r="AL41" i="13"/>
  <c r="AM41" i="13"/>
  <c r="AN41" i="13"/>
  <c r="AO41" i="13"/>
  <c r="AP41" i="13"/>
  <c r="AQ41" i="13"/>
  <c r="AR41" i="13"/>
  <c r="AS41" i="13"/>
  <c r="T42" i="13"/>
  <c r="U42" i="13"/>
  <c r="V42" i="13"/>
  <c r="Y42" i="13"/>
  <c r="Z42" i="13"/>
  <c r="AA42" i="13" s="1"/>
  <c r="AB42" i="13"/>
  <c r="AC42" i="13"/>
  <c r="AD42" i="13"/>
  <c r="AE42" i="13" s="1"/>
  <c r="AF42" i="13"/>
  <c r="AG42" i="13" s="1"/>
  <c r="AH42" i="13"/>
  <c r="AI42" i="13"/>
  <c r="AJ42" i="13"/>
  <c r="AK42" i="13"/>
  <c r="AL42" i="13"/>
  <c r="AM42" i="13"/>
  <c r="AN42" i="13"/>
  <c r="AO42" i="13"/>
  <c r="AP42" i="13"/>
  <c r="AQ42" i="13"/>
  <c r="AR42" i="13"/>
  <c r="AS42" i="13"/>
  <c r="T43" i="13"/>
  <c r="U43" i="13" s="1"/>
  <c r="V43" i="13"/>
  <c r="Y43" i="13"/>
  <c r="Z43" i="13"/>
  <c r="AA43" i="13"/>
  <c r="AB43" i="13"/>
  <c r="AC43" i="13"/>
  <c r="AD43" i="13"/>
  <c r="AE43" i="13"/>
  <c r="AF43" i="13"/>
  <c r="AG43" i="13"/>
  <c r="AH43" i="13"/>
  <c r="AI43" i="13"/>
  <c r="AJ43" i="13"/>
  <c r="AK43" i="13"/>
  <c r="AL43" i="13"/>
  <c r="AM43" i="13"/>
  <c r="AN43" i="13"/>
  <c r="AO43" i="13"/>
  <c r="AP43" i="13"/>
  <c r="AQ43" i="13"/>
  <c r="AR43" i="13"/>
  <c r="AS43" i="13"/>
  <c r="T44" i="13"/>
  <c r="U44" i="13"/>
  <c r="V44" i="13"/>
  <c r="Y44" i="13"/>
  <c r="Z44" i="13"/>
  <c r="AA44" i="13"/>
  <c r="AB44" i="13"/>
  <c r="AC44" i="13"/>
  <c r="AD44" i="13"/>
  <c r="AE44" i="13" s="1"/>
  <c r="AF44" i="13"/>
  <c r="AG44" i="13" s="1"/>
  <c r="AH44" i="13"/>
  <c r="AI44" i="13" s="1"/>
  <c r="AJ44" i="13"/>
  <c r="AK44" i="13" s="1"/>
  <c r="AL44" i="13"/>
  <c r="AM44" i="13"/>
  <c r="AN44" i="13"/>
  <c r="AO44" i="13"/>
  <c r="AP44" i="13"/>
  <c r="AQ44" i="13"/>
  <c r="AR44" i="13"/>
  <c r="AS44" i="13"/>
  <c r="T45" i="13"/>
  <c r="U45" i="13"/>
  <c r="V45" i="13"/>
  <c r="Y45" i="13"/>
  <c r="Z45" i="13"/>
  <c r="AA45" i="13"/>
  <c r="AB45" i="13"/>
  <c r="AC45" i="13"/>
  <c r="AD45" i="13"/>
  <c r="AE45" i="13"/>
  <c r="AF45" i="13"/>
  <c r="AG45" i="13" s="1"/>
  <c r="AH45" i="13"/>
  <c r="AI45" i="13" s="1"/>
  <c r="AJ45" i="13"/>
  <c r="AK45" i="13"/>
  <c r="AL45" i="13"/>
  <c r="AM45" i="13"/>
  <c r="AN45" i="13"/>
  <c r="AO45" i="13"/>
  <c r="AP45" i="13"/>
  <c r="AQ45" i="13"/>
  <c r="AR45" i="13"/>
  <c r="AS45" i="13"/>
  <c r="T46" i="13"/>
  <c r="U46" i="13"/>
  <c r="V46" i="13"/>
  <c r="Y46" i="13"/>
  <c r="Z46" i="13"/>
  <c r="AA46" i="13" s="1"/>
  <c r="AB46" i="13"/>
  <c r="AC46" i="13"/>
  <c r="AD46" i="13"/>
  <c r="AE46" i="13"/>
  <c r="AF46" i="13"/>
  <c r="AG46" i="13"/>
  <c r="AH46" i="13"/>
  <c r="AI46" i="13" s="1"/>
  <c r="AJ46" i="13"/>
  <c r="AK46" i="13" s="1"/>
  <c r="AL46" i="13"/>
  <c r="AM46" i="13"/>
  <c r="AN46" i="13"/>
  <c r="AO46" i="13"/>
  <c r="AP46" i="13"/>
  <c r="AQ46" i="13"/>
  <c r="AR46" i="13"/>
  <c r="AS46" i="13"/>
  <c r="T47" i="13"/>
  <c r="U47" i="13"/>
  <c r="V47" i="13"/>
  <c r="Y47" i="13"/>
  <c r="Z47" i="13"/>
  <c r="AA47" i="13" s="1"/>
  <c r="AB47" i="13"/>
  <c r="AC47" i="13"/>
  <c r="AD47" i="13"/>
  <c r="AE47" i="13" s="1"/>
  <c r="AF47" i="13"/>
  <c r="AG47" i="13"/>
  <c r="AH47" i="13"/>
  <c r="AI47" i="13"/>
  <c r="AJ47" i="13"/>
  <c r="AK47" i="13"/>
  <c r="AL47" i="13"/>
  <c r="AM47" i="13"/>
  <c r="AN47" i="13"/>
  <c r="AO47" i="13"/>
  <c r="AP47" i="13"/>
  <c r="AQ47" i="13"/>
  <c r="AR47" i="13"/>
  <c r="AS47" i="13"/>
  <c r="T48" i="13"/>
  <c r="U48" i="13" s="1"/>
  <c r="V48" i="13"/>
  <c r="Y48" i="13"/>
  <c r="Z48" i="13"/>
  <c r="AA48" i="13" s="1"/>
  <c r="AB48" i="13"/>
  <c r="AC48" i="13"/>
  <c r="AD48" i="13"/>
  <c r="AE48" i="13" s="1"/>
  <c r="AF48" i="13"/>
  <c r="AG48" i="13" s="1"/>
  <c r="AH48" i="13"/>
  <c r="AI48" i="13" s="1"/>
  <c r="AJ48" i="13"/>
  <c r="AK48" i="13"/>
  <c r="AL48" i="13"/>
  <c r="AM48" i="13"/>
  <c r="AN48" i="13"/>
  <c r="AO48" i="13"/>
  <c r="AP48" i="13"/>
  <c r="AQ48" i="13"/>
  <c r="AR48" i="13"/>
  <c r="AS48" i="13"/>
  <c r="T49" i="13"/>
  <c r="U49" i="13"/>
  <c r="V49" i="13"/>
  <c r="Y49" i="13"/>
  <c r="Z49" i="13"/>
  <c r="AA49" i="13" s="1"/>
  <c r="AB49" i="13"/>
  <c r="AC49" i="13"/>
  <c r="AD49" i="13"/>
  <c r="AE49" i="13" s="1"/>
  <c r="AF49" i="13"/>
  <c r="AG49" i="13" s="1"/>
  <c r="AH49" i="13"/>
  <c r="AI49" i="13" s="1"/>
  <c r="AJ49" i="13"/>
  <c r="AK49" i="13" s="1"/>
  <c r="AL49" i="13"/>
  <c r="AM49" i="13"/>
  <c r="AN49" i="13"/>
  <c r="AO49" i="13"/>
  <c r="AP49" i="13"/>
  <c r="AQ49" i="13"/>
  <c r="AR49" i="13"/>
  <c r="AS49" i="13"/>
  <c r="T50" i="13"/>
  <c r="U50" i="13" s="1"/>
  <c r="V50" i="13"/>
  <c r="Y50" i="13"/>
  <c r="Z50" i="13"/>
  <c r="AA50" i="13" s="1"/>
  <c r="AB50" i="13"/>
  <c r="AC50" i="13"/>
  <c r="AD50" i="13"/>
  <c r="AE50" i="13"/>
  <c r="AF50" i="13"/>
  <c r="AG50" i="13"/>
  <c r="AH50" i="13"/>
  <c r="AI50" i="13" s="1"/>
  <c r="AJ50" i="13"/>
  <c r="AK50" i="13"/>
  <c r="AL50" i="13"/>
  <c r="AM50" i="13"/>
  <c r="AN50" i="13"/>
  <c r="AO50" i="13"/>
  <c r="AP50" i="13"/>
  <c r="AQ50" i="13"/>
  <c r="AR50" i="13"/>
  <c r="AS50" i="13"/>
  <c r="T51" i="13"/>
  <c r="U51" i="13" s="1"/>
  <c r="V51" i="13"/>
  <c r="Y51" i="13"/>
  <c r="Z51" i="13"/>
  <c r="AA51" i="13" s="1"/>
  <c r="AB51" i="13"/>
  <c r="AC51" i="13"/>
  <c r="AD51" i="13"/>
  <c r="AE51" i="13" s="1"/>
  <c r="AF51" i="13"/>
  <c r="AG51" i="13"/>
  <c r="AH51" i="13"/>
  <c r="AI51" i="13" s="1"/>
  <c r="AJ51" i="13"/>
  <c r="AK51" i="13"/>
  <c r="AL51" i="13"/>
  <c r="AM51" i="13"/>
  <c r="AN51" i="13"/>
  <c r="AO51" i="13"/>
  <c r="AP51" i="13"/>
  <c r="AQ51" i="13"/>
  <c r="AR51" i="13"/>
  <c r="AS51" i="13"/>
  <c r="T52" i="13"/>
  <c r="U52" i="13" s="1"/>
  <c r="V52" i="13"/>
  <c r="Y52" i="13"/>
  <c r="Z52" i="13"/>
  <c r="AA52" i="13"/>
  <c r="AB52" i="13"/>
  <c r="AC52" i="13"/>
  <c r="AD52" i="13"/>
  <c r="AE52" i="13" s="1"/>
  <c r="AF52" i="13"/>
  <c r="AG52" i="13"/>
  <c r="AH52" i="13"/>
  <c r="AI52" i="13"/>
  <c r="AJ52" i="13"/>
  <c r="AK52" i="13" s="1"/>
  <c r="AL52" i="13"/>
  <c r="AM52" i="13"/>
  <c r="AN52" i="13"/>
  <c r="AO52" i="13"/>
  <c r="AP52" i="13"/>
  <c r="AQ52" i="13"/>
  <c r="AR52" i="13"/>
  <c r="AS52" i="13"/>
  <c r="T53" i="13"/>
  <c r="U53" i="13" s="1"/>
  <c r="V53" i="13"/>
  <c r="Y53" i="13"/>
  <c r="Z53" i="13"/>
  <c r="AA53" i="13" s="1"/>
  <c r="AB53" i="13"/>
  <c r="AC53" i="13"/>
  <c r="AD53" i="13"/>
  <c r="AE53" i="13" s="1"/>
  <c r="AF53" i="13"/>
  <c r="AG53" i="13" s="1"/>
  <c r="AH53" i="13"/>
  <c r="AI53" i="13" s="1"/>
  <c r="AJ53" i="13"/>
  <c r="AK53" i="13" s="1"/>
  <c r="AL53" i="13"/>
  <c r="AM53" i="13"/>
  <c r="AN53" i="13"/>
  <c r="AO53" i="13"/>
  <c r="AP53" i="13"/>
  <c r="AQ53" i="13"/>
  <c r="AR53" i="13"/>
  <c r="AS53" i="13"/>
  <c r="T54" i="13"/>
  <c r="U54" i="13" s="1"/>
  <c r="V54" i="13"/>
  <c r="Y54" i="13"/>
  <c r="Z54" i="13"/>
  <c r="AA54" i="13"/>
  <c r="AB54" i="13"/>
  <c r="AC54" i="13"/>
  <c r="AD54" i="13"/>
  <c r="AE54" i="13"/>
  <c r="AF54" i="13"/>
  <c r="AG54" i="13" s="1"/>
  <c r="AH54" i="13"/>
  <c r="AI54" i="13" s="1"/>
  <c r="AJ54" i="13"/>
  <c r="AK54" i="13" s="1"/>
  <c r="AL54" i="13"/>
  <c r="AM54" i="13"/>
  <c r="AN54" i="13"/>
  <c r="AO54" i="13"/>
  <c r="AP54" i="13"/>
  <c r="AQ54" i="13"/>
  <c r="AR54" i="13"/>
  <c r="AS54" i="13"/>
  <c r="T55" i="13"/>
  <c r="U55" i="13" s="1"/>
  <c r="V55" i="13"/>
  <c r="Y55" i="13"/>
  <c r="Z55" i="13"/>
  <c r="AA55" i="13" s="1"/>
  <c r="AB55" i="13"/>
  <c r="AC55" i="13"/>
  <c r="AD55" i="13"/>
  <c r="AE55" i="13"/>
  <c r="AF55" i="13"/>
  <c r="AG55" i="13"/>
  <c r="AH55" i="13"/>
  <c r="AI55" i="13" s="1"/>
  <c r="AJ55" i="13"/>
  <c r="AK55" i="13" s="1"/>
  <c r="AL55" i="13"/>
  <c r="AM55" i="13"/>
  <c r="AN55" i="13"/>
  <c r="AO55" i="13"/>
  <c r="AP55" i="13"/>
  <c r="AQ55" i="13"/>
  <c r="AR55" i="13"/>
  <c r="AS55" i="13"/>
  <c r="T56" i="13"/>
  <c r="U56" i="13"/>
  <c r="V56" i="13"/>
  <c r="Y56" i="13"/>
  <c r="Z56" i="13"/>
  <c r="AA56" i="13" s="1"/>
  <c r="AB56" i="13"/>
  <c r="AC56" i="13"/>
  <c r="AD56" i="13"/>
  <c r="AE56" i="13"/>
  <c r="AF56" i="13"/>
  <c r="AG56" i="13" s="1"/>
  <c r="AH56" i="13"/>
  <c r="AI56" i="13" s="1"/>
  <c r="AJ56" i="13"/>
  <c r="AK56" i="13" s="1"/>
  <c r="AL56" i="13"/>
  <c r="AM56" i="13"/>
  <c r="AN56" i="13"/>
  <c r="AO56" i="13"/>
  <c r="AP56" i="13"/>
  <c r="AQ56" i="13"/>
  <c r="AR56" i="13"/>
  <c r="AS56" i="13"/>
  <c r="T57" i="13"/>
  <c r="U57" i="13"/>
  <c r="V57" i="13"/>
  <c r="Y57" i="13"/>
  <c r="Z57" i="13"/>
  <c r="AA57" i="13"/>
  <c r="AB57" i="13"/>
  <c r="AC57" i="13"/>
  <c r="AD57" i="13"/>
  <c r="AE57" i="13" s="1"/>
  <c r="AF57" i="13"/>
  <c r="AG57" i="13" s="1"/>
  <c r="AH57" i="13"/>
  <c r="AI57" i="13" s="1"/>
  <c r="AJ57" i="13"/>
  <c r="AK57" i="13" s="1"/>
  <c r="AL57" i="13"/>
  <c r="AM57" i="13"/>
  <c r="AN57" i="13"/>
  <c r="AO57" i="13"/>
  <c r="AP57" i="13"/>
  <c r="AQ57" i="13"/>
  <c r="AR57" i="13"/>
  <c r="AS57" i="13"/>
  <c r="T58" i="13"/>
  <c r="U58" i="13" s="1"/>
  <c r="V58" i="13"/>
  <c r="Y58" i="13"/>
  <c r="Z58" i="13"/>
  <c r="AA58" i="13" s="1"/>
  <c r="AB58" i="13"/>
  <c r="AC58" i="13"/>
  <c r="AD58" i="13"/>
  <c r="AE58" i="13" s="1"/>
  <c r="AF58" i="13"/>
  <c r="AG58" i="13"/>
  <c r="AH58" i="13"/>
  <c r="AI58" i="13" s="1"/>
  <c r="AJ58" i="13"/>
  <c r="AK58" i="13"/>
  <c r="AL58" i="13"/>
  <c r="AM58" i="13"/>
  <c r="AN58" i="13"/>
  <c r="AO58" i="13"/>
  <c r="AP58" i="13"/>
  <c r="AQ58" i="13"/>
  <c r="AR58" i="13"/>
  <c r="AS58" i="13"/>
  <c r="T59" i="13"/>
  <c r="U59" i="13" s="1"/>
  <c r="V59" i="13"/>
  <c r="Y59" i="13"/>
  <c r="Z59" i="13"/>
  <c r="AA59" i="13" s="1"/>
  <c r="AB59" i="13"/>
  <c r="AC59" i="13"/>
  <c r="AD59" i="13"/>
  <c r="AE59" i="13"/>
  <c r="AF59" i="13"/>
  <c r="AG59" i="13" s="1"/>
  <c r="AH59" i="13"/>
  <c r="AI59" i="13"/>
  <c r="AJ59" i="13"/>
  <c r="AK59" i="13" s="1"/>
  <c r="AL59" i="13"/>
  <c r="AM59" i="13"/>
  <c r="AN59" i="13"/>
  <c r="AO59" i="13"/>
  <c r="AP59" i="13"/>
  <c r="AQ59" i="13"/>
  <c r="AR59" i="13"/>
  <c r="AS59" i="13"/>
  <c r="T60" i="13"/>
  <c r="U60" i="13"/>
  <c r="V60" i="13"/>
  <c r="Y60" i="13"/>
  <c r="Z60" i="13"/>
  <c r="AA60" i="13" s="1"/>
  <c r="AB60" i="13"/>
  <c r="AC60" i="13"/>
  <c r="AD60" i="13"/>
  <c r="AE60" i="13" s="1"/>
  <c r="AF60" i="13"/>
  <c r="AG60" i="13"/>
  <c r="AH60" i="13"/>
  <c r="AI60" i="13" s="1"/>
  <c r="AJ60" i="13"/>
  <c r="AK60" i="13"/>
  <c r="AL60" i="13"/>
  <c r="AM60" i="13"/>
  <c r="AN60" i="13"/>
  <c r="AO60" i="13"/>
  <c r="AP60" i="13"/>
  <c r="AQ60" i="13"/>
  <c r="AR60" i="13"/>
  <c r="AS60" i="13"/>
  <c r="T61" i="13"/>
  <c r="U61" i="13"/>
  <c r="V61" i="13"/>
  <c r="Y61" i="13"/>
  <c r="Z61" i="13"/>
  <c r="AA61" i="13" s="1"/>
  <c r="AB61" i="13"/>
  <c r="AC61" i="13"/>
  <c r="AD61" i="13"/>
  <c r="AE61" i="13" s="1"/>
  <c r="AF61" i="13"/>
  <c r="AG61" i="13"/>
  <c r="AH61" i="13"/>
  <c r="AI61" i="13"/>
  <c r="AJ61" i="13"/>
  <c r="AK61" i="13" s="1"/>
  <c r="AL61" i="13"/>
  <c r="AM61" i="13"/>
  <c r="AN61" i="13"/>
  <c r="AO61" i="13"/>
  <c r="AP61" i="13"/>
  <c r="AQ61" i="13"/>
  <c r="AR61" i="13"/>
  <c r="AS61" i="13"/>
  <c r="T62" i="13"/>
  <c r="U62" i="13"/>
  <c r="V62" i="13"/>
  <c r="Y62" i="13"/>
  <c r="Z62" i="13"/>
  <c r="AA62" i="13" s="1"/>
  <c r="AB62" i="13"/>
  <c r="AC62" i="13"/>
  <c r="AD62" i="13"/>
  <c r="AE62" i="13" s="1"/>
  <c r="AF62" i="13"/>
  <c r="AG62" i="13" s="1"/>
  <c r="AH62" i="13"/>
  <c r="AI62" i="13" s="1"/>
  <c r="AJ62" i="13"/>
  <c r="AK62" i="13" s="1"/>
  <c r="AL62" i="13"/>
  <c r="AM62" i="13"/>
  <c r="AN62" i="13"/>
  <c r="AO62" i="13"/>
  <c r="AP62" i="13"/>
  <c r="AQ62" i="13"/>
  <c r="AR62" i="13"/>
  <c r="AS62" i="13"/>
  <c r="T63" i="13"/>
  <c r="U63" i="13" s="1"/>
  <c r="V63" i="13"/>
  <c r="Y63" i="13"/>
  <c r="Z63" i="13"/>
  <c r="AA63" i="13" s="1"/>
  <c r="AB63" i="13"/>
  <c r="AC63" i="13"/>
  <c r="AD63" i="13"/>
  <c r="AE63" i="13" s="1"/>
  <c r="AF63" i="13"/>
  <c r="AG63" i="13" s="1"/>
  <c r="AH63" i="13"/>
  <c r="AI63" i="13"/>
  <c r="AJ63" i="13"/>
  <c r="AK63" i="13"/>
  <c r="AL63" i="13"/>
  <c r="AM63" i="13"/>
  <c r="AN63" i="13"/>
  <c r="AO63" i="13"/>
  <c r="AP63" i="13"/>
  <c r="AQ63" i="13"/>
  <c r="AR63" i="13"/>
  <c r="AS63" i="13"/>
  <c r="T64" i="13"/>
  <c r="U64" i="13" s="1"/>
  <c r="V64" i="13"/>
  <c r="Y64" i="13"/>
  <c r="Z64" i="13"/>
  <c r="AA64" i="13"/>
  <c r="AB64" i="13"/>
  <c r="AC64" i="13"/>
  <c r="AD64" i="13"/>
  <c r="AE64" i="13" s="1"/>
  <c r="AF64" i="13"/>
  <c r="AG64" i="13" s="1"/>
  <c r="AH64" i="13"/>
  <c r="AI64" i="13" s="1"/>
  <c r="AJ64" i="13"/>
  <c r="AK64" i="13"/>
  <c r="AL64" i="13"/>
  <c r="AM64" i="13"/>
  <c r="AN64" i="13"/>
  <c r="AO64" i="13"/>
  <c r="AP64" i="13"/>
  <c r="AQ64" i="13"/>
  <c r="AR64" i="13"/>
  <c r="AS64" i="13"/>
  <c r="T65" i="13"/>
  <c r="U65" i="13" s="1"/>
  <c r="V65" i="13"/>
  <c r="Y65" i="13"/>
  <c r="Z65" i="13"/>
  <c r="AA65" i="13" s="1"/>
  <c r="AB65" i="13"/>
  <c r="AC65" i="13"/>
  <c r="AD65" i="13"/>
  <c r="AE65" i="13"/>
  <c r="AF65" i="13"/>
  <c r="AG65" i="13"/>
  <c r="AH65" i="13"/>
  <c r="AI65" i="13" s="1"/>
  <c r="AJ65" i="13"/>
  <c r="AK65" i="13"/>
  <c r="AL65" i="13"/>
  <c r="AM65" i="13"/>
  <c r="AN65" i="13"/>
  <c r="AO65" i="13"/>
  <c r="AP65" i="13"/>
  <c r="AQ65" i="13"/>
  <c r="AR65" i="13"/>
  <c r="AS65" i="13"/>
  <c r="T66" i="13"/>
  <c r="U66" i="13" s="1"/>
  <c r="V66" i="13"/>
  <c r="Y66" i="13"/>
  <c r="Z66" i="13"/>
  <c r="AA66" i="13"/>
  <c r="AB66" i="13"/>
  <c r="AC66" i="13"/>
  <c r="AD66" i="13"/>
  <c r="AE66" i="13" s="1"/>
  <c r="AF66" i="13"/>
  <c r="AG66" i="13" s="1"/>
  <c r="AH66" i="13"/>
  <c r="AI66" i="13" s="1"/>
  <c r="AJ66" i="13"/>
  <c r="AK66" i="13" s="1"/>
  <c r="AL66" i="13"/>
  <c r="AM66" i="13"/>
  <c r="AN66" i="13"/>
  <c r="AO66" i="13"/>
  <c r="AP66" i="13"/>
  <c r="AQ66" i="13"/>
  <c r="AR66" i="13"/>
  <c r="AS66" i="13"/>
  <c r="T67" i="13"/>
  <c r="U67" i="13" s="1"/>
  <c r="V67" i="13"/>
  <c r="Y67" i="13"/>
  <c r="Z67" i="13"/>
  <c r="AA67" i="13" s="1"/>
  <c r="AB67" i="13"/>
  <c r="AC67" i="13"/>
  <c r="AD67" i="13"/>
  <c r="AE67" i="13" s="1"/>
  <c r="AF67" i="13"/>
  <c r="AG67" i="13"/>
  <c r="AH67" i="13"/>
  <c r="AI67" i="13" s="1"/>
  <c r="AJ67" i="13"/>
  <c r="AK67" i="13"/>
  <c r="AL67" i="13"/>
  <c r="AM67" i="13"/>
  <c r="AN67" i="13"/>
  <c r="AO67" i="13"/>
  <c r="AP67" i="13"/>
  <c r="AQ67" i="13"/>
  <c r="AR67" i="13"/>
  <c r="AS67" i="13"/>
  <c r="T68" i="13"/>
  <c r="U68" i="13" s="1"/>
  <c r="V68" i="13"/>
  <c r="Y68" i="13"/>
  <c r="Z68" i="13"/>
  <c r="AA68" i="13"/>
  <c r="AB68" i="13"/>
  <c r="AC68" i="13"/>
  <c r="AD68" i="13"/>
  <c r="AE68" i="13" s="1"/>
  <c r="AF68" i="13"/>
  <c r="AG68" i="13"/>
  <c r="AH68" i="13"/>
  <c r="AI68" i="13"/>
  <c r="AJ68" i="13"/>
  <c r="AK68" i="13" s="1"/>
  <c r="AL68" i="13"/>
  <c r="AM68" i="13"/>
  <c r="AN68" i="13"/>
  <c r="AO68" i="13"/>
  <c r="AP68" i="13"/>
  <c r="AQ68" i="13"/>
  <c r="AR68" i="13"/>
  <c r="AS68" i="13"/>
  <c r="T69" i="13"/>
  <c r="U69" i="13"/>
  <c r="V69" i="13"/>
  <c r="Y69" i="13"/>
  <c r="Z69" i="13"/>
  <c r="AA69" i="13" s="1"/>
  <c r="AB69" i="13"/>
  <c r="AC69" i="13"/>
  <c r="AD69" i="13"/>
  <c r="AE69" i="13"/>
  <c r="AF69" i="13"/>
  <c r="AG69" i="13" s="1"/>
  <c r="AH69" i="13"/>
  <c r="AI69" i="13" s="1"/>
  <c r="AJ69" i="13"/>
  <c r="AK69" i="13"/>
  <c r="AL69" i="13"/>
  <c r="AM69" i="13"/>
  <c r="AN69" i="13"/>
  <c r="AO69" i="13"/>
  <c r="AP69" i="13"/>
  <c r="AQ69" i="13"/>
  <c r="AR69" i="13"/>
  <c r="AS69" i="13"/>
  <c r="T70" i="13"/>
  <c r="U70" i="13" s="1"/>
  <c r="V70" i="13"/>
  <c r="Y70" i="13"/>
  <c r="Z70" i="13"/>
  <c r="AA70" i="13" s="1"/>
  <c r="AB70" i="13"/>
  <c r="AC70" i="13"/>
  <c r="AD70" i="13"/>
  <c r="AE70" i="13" s="1"/>
  <c r="AF70" i="13"/>
  <c r="AG70" i="13"/>
  <c r="AH70" i="13"/>
  <c r="AI70" i="13" s="1"/>
  <c r="AJ70" i="13"/>
  <c r="AK70" i="13"/>
  <c r="AL70" i="13"/>
  <c r="AM70" i="13"/>
  <c r="AN70" i="13"/>
  <c r="AO70" i="13"/>
  <c r="AP70" i="13"/>
  <c r="AQ70" i="13"/>
  <c r="AR70" i="13"/>
  <c r="AS70" i="13"/>
  <c r="T71" i="13"/>
  <c r="U71" i="13" s="1"/>
  <c r="V71" i="13"/>
  <c r="Y71" i="13"/>
  <c r="Z71" i="13"/>
  <c r="AA71" i="13"/>
  <c r="AB71" i="13"/>
  <c r="AC71" i="13"/>
  <c r="AD71" i="13"/>
  <c r="AE71" i="13" s="1"/>
  <c r="AF71" i="13"/>
  <c r="AG71" i="13" s="1"/>
  <c r="AH71" i="13"/>
  <c r="AI71" i="13" s="1"/>
  <c r="AJ71" i="13"/>
  <c r="AK71" i="13"/>
  <c r="AL71" i="13"/>
  <c r="AM71" i="13"/>
  <c r="AN71" i="13"/>
  <c r="AO71" i="13"/>
  <c r="AP71" i="13"/>
  <c r="AQ71" i="13"/>
  <c r="AR71" i="13"/>
  <c r="AS71" i="13"/>
  <c r="T72" i="13"/>
  <c r="U72" i="13" s="1"/>
  <c r="V72" i="13"/>
  <c r="Y72" i="13"/>
  <c r="Z72" i="13"/>
  <c r="AA72" i="13" s="1"/>
  <c r="AB72" i="13"/>
  <c r="AC72" i="13"/>
  <c r="AD72" i="13"/>
  <c r="AE72" i="13" s="1"/>
  <c r="AF72" i="13"/>
  <c r="AG72" i="13" s="1"/>
  <c r="AH72" i="13"/>
  <c r="AI72" i="13"/>
  <c r="AJ72" i="13"/>
  <c r="AK72" i="13" s="1"/>
  <c r="AL72" i="13"/>
  <c r="AM72" i="13"/>
  <c r="AN72" i="13"/>
  <c r="AO72" i="13"/>
  <c r="AP72" i="13"/>
  <c r="AQ72" i="13"/>
  <c r="AR72" i="13"/>
  <c r="AS72" i="13"/>
  <c r="T73" i="13"/>
  <c r="U73" i="13" s="1"/>
  <c r="V73" i="13"/>
  <c r="Y73" i="13"/>
  <c r="Z73" i="13"/>
  <c r="AA73" i="13"/>
  <c r="AB73" i="13"/>
  <c r="AC73" i="13"/>
  <c r="AD73" i="13"/>
  <c r="AE73" i="13"/>
  <c r="AF73" i="13"/>
  <c r="AG73" i="13" s="1"/>
  <c r="AH73" i="13"/>
  <c r="AI73" i="13"/>
  <c r="AJ73" i="13"/>
  <c r="AK73" i="13" s="1"/>
  <c r="AL73" i="13"/>
  <c r="AM73" i="13"/>
  <c r="AN73" i="13"/>
  <c r="AO73" i="13"/>
  <c r="AP73" i="13"/>
  <c r="AQ73" i="13"/>
  <c r="AR73" i="13"/>
  <c r="AS73" i="13"/>
  <c r="T74" i="13"/>
  <c r="U74" i="13" s="1"/>
  <c r="V74" i="13"/>
  <c r="Y74" i="13"/>
  <c r="Z74" i="13"/>
  <c r="AA74" i="13" s="1"/>
  <c r="AB74" i="13"/>
  <c r="AC74" i="13"/>
  <c r="AD74" i="13"/>
  <c r="AE74" i="13" s="1"/>
  <c r="AF74" i="13"/>
  <c r="AG74" i="13" s="1"/>
  <c r="AH74" i="13"/>
  <c r="AI74" i="13" s="1"/>
  <c r="AJ74" i="13"/>
  <c r="AK74" i="13"/>
  <c r="AL74" i="13"/>
  <c r="AM74" i="13"/>
  <c r="AN74" i="13"/>
  <c r="AO74" i="13"/>
  <c r="AP74" i="13"/>
  <c r="AQ74" i="13"/>
  <c r="AR74" i="13"/>
  <c r="AS74" i="13"/>
  <c r="T75" i="13"/>
  <c r="U75" i="13" s="1"/>
  <c r="V75" i="13"/>
  <c r="Y75" i="13"/>
  <c r="Z75" i="13"/>
  <c r="AA75" i="13" s="1"/>
  <c r="AB75" i="13"/>
  <c r="AC75" i="13"/>
  <c r="AD75" i="13"/>
  <c r="AE75" i="13"/>
  <c r="AF75" i="13"/>
  <c r="AG75" i="13" s="1"/>
  <c r="AH75" i="13"/>
  <c r="AI75" i="13"/>
  <c r="AJ75" i="13"/>
  <c r="AK75" i="13" s="1"/>
  <c r="AL75" i="13"/>
  <c r="AM75" i="13"/>
  <c r="AN75" i="13"/>
  <c r="AO75" i="13"/>
  <c r="AP75" i="13"/>
  <c r="AQ75" i="13"/>
  <c r="AR75" i="13"/>
  <c r="AS75" i="13"/>
  <c r="T76" i="13"/>
  <c r="U76" i="13"/>
  <c r="V76" i="13"/>
  <c r="Y76" i="13"/>
  <c r="Z76" i="13"/>
  <c r="AA76" i="13" s="1"/>
  <c r="AB76" i="13"/>
  <c r="AC76" i="13"/>
  <c r="AD76" i="13"/>
  <c r="AE76" i="13"/>
  <c r="AF76" i="13"/>
  <c r="AG76" i="13" s="1"/>
  <c r="AH76" i="13"/>
  <c r="AI76" i="13" s="1"/>
  <c r="AJ76" i="13"/>
  <c r="AK76" i="13" s="1"/>
  <c r="AL76" i="13"/>
  <c r="AM76" i="13"/>
  <c r="AN76" i="13"/>
  <c r="AO76" i="13"/>
  <c r="AP76" i="13"/>
  <c r="AQ76" i="13"/>
  <c r="AR76" i="13"/>
  <c r="AS76" i="13"/>
  <c r="T77" i="13"/>
  <c r="U77" i="13"/>
  <c r="V77" i="13"/>
  <c r="Y77" i="13"/>
  <c r="Z77" i="13"/>
  <c r="AA77" i="13" s="1"/>
  <c r="AB77" i="13"/>
  <c r="AC77" i="13"/>
  <c r="AD77" i="13"/>
  <c r="AE77" i="13"/>
  <c r="AF77" i="13"/>
  <c r="AG77" i="13" s="1"/>
  <c r="AH77" i="13"/>
  <c r="AI77" i="13" s="1"/>
  <c r="AJ77" i="13"/>
  <c r="AK77" i="13" s="1"/>
  <c r="AL77" i="13"/>
  <c r="AM77" i="13"/>
  <c r="AN77" i="13"/>
  <c r="AO77" i="13"/>
  <c r="AP77" i="13"/>
  <c r="AQ77" i="13"/>
  <c r="AR77" i="13"/>
  <c r="AS77" i="13"/>
  <c r="T78" i="13"/>
  <c r="U78" i="13" s="1"/>
  <c r="V78" i="13"/>
  <c r="Y78" i="13"/>
  <c r="Z78" i="13"/>
  <c r="AA78" i="13" s="1"/>
  <c r="AB78" i="13"/>
  <c r="AC78" i="13"/>
  <c r="AD78" i="13"/>
  <c r="AE78" i="13" s="1"/>
  <c r="AF78" i="13"/>
  <c r="AG78" i="13" s="1"/>
  <c r="AH78" i="13"/>
  <c r="AI78" i="13"/>
  <c r="AJ78" i="13"/>
  <c r="AK78" i="13" s="1"/>
  <c r="AL78" i="13"/>
  <c r="AM78" i="13"/>
  <c r="AN78" i="13"/>
  <c r="AO78" i="13"/>
  <c r="AP78" i="13"/>
  <c r="AQ78" i="13"/>
  <c r="AR78" i="13"/>
  <c r="AS78" i="13"/>
  <c r="T79" i="13"/>
  <c r="U79" i="13" s="1"/>
  <c r="V79" i="13"/>
  <c r="Y79" i="13"/>
  <c r="Z79" i="13"/>
  <c r="AA79" i="13"/>
  <c r="AB79" i="13"/>
  <c r="AC79" i="13"/>
  <c r="AD79" i="13"/>
  <c r="AE79" i="13" s="1"/>
  <c r="AF79" i="13"/>
  <c r="AG79" i="13" s="1"/>
  <c r="AH79" i="13"/>
  <c r="AI79" i="13" s="1"/>
  <c r="AJ79" i="13"/>
  <c r="AK79" i="13"/>
  <c r="AL79" i="13"/>
  <c r="AM79" i="13"/>
  <c r="AN79" i="13"/>
  <c r="AO79" i="13"/>
  <c r="AP79" i="13"/>
  <c r="AQ79" i="13"/>
  <c r="AR79" i="13"/>
  <c r="AS79" i="13"/>
  <c r="T80" i="13"/>
  <c r="U80" i="13" s="1"/>
  <c r="V80" i="13"/>
  <c r="Y80" i="13"/>
  <c r="Z80" i="13"/>
  <c r="AA80" i="13"/>
  <c r="AB80" i="13"/>
  <c r="AC80" i="13"/>
  <c r="AD80" i="13"/>
  <c r="AE80" i="13" s="1"/>
  <c r="AF80" i="13"/>
  <c r="AG80" i="13" s="1"/>
  <c r="AH80" i="13"/>
  <c r="AI80" i="13" s="1"/>
  <c r="AJ80" i="13"/>
  <c r="AK80" i="13" s="1"/>
  <c r="AL80" i="13"/>
  <c r="AM80" i="13"/>
  <c r="AN80" i="13"/>
  <c r="AO80" i="13"/>
  <c r="AP80" i="13"/>
  <c r="AQ80" i="13"/>
  <c r="AR80" i="13"/>
  <c r="AS80" i="13"/>
  <c r="T81" i="13"/>
  <c r="U81" i="13"/>
  <c r="V81" i="13"/>
  <c r="Y81" i="13"/>
  <c r="Z81" i="13"/>
  <c r="AA81" i="13" s="1"/>
  <c r="AB81" i="13"/>
  <c r="AC81" i="13"/>
  <c r="AD81" i="13"/>
  <c r="AE81" i="13"/>
  <c r="AF81" i="13"/>
  <c r="AG81" i="13" s="1"/>
  <c r="AH81" i="13"/>
  <c r="AI81" i="13"/>
  <c r="AJ81" i="13"/>
  <c r="AK81" i="13"/>
  <c r="AL81" i="13"/>
  <c r="AM81" i="13"/>
  <c r="AN81" i="13"/>
  <c r="AO81" i="13"/>
  <c r="AP81" i="13"/>
  <c r="AQ81" i="13"/>
  <c r="AR81" i="13"/>
  <c r="AS81" i="13"/>
  <c r="T82" i="13"/>
  <c r="U82" i="13" s="1"/>
  <c r="V82" i="13"/>
  <c r="Y82" i="13"/>
  <c r="Z82" i="13"/>
  <c r="AA82" i="13" s="1"/>
  <c r="AB82" i="13"/>
  <c r="AC82" i="13"/>
  <c r="AD82" i="13"/>
  <c r="AE82" i="13"/>
  <c r="AF82" i="13"/>
  <c r="AG82" i="13"/>
  <c r="AH82" i="13"/>
  <c r="AI82" i="13" s="1"/>
  <c r="AJ82" i="13"/>
  <c r="AK82" i="13" s="1"/>
  <c r="AL82" i="13"/>
  <c r="AM82" i="13"/>
  <c r="AN82" i="13"/>
  <c r="AO82" i="13"/>
  <c r="AP82" i="13"/>
  <c r="AQ82" i="13"/>
  <c r="AR82" i="13"/>
  <c r="AS82" i="13"/>
  <c r="T83" i="13"/>
  <c r="U83" i="13"/>
  <c r="V83" i="13"/>
  <c r="Y83" i="13"/>
  <c r="Z83" i="13"/>
  <c r="AA83" i="13"/>
  <c r="AB83" i="13"/>
  <c r="AC83" i="13"/>
  <c r="AD83" i="13"/>
  <c r="AE83" i="13" s="1"/>
  <c r="AF83" i="13"/>
  <c r="AG83" i="13" s="1"/>
  <c r="AH83" i="13"/>
  <c r="AI83" i="13"/>
  <c r="AJ83" i="13"/>
  <c r="AK83" i="13"/>
  <c r="AL83" i="13"/>
  <c r="AM83" i="13"/>
  <c r="AN83" i="13"/>
  <c r="AO83" i="13"/>
  <c r="AP83" i="13"/>
  <c r="AQ83" i="13"/>
  <c r="AR83" i="13"/>
  <c r="AS83" i="13"/>
  <c r="T84" i="13"/>
  <c r="U84" i="13" s="1"/>
  <c r="V84" i="13"/>
  <c r="Y84" i="13"/>
  <c r="Z84" i="13"/>
  <c r="AA84" i="13" s="1"/>
  <c r="AB84" i="13"/>
  <c r="AC84" i="13"/>
  <c r="AD84" i="13"/>
  <c r="AE84" i="13" s="1"/>
  <c r="AF84" i="13"/>
  <c r="AG84" i="13"/>
  <c r="AH84" i="13"/>
  <c r="AI84" i="13"/>
  <c r="AJ84" i="13"/>
  <c r="AK84" i="13" s="1"/>
  <c r="AL84" i="13"/>
  <c r="AM84" i="13"/>
  <c r="AN84" i="13"/>
  <c r="AO84" i="13"/>
  <c r="AP84" i="13"/>
  <c r="AQ84" i="13"/>
  <c r="AR84" i="13"/>
  <c r="AS84" i="13"/>
  <c r="T85" i="13"/>
  <c r="U85" i="13" s="1"/>
  <c r="V85" i="13"/>
  <c r="Y85" i="13"/>
  <c r="Z85" i="13"/>
  <c r="AA85" i="13"/>
  <c r="AB85" i="13"/>
  <c r="AC85" i="13"/>
  <c r="AD85" i="13"/>
  <c r="AE85" i="13" s="1"/>
  <c r="AF85" i="13"/>
  <c r="AG85" i="13" s="1"/>
  <c r="AH85" i="13"/>
  <c r="AI85" i="13" s="1"/>
  <c r="AJ85" i="13"/>
  <c r="AK85" i="13" s="1"/>
  <c r="AL85" i="13"/>
  <c r="AM85" i="13"/>
  <c r="AN85" i="13"/>
  <c r="AO85" i="13"/>
  <c r="AP85" i="13"/>
  <c r="AQ85" i="13"/>
  <c r="AR85" i="13"/>
  <c r="AS85" i="13"/>
  <c r="T86" i="13"/>
  <c r="U86" i="13" s="1"/>
  <c r="V86" i="13"/>
  <c r="Y86" i="13"/>
  <c r="Z86" i="13"/>
  <c r="AA86" i="13" s="1"/>
  <c r="AB86" i="13"/>
  <c r="AC86" i="13"/>
  <c r="AD86" i="13"/>
  <c r="AE86" i="13"/>
  <c r="AF86" i="13"/>
  <c r="AG86" i="13" s="1"/>
  <c r="AH86" i="13"/>
  <c r="AI86" i="13" s="1"/>
  <c r="AJ86" i="13"/>
  <c r="AK86" i="13" s="1"/>
  <c r="AL86" i="13"/>
  <c r="AM86" i="13"/>
  <c r="AN86" i="13"/>
  <c r="AO86" i="13"/>
  <c r="AP86" i="13"/>
  <c r="AQ86" i="13"/>
  <c r="AR86" i="13"/>
  <c r="AS86" i="13"/>
  <c r="T87" i="13"/>
  <c r="U87" i="13" s="1"/>
  <c r="V87" i="13"/>
  <c r="Y87" i="13"/>
  <c r="Z87" i="13"/>
  <c r="AA87" i="13" s="1"/>
  <c r="AB87" i="13"/>
  <c r="AC87" i="13"/>
  <c r="AD87" i="13"/>
  <c r="AE87" i="13" s="1"/>
  <c r="AF87" i="13"/>
  <c r="AG87" i="13" s="1"/>
  <c r="AH87" i="13"/>
  <c r="AI87" i="13"/>
  <c r="AJ87" i="13"/>
  <c r="AK87" i="13"/>
  <c r="AL87" i="13"/>
  <c r="AM87" i="13"/>
  <c r="AN87" i="13"/>
  <c r="AO87" i="13"/>
  <c r="AP87" i="13"/>
  <c r="AQ87" i="13"/>
  <c r="AR87" i="13"/>
  <c r="AS87" i="13"/>
  <c r="T88" i="13"/>
  <c r="U88" i="13" s="1"/>
  <c r="V88" i="13"/>
  <c r="Y88" i="13"/>
  <c r="Z88" i="13"/>
  <c r="AA88" i="13" s="1"/>
  <c r="AB88" i="13"/>
  <c r="AC88" i="13"/>
  <c r="AD88" i="13"/>
  <c r="AE88" i="13" s="1"/>
  <c r="AF88" i="13"/>
  <c r="AG88" i="13" s="1"/>
  <c r="AH88" i="13"/>
  <c r="AI88" i="13" s="1"/>
  <c r="AJ88" i="13"/>
  <c r="AK88" i="13" s="1"/>
  <c r="AL88" i="13"/>
  <c r="AM88" i="13"/>
  <c r="AN88" i="13"/>
  <c r="AO88" i="13"/>
  <c r="AP88" i="13"/>
  <c r="AQ88" i="13"/>
  <c r="AR88" i="13"/>
  <c r="AS88" i="13"/>
  <c r="T89" i="13"/>
  <c r="U89" i="13" s="1"/>
  <c r="V89" i="13"/>
  <c r="Y89" i="13"/>
  <c r="Z89" i="13"/>
  <c r="AA89" i="13" s="1"/>
  <c r="AB89" i="13"/>
  <c r="AC89" i="13"/>
  <c r="AD89" i="13"/>
  <c r="AE89" i="13"/>
  <c r="AF89" i="13"/>
  <c r="AG89" i="13"/>
  <c r="AH89" i="13"/>
  <c r="AI89" i="13"/>
  <c r="AJ89" i="13"/>
  <c r="AK89" i="13"/>
  <c r="AL89" i="13"/>
  <c r="AM89" i="13"/>
  <c r="AN89" i="13"/>
  <c r="AO89" i="13"/>
  <c r="AP89" i="13"/>
  <c r="AQ89" i="13"/>
  <c r="AR89" i="13"/>
  <c r="AS89" i="13"/>
  <c r="T90" i="13"/>
  <c r="U90" i="13"/>
  <c r="V90" i="13"/>
  <c r="Y90" i="13"/>
  <c r="Z90" i="13"/>
  <c r="AA90" i="13"/>
  <c r="AB90" i="13"/>
  <c r="AC90" i="13"/>
  <c r="AD90" i="13"/>
  <c r="AE90" i="13" s="1"/>
  <c r="AF90" i="13"/>
  <c r="AG90" i="13"/>
  <c r="AH90" i="13"/>
  <c r="AI90" i="13" s="1"/>
  <c r="AJ90" i="13"/>
  <c r="AK90" i="13" s="1"/>
  <c r="AL90" i="13"/>
  <c r="AM90" i="13"/>
  <c r="AN90" i="13"/>
  <c r="AO90" i="13"/>
  <c r="AP90" i="13"/>
  <c r="AQ90" i="13"/>
  <c r="AR90" i="13"/>
  <c r="AS90" i="13"/>
  <c r="T91" i="13"/>
  <c r="U91" i="13" s="1"/>
  <c r="V91" i="13"/>
  <c r="Y91" i="13"/>
  <c r="Z91" i="13"/>
  <c r="AA91" i="13" s="1"/>
  <c r="AB91" i="13"/>
  <c r="AC91" i="13"/>
  <c r="AD91" i="13"/>
  <c r="AE91" i="13" s="1"/>
  <c r="AF91" i="13"/>
  <c r="AG91" i="13" s="1"/>
  <c r="AH91" i="13"/>
  <c r="AI91" i="13" s="1"/>
  <c r="AJ91" i="13"/>
  <c r="AK91" i="13"/>
  <c r="AL91" i="13"/>
  <c r="AM91" i="13"/>
  <c r="AN91" i="13"/>
  <c r="AO91" i="13"/>
  <c r="AP91" i="13"/>
  <c r="AQ91" i="13"/>
  <c r="AR91" i="13"/>
  <c r="AS91" i="13"/>
  <c r="T92" i="13"/>
  <c r="U92" i="13" s="1"/>
  <c r="V92" i="13"/>
  <c r="Y92" i="13"/>
  <c r="Z92" i="13"/>
  <c r="AA92" i="13" s="1"/>
  <c r="AB92" i="13"/>
  <c r="AC92" i="13"/>
  <c r="AD92" i="13"/>
  <c r="AE92" i="13"/>
  <c r="AF92" i="13"/>
  <c r="AG92" i="13" s="1"/>
  <c r="AH92" i="13"/>
  <c r="AI92" i="13"/>
  <c r="AJ92" i="13"/>
  <c r="AK92" i="13"/>
  <c r="AL92" i="13"/>
  <c r="AM92" i="13"/>
  <c r="AN92" i="13"/>
  <c r="AO92" i="13"/>
  <c r="AP92" i="13"/>
  <c r="AQ92" i="13"/>
  <c r="AR92" i="13"/>
  <c r="AS92" i="13"/>
  <c r="T93" i="13"/>
  <c r="U93" i="13"/>
  <c r="V93" i="13"/>
  <c r="Y93" i="13"/>
  <c r="Z93" i="13"/>
  <c r="AA93" i="13"/>
  <c r="AB93" i="13"/>
  <c r="AC93" i="13"/>
  <c r="AD93" i="13"/>
  <c r="AE93" i="13"/>
  <c r="AF93" i="13"/>
  <c r="AG93" i="13" s="1"/>
  <c r="AH93" i="13"/>
  <c r="AI93" i="13" s="1"/>
  <c r="AJ93" i="13"/>
  <c r="AK93" i="13" s="1"/>
  <c r="AL93" i="13"/>
  <c r="AM93" i="13"/>
  <c r="AN93" i="13"/>
  <c r="AO93" i="13"/>
  <c r="AP93" i="13"/>
  <c r="AQ93" i="13"/>
  <c r="AR93" i="13"/>
  <c r="AS93" i="13"/>
  <c r="T94" i="13"/>
  <c r="U94" i="13" s="1"/>
  <c r="V94" i="13"/>
  <c r="Y94" i="13"/>
  <c r="Z94" i="13"/>
  <c r="AA94" i="13" s="1"/>
  <c r="AB94" i="13"/>
  <c r="AC94" i="13"/>
  <c r="AD94" i="13"/>
  <c r="AE94" i="13" s="1"/>
  <c r="AF94" i="13"/>
  <c r="AG94" i="13" s="1"/>
  <c r="AH94" i="13"/>
  <c r="AI94" i="13"/>
  <c r="AJ94" i="13"/>
  <c r="AK94" i="13" s="1"/>
  <c r="AL94" i="13"/>
  <c r="AM94" i="13"/>
  <c r="AN94" i="13"/>
  <c r="AO94" i="13"/>
  <c r="AP94" i="13"/>
  <c r="AQ94" i="13"/>
  <c r="AR94" i="13"/>
  <c r="AS94" i="13"/>
  <c r="T95" i="13"/>
  <c r="U95" i="13" s="1"/>
  <c r="V95" i="13"/>
  <c r="Y95" i="13"/>
  <c r="Z95" i="13"/>
  <c r="AA95" i="13" s="1"/>
  <c r="AB95" i="13"/>
  <c r="AC95" i="13"/>
  <c r="AD95" i="13"/>
  <c r="AE95" i="13"/>
  <c r="AF95" i="13"/>
  <c r="AG95" i="13"/>
  <c r="AH95" i="13"/>
  <c r="AI95" i="13" s="1"/>
  <c r="AJ95" i="13"/>
  <c r="AK95" i="13" s="1"/>
  <c r="AL95" i="13"/>
  <c r="AM95" i="13"/>
  <c r="AN95" i="13"/>
  <c r="AO95" i="13"/>
  <c r="AP95" i="13"/>
  <c r="AQ95" i="13"/>
  <c r="AR95" i="13"/>
  <c r="AS95" i="13"/>
  <c r="T96" i="13"/>
  <c r="U96" i="13" s="1"/>
  <c r="V96" i="13"/>
  <c r="Y96" i="13"/>
  <c r="Z96" i="13"/>
  <c r="AA96" i="13"/>
  <c r="AB96" i="13"/>
  <c r="AC96" i="13"/>
  <c r="AD96" i="13"/>
  <c r="AE96" i="13" s="1"/>
  <c r="AF96" i="13"/>
  <c r="AG96" i="13" s="1"/>
  <c r="AH96" i="13"/>
  <c r="AI96" i="13"/>
  <c r="AJ96" i="13"/>
  <c r="AK96" i="13"/>
  <c r="AL96" i="13"/>
  <c r="AM96" i="13"/>
  <c r="AN96" i="13"/>
  <c r="AO96" i="13"/>
  <c r="AP96" i="13"/>
  <c r="AQ96" i="13"/>
  <c r="AR96" i="13"/>
  <c r="AS96" i="13"/>
  <c r="T97" i="13"/>
  <c r="U97" i="13" s="1"/>
  <c r="V97" i="13"/>
  <c r="Y97" i="13"/>
  <c r="Z97" i="13"/>
  <c r="AA97" i="13"/>
  <c r="AB97" i="13"/>
  <c r="AC97" i="13"/>
  <c r="AD97" i="13"/>
  <c r="AE97" i="13" s="1"/>
  <c r="AF97" i="13"/>
  <c r="AG97" i="13" s="1"/>
  <c r="AH97" i="13"/>
  <c r="AI97" i="13" s="1"/>
  <c r="AJ97" i="13"/>
  <c r="AK97" i="13" s="1"/>
  <c r="AL97" i="13"/>
  <c r="AM97" i="13"/>
  <c r="AN97" i="13"/>
  <c r="AO97" i="13"/>
  <c r="AP97" i="13"/>
  <c r="AQ97" i="13"/>
  <c r="AR97" i="13"/>
  <c r="AS97" i="13"/>
  <c r="T98" i="13"/>
  <c r="U98" i="13" s="1"/>
  <c r="V98" i="13"/>
  <c r="Y98" i="13"/>
  <c r="Z98" i="13"/>
  <c r="AA98" i="13" s="1"/>
  <c r="AB98" i="13"/>
  <c r="AC98" i="13"/>
  <c r="AD98" i="13"/>
  <c r="AE98" i="13"/>
  <c r="AF98" i="13"/>
  <c r="AG98" i="13" s="1"/>
  <c r="AH98" i="13"/>
  <c r="AI98" i="13" s="1"/>
  <c r="AJ98" i="13"/>
  <c r="AK98" i="13" s="1"/>
  <c r="AL98" i="13"/>
  <c r="AM98" i="13"/>
  <c r="AN98" i="13"/>
  <c r="AO98" i="13"/>
  <c r="AP98" i="13"/>
  <c r="AQ98" i="13"/>
  <c r="AR98" i="13"/>
  <c r="AS98" i="13"/>
  <c r="T99" i="13"/>
  <c r="U99" i="13" s="1"/>
  <c r="V99" i="13"/>
  <c r="Y99" i="13"/>
  <c r="Z99" i="13"/>
  <c r="AA99" i="13" s="1"/>
  <c r="AB99" i="13"/>
  <c r="AC99" i="13"/>
  <c r="AD99" i="13"/>
  <c r="AE99" i="13" s="1"/>
  <c r="AF99" i="13"/>
  <c r="AG99" i="13" s="1"/>
  <c r="AH99" i="13"/>
  <c r="AI99" i="13" s="1"/>
  <c r="AJ99" i="13"/>
  <c r="AK99" i="13" s="1"/>
  <c r="AL99" i="13"/>
  <c r="AM99" i="13"/>
  <c r="AN99" i="13"/>
  <c r="AO99" i="13"/>
  <c r="AP99" i="13"/>
  <c r="AQ99" i="13"/>
  <c r="AR99" i="13"/>
  <c r="AS99" i="13"/>
  <c r="T100" i="13"/>
  <c r="U100" i="13" s="1"/>
  <c r="V100" i="13"/>
  <c r="Y100" i="13"/>
  <c r="Z100" i="13"/>
  <c r="AA100" i="13"/>
  <c r="AB100" i="13"/>
  <c r="AC100" i="13"/>
  <c r="AD100" i="13"/>
  <c r="AE100" i="13"/>
  <c r="AF100" i="13"/>
  <c r="AG100" i="13" s="1"/>
  <c r="AH100" i="13"/>
  <c r="AI100" i="13" s="1"/>
  <c r="AJ100" i="13"/>
  <c r="AK100" i="13" s="1"/>
  <c r="AL100" i="13"/>
  <c r="AM100" i="13"/>
  <c r="AN100" i="13"/>
  <c r="AO100" i="13"/>
  <c r="AP100" i="13"/>
  <c r="AQ100" i="13"/>
  <c r="AR100" i="13"/>
  <c r="AS100" i="13"/>
  <c r="T101" i="13"/>
  <c r="U101" i="13"/>
  <c r="V101" i="13"/>
  <c r="Y101" i="13"/>
  <c r="Z101" i="13"/>
  <c r="AA101" i="13"/>
  <c r="AB101" i="13"/>
  <c r="AC101" i="13"/>
  <c r="AD101" i="13"/>
  <c r="AE101" i="13" s="1"/>
  <c r="AF101" i="13"/>
  <c r="AG101" i="13" s="1"/>
  <c r="AH101" i="13"/>
  <c r="AI101" i="13" s="1"/>
  <c r="AJ101" i="13"/>
  <c r="AK101" i="13" s="1"/>
  <c r="AL101" i="13"/>
  <c r="AM101" i="13"/>
  <c r="AN101" i="13"/>
  <c r="AO101" i="13"/>
  <c r="AP101" i="13"/>
  <c r="AQ101" i="13"/>
  <c r="AR101" i="13"/>
  <c r="AS101" i="13"/>
  <c r="T102" i="13"/>
  <c r="U102" i="13" s="1"/>
  <c r="V102" i="13"/>
  <c r="Y102" i="13"/>
  <c r="Z102" i="13"/>
  <c r="AA102" i="13" s="1"/>
  <c r="AB102" i="13"/>
  <c r="AC102" i="13"/>
  <c r="AD102" i="13"/>
  <c r="AE102" i="13" s="1"/>
  <c r="AF102" i="13"/>
  <c r="AG102" i="13"/>
  <c r="AH102" i="13"/>
  <c r="AI102" i="13" s="1"/>
  <c r="AJ102" i="13"/>
  <c r="AK102" i="13" s="1"/>
  <c r="AL102" i="13"/>
  <c r="AM102" i="13"/>
  <c r="AN102" i="13"/>
  <c r="AO102" i="13"/>
  <c r="AP102" i="13"/>
  <c r="AQ102" i="13"/>
  <c r="AR102" i="13"/>
  <c r="AS102" i="13"/>
  <c r="T103" i="13"/>
  <c r="U103" i="13" s="1"/>
  <c r="V103" i="13"/>
  <c r="Y103" i="13"/>
  <c r="Z103" i="13"/>
  <c r="AA103" i="13" s="1"/>
  <c r="AB103" i="13"/>
  <c r="AC103" i="13"/>
  <c r="AD103" i="13"/>
  <c r="AE103" i="13" s="1"/>
  <c r="AF103" i="13"/>
  <c r="AG103" i="13"/>
  <c r="AH103" i="13"/>
  <c r="AI103" i="13" s="1"/>
  <c r="AJ103" i="13"/>
  <c r="AK103" i="13" s="1"/>
  <c r="AL103" i="13"/>
  <c r="AM103" i="13"/>
  <c r="AN103" i="13"/>
  <c r="AO103" i="13"/>
  <c r="AP103" i="13"/>
  <c r="AQ103" i="13"/>
  <c r="AR103" i="13"/>
  <c r="AS103" i="13"/>
  <c r="T104" i="13"/>
  <c r="U104" i="13" s="1"/>
  <c r="V104" i="13"/>
  <c r="Y104" i="13"/>
  <c r="Z104" i="13"/>
  <c r="AA104" i="13"/>
  <c r="AB104" i="13"/>
  <c r="AC104" i="13"/>
  <c r="AD104" i="13"/>
  <c r="AE104" i="13" s="1"/>
  <c r="AF104" i="13"/>
  <c r="AG104" i="13" s="1"/>
  <c r="AH104" i="13"/>
  <c r="AI104" i="13"/>
  <c r="AJ104" i="13"/>
  <c r="AK104" i="13" s="1"/>
  <c r="AL104" i="13"/>
  <c r="AM104" i="13"/>
  <c r="AN104" i="13"/>
  <c r="AO104" i="13"/>
  <c r="AP104" i="13"/>
  <c r="AQ104" i="13"/>
  <c r="AR104" i="13"/>
  <c r="AS104" i="13"/>
  <c r="T105" i="13"/>
  <c r="U105" i="13"/>
  <c r="V105" i="13"/>
  <c r="Y105" i="13"/>
  <c r="Z105" i="13"/>
  <c r="AA105" i="13" s="1"/>
  <c r="AB105" i="13"/>
  <c r="AC105" i="13"/>
  <c r="AD105" i="13"/>
  <c r="AE105" i="13" s="1"/>
  <c r="AF105" i="13"/>
  <c r="AG105" i="13" s="1"/>
  <c r="AH105" i="13"/>
  <c r="AI105" i="13" s="1"/>
  <c r="AJ105" i="13"/>
  <c r="AK105" i="13" s="1"/>
  <c r="AL105" i="13"/>
  <c r="AM105" i="13"/>
  <c r="AN105" i="13"/>
  <c r="AO105" i="13"/>
  <c r="AP105" i="13"/>
  <c r="AQ105" i="13"/>
  <c r="AR105" i="13"/>
  <c r="AS105" i="13"/>
  <c r="T106" i="13"/>
  <c r="U106" i="13"/>
  <c r="V106" i="13"/>
  <c r="Y106" i="13"/>
  <c r="Z106" i="13"/>
  <c r="AA106" i="13"/>
  <c r="AB106" i="13"/>
  <c r="AC106" i="13"/>
  <c r="AD106" i="13"/>
  <c r="AE106" i="13" s="1"/>
  <c r="AF106" i="13"/>
  <c r="AG106" i="13"/>
  <c r="AH106" i="13"/>
  <c r="AI106" i="13"/>
  <c r="AJ106" i="13"/>
  <c r="AK106" i="13"/>
  <c r="AL106" i="13"/>
  <c r="AM106" i="13"/>
  <c r="AN106" i="13"/>
  <c r="AO106" i="13"/>
  <c r="AP106" i="13"/>
  <c r="AQ106" i="13"/>
  <c r="AR106" i="13"/>
  <c r="AS106" i="13"/>
  <c r="T107" i="13"/>
  <c r="U107" i="13" s="1"/>
  <c r="V107" i="13"/>
  <c r="Y107" i="13"/>
  <c r="Z107" i="13"/>
  <c r="AA107" i="13"/>
  <c r="AB107" i="13"/>
  <c r="AC107" i="13"/>
  <c r="AD107" i="13"/>
  <c r="AE107" i="13" s="1"/>
  <c r="AF107" i="13"/>
  <c r="AG107" i="13"/>
  <c r="AH107" i="13"/>
  <c r="AI107" i="13"/>
  <c r="AJ107" i="13"/>
  <c r="AK107" i="13" s="1"/>
  <c r="AL107" i="13"/>
  <c r="AM107" i="13"/>
  <c r="AN107" i="13"/>
  <c r="AO107" i="13"/>
  <c r="AP107" i="13"/>
  <c r="AQ107" i="13"/>
  <c r="AR107" i="13"/>
  <c r="AS107" i="13"/>
  <c r="T108" i="13"/>
  <c r="U108" i="13" s="1"/>
  <c r="V108" i="13"/>
  <c r="Y108" i="13"/>
  <c r="Z108" i="13"/>
  <c r="AA108" i="13"/>
  <c r="AB108" i="13"/>
  <c r="AC108" i="13"/>
  <c r="AD108" i="13"/>
  <c r="AE108" i="13" s="1"/>
  <c r="AF108" i="13"/>
  <c r="AG108" i="13" s="1"/>
  <c r="AH108" i="13"/>
  <c r="AI108" i="13"/>
  <c r="AJ108" i="13"/>
  <c r="AK108" i="13"/>
  <c r="AL108" i="13"/>
  <c r="AM108" i="13"/>
  <c r="AN108" i="13"/>
  <c r="AO108" i="13"/>
  <c r="AP108" i="13"/>
  <c r="AQ108" i="13"/>
  <c r="AR108" i="13"/>
  <c r="AS108" i="13"/>
  <c r="T109" i="13"/>
  <c r="U109" i="13" s="1"/>
  <c r="V109" i="13"/>
  <c r="Y109" i="13"/>
  <c r="Z109" i="13"/>
  <c r="AA109" i="13" s="1"/>
  <c r="AB109" i="13"/>
  <c r="AC109" i="13"/>
  <c r="AD109" i="13"/>
  <c r="AE109" i="13"/>
  <c r="AF109" i="13"/>
  <c r="AG109" i="13" s="1"/>
  <c r="AH109" i="13"/>
  <c r="AI109" i="13" s="1"/>
  <c r="AJ109" i="13"/>
  <c r="AK109" i="13" s="1"/>
  <c r="AL109" i="13"/>
  <c r="AM109" i="13"/>
  <c r="AN109" i="13"/>
  <c r="AO109" i="13"/>
  <c r="AP109" i="13"/>
  <c r="AQ109" i="13"/>
  <c r="AR109" i="13"/>
  <c r="AS109" i="13"/>
  <c r="T110" i="13"/>
  <c r="U110" i="13"/>
  <c r="V110" i="13"/>
  <c r="Y110" i="13"/>
  <c r="Z110" i="13"/>
  <c r="AA110" i="13" s="1"/>
  <c r="AB110" i="13"/>
  <c r="AC110" i="13"/>
  <c r="AD110" i="13"/>
  <c r="AE110" i="13" s="1"/>
  <c r="AF110" i="13"/>
  <c r="AG110" i="13" s="1"/>
  <c r="AH110" i="13"/>
  <c r="AI110" i="13"/>
  <c r="AJ110" i="13"/>
  <c r="AK110" i="13" s="1"/>
  <c r="AL110" i="13"/>
  <c r="AM110" i="13"/>
  <c r="AN110" i="13"/>
  <c r="AO110" i="13"/>
  <c r="AP110" i="13"/>
  <c r="AQ110" i="13"/>
  <c r="AR110" i="13"/>
  <c r="AS110" i="13"/>
  <c r="T111" i="13"/>
  <c r="U111" i="13" s="1"/>
  <c r="V111" i="13"/>
  <c r="Y111" i="13"/>
  <c r="Z111" i="13"/>
  <c r="AA111" i="13"/>
  <c r="AB111" i="13"/>
  <c r="AC111" i="13"/>
  <c r="AD111" i="13"/>
  <c r="AE111" i="13"/>
  <c r="AF111" i="13"/>
  <c r="AG111" i="13" s="1"/>
  <c r="AH111" i="13"/>
  <c r="AI111" i="13" s="1"/>
  <c r="AJ111" i="13"/>
  <c r="AK111" i="13" s="1"/>
  <c r="AL111" i="13"/>
  <c r="AM111" i="13"/>
  <c r="AN111" i="13"/>
  <c r="AO111" i="13"/>
  <c r="AP111" i="13"/>
  <c r="AQ111" i="13"/>
  <c r="AR111" i="13"/>
  <c r="AS111" i="13"/>
  <c r="T112" i="13"/>
  <c r="U112" i="13" s="1"/>
  <c r="V112" i="13"/>
  <c r="Y112" i="13"/>
  <c r="Z112" i="13"/>
  <c r="AA112" i="13"/>
  <c r="AB112" i="13"/>
  <c r="AC112" i="13"/>
  <c r="AD112" i="13"/>
  <c r="AE112" i="13" s="1"/>
  <c r="AF112" i="13"/>
  <c r="AG112" i="13" s="1"/>
  <c r="AH112" i="13"/>
  <c r="AI112" i="13" s="1"/>
  <c r="AJ112" i="13"/>
  <c r="AK112" i="13"/>
  <c r="AL112" i="13"/>
  <c r="AM112" i="13"/>
  <c r="AN112" i="13"/>
  <c r="AO112" i="13"/>
  <c r="AP112" i="13"/>
  <c r="AQ112" i="13"/>
  <c r="AR112" i="13"/>
  <c r="AS112" i="13"/>
  <c r="T113" i="13"/>
  <c r="U113" i="13" s="1"/>
  <c r="V113" i="13"/>
  <c r="Y113" i="13"/>
  <c r="Z113" i="13"/>
  <c r="AA113" i="13" s="1"/>
  <c r="AB113" i="13"/>
  <c r="AC113" i="13"/>
  <c r="AD113" i="13"/>
  <c r="AE113" i="13"/>
  <c r="AF113" i="13"/>
  <c r="AG113" i="13" s="1"/>
  <c r="AH113" i="13"/>
  <c r="AI113" i="13" s="1"/>
  <c r="AJ113" i="13"/>
  <c r="AK113" i="13"/>
  <c r="AL113" i="13"/>
  <c r="AM113" i="13"/>
  <c r="AN113" i="13"/>
  <c r="AO113" i="13"/>
  <c r="AP113" i="13"/>
  <c r="AQ113" i="13"/>
  <c r="AR113" i="13"/>
  <c r="AS113" i="13"/>
  <c r="T114" i="13"/>
  <c r="U114" i="13" s="1"/>
  <c r="V114" i="13"/>
  <c r="Y114" i="13"/>
  <c r="Z114" i="13"/>
  <c r="AA114" i="13" s="1"/>
  <c r="AB114" i="13"/>
  <c r="AC114" i="13"/>
  <c r="AD114" i="13"/>
  <c r="AE114" i="13" s="1"/>
  <c r="AF114" i="13"/>
  <c r="AG114" i="13" s="1"/>
  <c r="AH114" i="13"/>
  <c r="AI114" i="13"/>
  <c r="AJ114" i="13"/>
  <c r="AK114" i="13" s="1"/>
  <c r="AL114" i="13"/>
  <c r="AM114" i="13"/>
  <c r="AN114" i="13"/>
  <c r="AO114" i="13"/>
  <c r="AP114" i="13"/>
  <c r="AQ114" i="13"/>
  <c r="AR114" i="13"/>
  <c r="AS114" i="13"/>
  <c r="T115" i="13"/>
  <c r="U115" i="13" s="1"/>
  <c r="V115" i="13"/>
  <c r="Y115" i="13"/>
  <c r="Z115" i="13"/>
  <c r="AA115" i="13" s="1"/>
  <c r="AB115" i="13"/>
  <c r="AC115" i="13"/>
  <c r="AD115" i="13"/>
  <c r="AE115" i="13" s="1"/>
  <c r="AF115" i="13"/>
  <c r="AG115" i="13" s="1"/>
  <c r="AH115" i="13"/>
  <c r="AI115" i="13" s="1"/>
  <c r="AJ115" i="13"/>
  <c r="AK115" i="13" s="1"/>
  <c r="AL115" i="13"/>
  <c r="AM115" i="13"/>
  <c r="AN115" i="13"/>
  <c r="AO115" i="13"/>
  <c r="AP115" i="13"/>
  <c r="AQ115" i="13"/>
  <c r="AR115" i="13"/>
  <c r="AS115" i="13"/>
  <c r="T116" i="13"/>
  <c r="U116" i="13"/>
  <c r="V116" i="13"/>
  <c r="Y116" i="13"/>
  <c r="Z116" i="13"/>
  <c r="AA116" i="13" s="1"/>
  <c r="AB116" i="13"/>
  <c r="AC116" i="13"/>
  <c r="AD116" i="13"/>
  <c r="AE116" i="13"/>
  <c r="AF116" i="13"/>
  <c r="AG116" i="13"/>
  <c r="AH116" i="13"/>
  <c r="AI116" i="13" s="1"/>
  <c r="AJ116" i="13"/>
  <c r="AK116" i="13" s="1"/>
  <c r="AL116" i="13"/>
  <c r="AM116" i="13"/>
  <c r="AN116" i="13"/>
  <c r="AO116" i="13"/>
  <c r="AP116" i="13"/>
  <c r="AQ116" i="13"/>
  <c r="AR116" i="13"/>
  <c r="AS116" i="13"/>
  <c r="T117" i="13"/>
  <c r="U117" i="13"/>
  <c r="V117" i="13"/>
  <c r="Y117" i="13"/>
  <c r="Z117" i="13"/>
  <c r="AA117" i="13"/>
  <c r="AB117" i="13"/>
  <c r="AC117" i="13"/>
  <c r="AD117" i="13"/>
  <c r="AE117" i="13" s="1"/>
  <c r="AF117" i="13"/>
  <c r="AG117" i="13" s="1"/>
  <c r="AH117" i="13"/>
  <c r="AI117" i="13" s="1"/>
  <c r="AJ117" i="13"/>
  <c r="AK117" i="13" s="1"/>
  <c r="AL117" i="13"/>
  <c r="AM117" i="13"/>
  <c r="AN117" i="13"/>
  <c r="AO117" i="13"/>
  <c r="AP117" i="13"/>
  <c r="AQ117" i="13"/>
  <c r="AR117" i="13"/>
  <c r="AS117" i="13"/>
  <c r="T118" i="13"/>
  <c r="U118" i="13" s="1"/>
  <c r="V118" i="13"/>
  <c r="Y118" i="13"/>
  <c r="Z118" i="13"/>
  <c r="AA118" i="13" s="1"/>
  <c r="AB118" i="13"/>
  <c r="AC118" i="13"/>
  <c r="AD118" i="13"/>
  <c r="AE118" i="13" s="1"/>
  <c r="AF118" i="13"/>
  <c r="AG118" i="13"/>
  <c r="AH118" i="13"/>
  <c r="AI118" i="13" s="1"/>
  <c r="AJ118" i="13"/>
  <c r="AK118" i="13"/>
  <c r="AL118" i="13"/>
  <c r="AM118" i="13"/>
  <c r="AN118" i="13"/>
  <c r="AO118" i="13"/>
  <c r="AP118" i="13"/>
  <c r="AQ118" i="13"/>
  <c r="AR118" i="13"/>
  <c r="AS118" i="13"/>
  <c r="T119" i="13"/>
  <c r="U119" i="13" s="1"/>
  <c r="V119" i="13"/>
  <c r="Y119" i="13"/>
  <c r="Z119" i="13"/>
  <c r="AA119" i="13" s="1"/>
  <c r="AB119" i="13"/>
  <c r="AC119" i="13"/>
  <c r="AD119" i="13"/>
  <c r="AE119" i="13"/>
  <c r="AF119" i="13"/>
  <c r="AG119" i="13" s="1"/>
  <c r="AH119" i="13"/>
  <c r="AI119" i="13" s="1"/>
  <c r="AJ119" i="13"/>
  <c r="AK119" i="13" s="1"/>
  <c r="AL119" i="13"/>
  <c r="AM119" i="13"/>
  <c r="AN119" i="13"/>
  <c r="AO119" i="13"/>
  <c r="AP119" i="13"/>
  <c r="AQ119" i="13"/>
  <c r="AR119" i="13"/>
  <c r="AS119" i="13"/>
  <c r="T120" i="13"/>
  <c r="U120" i="13" s="1"/>
  <c r="V120" i="13"/>
  <c r="Y120" i="13"/>
  <c r="Z120" i="13"/>
  <c r="AA120" i="13" s="1"/>
  <c r="AB120" i="13"/>
  <c r="AC120" i="13"/>
  <c r="AD120" i="13"/>
  <c r="AE120" i="13" s="1"/>
  <c r="AF120" i="13"/>
  <c r="AG120" i="13" s="1"/>
  <c r="AH120" i="13"/>
  <c r="AI120" i="13"/>
  <c r="AJ120" i="13"/>
  <c r="AK120" i="13" s="1"/>
  <c r="AL120" i="13"/>
  <c r="AM120" i="13"/>
  <c r="AN120" i="13"/>
  <c r="AO120" i="13"/>
  <c r="AP120" i="13"/>
  <c r="AQ120" i="13"/>
  <c r="AR120" i="13"/>
  <c r="AS120" i="13"/>
  <c r="T121" i="13"/>
  <c r="U121" i="13" s="1"/>
  <c r="V121" i="13"/>
  <c r="Y121" i="13"/>
  <c r="Z121" i="13"/>
  <c r="AA121" i="13"/>
  <c r="AB121" i="13"/>
  <c r="AC121" i="13"/>
  <c r="AD121" i="13"/>
  <c r="AE121" i="13" s="1"/>
  <c r="AF121" i="13"/>
  <c r="AG121" i="13" s="1"/>
  <c r="AH121" i="13"/>
  <c r="AI121" i="13"/>
  <c r="AJ121" i="13"/>
  <c r="AK121" i="13" s="1"/>
  <c r="AL121" i="13"/>
  <c r="AM121" i="13"/>
  <c r="AN121" i="13"/>
  <c r="AO121" i="13"/>
  <c r="AP121" i="13"/>
  <c r="AQ121" i="13"/>
  <c r="AR121" i="13"/>
  <c r="AS121" i="13"/>
  <c r="T122" i="13"/>
  <c r="U122" i="13" s="1"/>
  <c r="V122" i="13"/>
  <c r="Y122" i="13"/>
  <c r="Z122" i="13"/>
  <c r="AA122" i="13"/>
  <c r="AB122" i="13"/>
  <c r="AC122" i="13"/>
  <c r="AD122" i="13"/>
  <c r="AE122" i="13" s="1"/>
  <c r="AF122" i="13"/>
  <c r="AG122" i="13" s="1"/>
  <c r="AH122" i="13"/>
  <c r="AI122" i="13"/>
  <c r="AJ122" i="13"/>
  <c r="AK122" i="13" s="1"/>
  <c r="AL122" i="13"/>
  <c r="AM122" i="13"/>
  <c r="AN122" i="13"/>
  <c r="AO122" i="13"/>
  <c r="AP122" i="13"/>
  <c r="AQ122" i="13"/>
  <c r="AR122" i="13"/>
  <c r="AS122" i="13"/>
  <c r="T123" i="13"/>
  <c r="U123" i="13" s="1"/>
  <c r="V123" i="13"/>
  <c r="Y123" i="13"/>
  <c r="Z123" i="13"/>
  <c r="AA123" i="13" s="1"/>
  <c r="AB123" i="13"/>
  <c r="AC123" i="13"/>
  <c r="AD123" i="13"/>
  <c r="AE123" i="13"/>
  <c r="AF123" i="13"/>
  <c r="AG123" i="13"/>
  <c r="AH123" i="13"/>
  <c r="AI123" i="13" s="1"/>
  <c r="AJ123" i="13"/>
  <c r="AK123" i="13" s="1"/>
  <c r="AL123" i="13"/>
  <c r="AM123" i="13"/>
  <c r="AN123" i="13"/>
  <c r="AO123" i="13"/>
  <c r="AP123" i="13"/>
  <c r="AQ123" i="13"/>
  <c r="AR123" i="13"/>
  <c r="AS123" i="13"/>
  <c r="T124" i="13"/>
  <c r="U124" i="13" s="1"/>
  <c r="V124" i="13"/>
  <c r="Y124" i="13"/>
  <c r="Z124" i="13"/>
  <c r="AA124" i="13" s="1"/>
  <c r="AB124" i="13"/>
  <c r="AC124" i="13"/>
  <c r="AD124" i="13"/>
  <c r="AE124" i="13" s="1"/>
  <c r="AF124" i="13"/>
  <c r="AG124" i="13" s="1"/>
  <c r="AH124" i="13"/>
  <c r="AI124" i="13" s="1"/>
  <c r="AJ124" i="13"/>
  <c r="AK124" i="13" s="1"/>
  <c r="AL124" i="13"/>
  <c r="AM124" i="13"/>
  <c r="AN124" i="13"/>
  <c r="AO124" i="13"/>
  <c r="AP124" i="13"/>
  <c r="AQ124" i="13"/>
  <c r="AR124" i="13"/>
  <c r="AS124" i="13"/>
  <c r="T125" i="13"/>
  <c r="U125" i="13"/>
  <c r="V125" i="13"/>
  <c r="Y125" i="13"/>
  <c r="Z125" i="13"/>
  <c r="AA125" i="13" s="1"/>
  <c r="AB125" i="13"/>
  <c r="AC125" i="13"/>
  <c r="AD125" i="13"/>
  <c r="AE125" i="13" s="1"/>
  <c r="AF125" i="13"/>
  <c r="AG125" i="13" s="1"/>
  <c r="AH125" i="13"/>
  <c r="AI125" i="13" s="1"/>
  <c r="AJ125" i="13"/>
  <c r="AK125" i="13" s="1"/>
  <c r="AL125" i="13"/>
  <c r="AM125" i="13"/>
  <c r="AN125" i="13"/>
  <c r="AO125" i="13"/>
  <c r="AP125" i="13"/>
  <c r="AQ125" i="13"/>
  <c r="AR125" i="13"/>
  <c r="AS125" i="13"/>
  <c r="T126" i="13"/>
  <c r="U126" i="13" s="1"/>
  <c r="V126" i="13"/>
  <c r="Y126" i="13"/>
  <c r="Z126" i="13"/>
  <c r="AA126" i="13" s="1"/>
  <c r="AB126" i="13"/>
  <c r="AC126" i="13" s="1"/>
  <c r="AD126" i="13"/>
  <c r="AE126" i="13" s="1"/>
  <c r="AF126" i="13"/>
  <c r="AG126" i="13" s="1"/>
  <c r="AH126" i="13"/>
  <c r="AI126" i="13"/>
  <c r="AJ126" i="13"/>
  <c r="AK126" i="13" s="1"/>
  <c r="AL126" i="13"/>
  <c r="AM126" i="13"/>
  <c r="AN126" i="13"/>
  <c r="AO126" i="13"/>
  <c r="AP126" i="13"/>
  <c r="AQ126" i="13"/>
  <c r="AR126" i="13"/>
  <c r="AS126" i="13"/>
  <c r="T127" i="13"/>
  <c r="U127" i="13" s="1"/>
  <c r="V127" i="13"/>
  <c r="Y127" i="13"/>
  <c r="Z127" i="13"/>
  <c r="AA127" i="13"/>
  <c r="AB127" i="13"/>
  <c r="AC127" i="13" s="1"/>
  <c r="AD127" i="13"/>
  <c r="AE127" i="13" s="1"/>
  <c r="AF127" i="13"/>
  <c r="AG127" i="13" s="1"/>
  <c r="AH127" i="13"/>
  <c r="AI127" i="13" s="1"/>
  <c r="AJ127" i="13"/>
  <c r="AK127" i="13" s="1"/>
  <c r="AL127" i="13"/>
  <c r="AM127" i="13"/>
  <c r="AN127" i="13"/>
  <c r="AO127" i="13"/>
  <c r="AP127" i="13"/>
  <c r="AQ127" i="13"/>
  <c r="AR127" i="13"/>
  <c r="AS127" i="13"/>
  <c r="T128" i="13"/>
  <c r="U128" i="13" s="1"/>
  <c r="V128" i="13"/>
  <c r="Y128" i="13"/>
  <c r="Z128" i="13"/>
  <c r="AA128" i="13" s="1"/>
  <c r="AB128" i="13"/>
  <c r="AC128" i="13" s="1"/>
  <c r="AD128" i="13"/>
  <c r="AE128" i="13" s="1"/>
  <c r="AF128" i="13"/>
  <c r="AG128" i="13"/>
  <c r="AH128" i="13"/>
  <c r="AI128" i="13"/>
  <c r="AJ128" i="13"/>
  <c r="AK128" i="13"/>
  <c r="AL128" i="13"/>
  <c r="AM128" i="13"/>
  <c r="AN128" i="13"/>
  <c r="AO128" i="13"/>
  <c r="AP128" i="13"/>
  <c r="AQ128" i="13"/>
  <c r="AR128" i="13"/>
  <c r="AS128" i="13"/>
  <c r="A132" i="13"/>
  <c r="T3" i="26"/>
  <c r="U3" i="26" s="1"/>
  <c r="V3" i="26"/>
  <c r="Y3" i="26"/>
  <c r="Z3" i="26"/>
  <c r="AA3" i="26" s="1"/>
  <c r="AB3" i="26"/>
  <c r="AC3" i="26"/>
  <c r="AD3" i="26"/>
  <c r="AE3" i="26" s="1"/>
  <c r="AF3" i="26"/>
  <c r="AG3" i="26" s="1"/>
  <c r="AH3" i="26"/>
  <c r="AI3" i="26" s="1"/>
  <c r="AJ3" i="26"/>
  <c r="AK3" i="26" s="1"/>
  <c r="AL3" i="26"/>
  <c r="AM3" i="26"/>
  <c r="AN3" i="26"/>
  <c r="AO3" i="26"/>
  <c r="AP3" i="26"/>
  <c r="AQ3" i="26"/>
  <c r="AR3" i="26"/>
  <c r="AS3" i="26"/>
  <c r="T4" i="26"/>
  <c r="U4" i="26"/>
  <c r="V4" i="26"/>
  <c r="Y4" i="26"/>
  <c r="Z4" i="26"/>
  <c r="AA4" i="26" s="1"/>
  <c r="AB4" i="26"/>
  <c r="AC4" i="26"/>
  <c r="AD4" i="26"/>
  <c r="AE4" i="26" s="1"/>
  <c r="AF4" i="26"/>
  <c r="AG4" i="26" s="1"/>
  <c r="AH4" i="26"/>
  <c r="AI4" i="26" s="1"/>
  <c r="AJ4" i="26"/>
  <c r="AK4" i="26" s="1"/>
  <c r="AL4" i="26"/>
  <c r="AM4" i="26"/>
  <c r="AN4" i="26"/>
  <c r="AO4" i="26"/>
  <c r="AP4" i="26"/>
  <c r="AQ4" i="26"/>
  <c r="AR4" i="26"/>
  <c r="AS4" i="26"/>
  <c r="T5" i="26"/>
  <c r="U5" i="26"/>
  <c r="V5" i="26"/>
  <c r="Y5" i="26"/>
  <c r="Z5" i="26"/>
  <c r="AA5" i="26"/>
  <c r="AB5" i="26"/>
  <c r="AC5" i="26"/>
  <c r="AD5" i="26"/>
  <c r="AE5" i="26" s="1"/>
  <c r="AF5" i="26"/>
  <c r="AG5" i="26" s="1"/>
  <c r="AH5" i="26"/>
  <c r="AI5" i="26" s="1"/>
  <c r="AJ5" i="26"/>
  <c r="AK5" i="26" s="1"/>
  <c r="AL5" i="26"/>
  <c r="AM5" i="26"/>
  <c r="AN5" i="26"/>
  <c r="AO5" i="26"/>
  <c r="AP5" i="26"/>
  <c r="AQ5" i="26"/>
  <c r="AR5" i="26"/>
  <c r="AS5" i="26"/>
  <c r="T6" i="26"/>
  <c r="U6" i="26" s="1"/>
  <c r="V6" i="26"/>
  <c r="Y6" i="26"/>
  <c r="Z6" i="26"/>
  <c r="AA6" i="26" s="1"/>
  <c r="AB6" i="26"/>
  <c r="AC6" i="26"/>
  <c r="AD6" i="26"/>
  <c r="AE6" i="26" s="1"/>
  <c r="AF6" i="26"/>
  <c r="AG6" i="26" s="1"/>
  <c r="AH6" i="26"/>
  <c r="AI6" i="26" s="1"/>
  <c r="AJ6" i="26"/>
  <c r="AK6" i="26" s="1"/>
  <c r="AL6" i="26"/>
  <c r="AM6" i="26"/>
  <c r="AN6" i="26"/>
  <c r="AO6" i="26"/>
  <c r="AP6" i="26"/>
  <c r="AQ6" i="26"/>
  <c r="AR6" i="26"/>
  <c r="AS6" i="26"/>
  <c r="T7" i="26"/>
  <c r="U7" i="26" s="1"/>
  <c r="V7" i="26"/>
  <c r="Y7" i="26"/>
  <c r="Z7" i="26"/>
  <c r="AA7" i="26" s="1"/>
  <c r="AB7" i="26"/>
  <c r="AC7" i="26"/>
  <c r="AD7" i="26"/>
  <c r="AE7" i="26" s="1"/>
  <c r="AF7" i="26"/>
  <c r="AG7" i="26" s="1"/>
  <c r="AH7" i="26"/>
  <c r="AI7" i="26" s="1"/>
  <c r="AJ7" i="26"/>
  <c r="AK7" i="26" s="1"/>
  <c r="AL7" i="26"/>
  <c r="AM7" i="26"/>
  <c r="AN7" i="26"/>
  <c r="AO7" i="26"/>
  <c r="AP7" i="26"/>
  <c r="AQ7" i="26"/>
  <c r="AR7" i="26"/>
  <c r="AS7" i="26"/>
  <c r="T8" i="26"/>
  <c r="U8" i="26" s="1"/>
  <c r="V8" i="26"/>
  <c r="Y8" i="26"/>
  <c r="Z8" i="26"/>
  <c r="AA8" i="26" s="1"/>
  <c r="AB8" i="26"/>
  <c r="AC8" i="26"/>
  <c r="AD8" i="26"/>
  <c r="AE8" i="26" s="1"/>
  <c r="AF8" i="26"/>
  <c r="AG8" i="26" s="1"/>
  <c r="AH8" i="26"/>
  <c r="AI8" i="26" s="1"/>
  <c r="AJ8" i="26"/>
  <c r="AK8" i="26" s="1"/>
  <c r="AL8" i="26"/>
  <c r="AM8" i="26"/>
  <c r="AN8" i="26"/>
  <c r="AO8" i="26"/>
  <c r="AP8" i="26"/>
  <c r="AQ8" i="26"/>
  <c r="AR8" i="26"/>
  <c r="AS8" i="26"/>
  <c r="T9" i="26"/>
  <c r="U9" i="26" s="1"/>
  <c r="V9" i="26"/>
  <c r="Y9" i="26"/>
  <c r="Z9" i="26"/>
  <c r="AA9" i="26" s="1"/>
  <c r="AB9" i="26"/>
  <c r="AC9" i="26"/>
  <c r="AD9" i="26"/>
  <c r="AE9" i="26" s="1"/>
  <c r="AF9" i="26"/>
  <c r="AG9" i="26" s="1"/>
  <c r="AH9" i="26"/>
  <c r="AI9" i="26" s="1"/>
  <c r="AJ9" i="26"/>
  <c r="AK9" i="26" s="1"/>
  <c r="AL9" i="26"/>
  <c r="AM9" i="26"/>
  <c r="AN9" i="26"/>
  <c r="AO9" i="26"/>
  <c r="AP9" i="26"/>
  <c r="AQ9" i="26"/>
  <c r="AR9" i="26"/>
  <c r="AS9" i="26"/>
  <c r="T10" i="26"/>
  <c r="U10" i="26" s="1"/>
  <c r="V10" i="26"/>
  <c r="Y10" i="26"/>
  <c r="Z10" i="26"/>
  <c r="AA10" i="26" s="1"/>
  <c r="AB10" i="26"/>
  <c r="AC10" i="26"/>
  <c r="AD10" i="26"/>
  <c r="AE10" i="26" s="1"/>
  <c r="AF10" i="26"/>
  <c r="AG10" i="26" s="1"/>
  <c r="AH10" i="26"/>
  <c r="AI10" i="26" s="1"/>
  <c r="AJ10" i="26"/>
  <c r="AK10" i="26" s="1"/>
  <c r="AL10" i="26"/>
  <c r="AM10" i="26"/>
  <c r="AN10" i="26"/>
  <c r="AO10" i="26"/>
  <c r="AP10" i="26"/>
  <c r="AQ10" i="26"/>
  <c r="AR10" i="26"/>
  <c r="AS10" i="26"/>
  <c r="T11" i="26"/>
  <c r="U11" i="26" s="1"/>
  <c r="V11" i="26"/>
  <c r="Y11" i="26"/>
  <c r="Z11" i="26"/>
  <c r="AA11" i="26" s="1"/>
  <c r="AB11" i="26"/>
  <c r="AC11" i="26"/>
  <c r="AD11" i="26"/>
  <c r="AE11" i="26" s="1"/>
  <c r="AF11" i="26"/>
  <c r="AG11" i="26"/>
  <c r="AH11" i="26"/>
  <c r="AI11" i="26" s="1"/>
  <c r="AJ11" i="26"/>
  <c r="AK11" i="26" s="1"/>
  <c r="AL11" i="26"/>
  <c r="AM11" i="26"/>
  <c r="AN11" i="26"/>
  <c r="AO11" i="26"/>
  <c r="AP11" i="26"/>
  <c r="AQ11" i="26"/>
  <c r="AR11" i="26"/>
  <c r="AS11" i="26"/>
  <c r="T12" i="26"/>
  <c r="U12" i="26" s="1"/>
  <c r="V12" i="26"/>
  <c r="Y12" i="26"/>
  <c r="Z12" i="26"/>
  <c r="AA12" i="26" s="1"/>
  <c r="AB12" i="26"/>
  <c r="AC12" i="26"/>
  <c r="AD12" i="26"/>
  <c r="AE12" i="26" s="1"/>
  <c r="AF12" i="26"/>
  <c r="AG12" i="26" s="1"/>
  <c r="AH12" i="26"/>
  <c r="AI12" i="26" s="1"/>
  <c r="AJ12" i="26"/>
  <c r="AK12" i="26" s="1"/>
  <c r="AL12" i="26"/>
  <c r="AM12" i="26"/>
  <c r="AN12" i="26"/>
  <c r="AO12" i="26"/>
  <c r="AP12" i="26"/>
  <c r="AQ12" i="26"/>
  <c r="AR12" i="26"/>
  <c r="AS12" i="26"/>
  <c r="T13" i="26"/>
  <c r="U13" i="26" s="1"/>
  <c r="V13" i="26"/>
  <c r="Y13" i="26"/>
  <c r="Z13" i="26"/>
  <c r="AA13" i="26" s="1"/>
  <c r="AB13" i="26"/>
  <c r="AC13" i="26"/>
  <c r="AD13" i="26"/>
  <c r="AE13" i="26" s="1"/>
  <c r="AF13" i="26"/>
  <c r="AG13" i="26" s="1"/>
  <c r="AH13" i="26"/>
  <c r="AI13" i="26" s="1"/>
  <c r="AJ13" i="26"/>
  <c r="AK13" i="26" s="1"/>
  <c r="AL13" i="26"/>
  <c r="AM13" i="26"/>
  <c r="AN13" i="26"/>
  <c r="AO13" i="26"/>
  <c r="AP13" i="26"/>
  <c r="AQ13" i="26"/>
  <c r="AR13" i="26"/>
  <c r="AS13" i="26"/>
  <c r="T14" i="26"/>
  <c r="U14" i="26" s="1"/>
  <c r="V14" i="26"/>
  <c r="Y14" i="26"/>
  <c r="Z14" i="26"/>
  <c r="AA14" i="26" s="1"/>
  <c r="AB14" i="26"/>
  <c r="AC14" i="26"/>
  <c r="AD14" i="26"/>
  <c r="AE14" i="26" s="1"/>
  <c r="AF14" i="26"/>
  <c r="AG14" i="26" s="1"/>
  <c r="AH14" i="26"/>
  <c r="AI14" i="26" s="1"/>
  <c r="AJ14" i="26"/>
  <c r="AK14" i="26" s="1"/>
  <c r="AL14" i="26"/>
  <c r="AM14" i="26"/>
  <c r="AN14" i="26"/>
  <c r="AO14" i="26"/>
  <c r="AP14" i="26"/>
  <c r="AQ14" i="26"/>
  <c r="AR14" i="26"/>
  <c r="AS14" i="26"/>
  <c r="T15" i="26"/>
  <c r="U15" i="26" s="1"/>
  <c r="V15" i="26"/>
  <c r="Y15" i="26"/>
  <c r="Z15" i="26"/>
  <c r="AA15" i="26" s="1"/>
  <c r="AB15" i="26"/>
  <c r="AC15" i="26"/>
  <c r="AD15" i="26"/>
  <c r="AE15" i="26" s="1"/>
  <c r="AF15" i="26"/>
  <c r="AG15" i="26" s="1"/>
  <c r="AH15" i="26"/>
  <c r="AI15" i="26" s="1"/>
  <c r="AJ15" i="26"/>
  <c r="AK15" i="26" s="1"/>
  <c r="AL15" i="26"/>
  <c r="AM15" i="26"/>
  <c r="AN15" i="26"/>
  <c r="AO15" i="26"/>
  <c r="AP15" i="26"/>
  <c r="AQ15" i="26"/>
  <c r="AR15" i="26"/>
  <c r="AS15" i="26"/>
  <c r="T16" i="26"/>
  <c r="U16" i="26" s="1"/>
  <c r="V16" i="26"/>
  <c r="Y16" i="26"/>
  <c r="Z16" i="26"/>
  <c r="AA16" i="26" s="1"/>
  <c r="AB16" i="26"/>
  <c r="AC16" i="26"/>
  <c r="AD16" i="26"/>
  <c r="AE16" i="26" s="1"/>
  <c r="AF16" i="26"/>
  <c r="AG16" i="26"/>
  <c r="AH16" i="26"/>
  <c r="AI16" i="26" s="1"/>
  <c r="AJ16" i="26"/>
  <c r="AK16" i="26" s="1"/>
  <c r="AL16" i="26"/>
  <c r="AM16" i="26"/>
  <c r="AN16" i="26"/>
  <c r="AO16" i="26"/>
  <c r="AP16" i="26"/>
  <c r="AQ16" i="26"/>
  <c r="AR16" i="26"/>
  <c r="AS16" i="26"/>
  <c r="T17" i="26"/>
  <c r="U17" i="26" s="1"/>
  <c r="V17" i="26"/>
  <c r="Y17" i="26"/>
  <c r="Z17" i="26"/>
  <c r="AA17" i="26"/>
  <c r="AB17" i="26"/>
  <c r="AC17" i="26"/>
  <c r="AD17" i="26"/>
  <c r="AE17" i="26" s="1"/>
  <c r="AF17" i="26"/>
  <c r="AG17" i="26" s="1"/>
  <c r="AH17" i="26"/>
  <c r="AI17" i="26" s="1"/>
  <c r="AJ17" i="26"/>
  <c r="AK17" i="26" s="1"/>
  <c r="AL17" i="26"/>
  <c r="AM17" i="26"/>
  <c r="AN17" i="26"/>
  <c r="AO17" i="26"/>
  <c r="AP17" i="26"/>
  <c r="AQ17" i="26"/>
  <c r="AR17" i="26"/>
  <c r="AS17" i="26"/>
  <c r="T18" i="26"/>
  <c r="U18" i="26"/>
  <c r="V18" i="26"/>
  <c r="Y18" i="26"/>
  <c r="Z18" i="26"/>
  <c r="AA18" i="26" s="1"/>
  <c r="AB18" i="26"/>
  <c r="AC18" i="26"/>
  <c r="AD18" i="26"/>
  <c r="AE18" i="26" s="1"/>
  <c r="AF18" i="26"/>
  <c r="AG18" i="26" s="1"/>
  <c r="AH18" i="26"/>
  <c r="AI18" i="26" s="1"/>
  <c r="AJ18" i="26"/>
  <c r="AK18" i="26" s="1"/>
  <c r="AL18" i="26"/>
  <c r="AM18" i="26"/>
  <c r="AN18" i="26"/>
  <c r="AO18" i="26"/>
  <c r="AP18" i="26"/>
  <c r="AQ18" i="26"/>
  <c r="AR18" i="26"/>
  <c r="AS18" i="26"/>
  <c r="T19" i="26"/>
  <c r="U19" i="26" s="1"/>
  <c r="V19" i="26"/>
  <c r="Y19" i="26"/>
  <c r="Z19" i="26"/>
  <c r="AA19" i="26" s="1"/>
  <c r="AB19" i="26"/>
  <c r="AC19" i="26"/>
  <c r="AD19" i="26"/>
  <c r="AE19" i="26" s="1"/>
  <c r="AF19" i="26"/>
  <c r="AG19" i="26" s="1"/>
  <c r="AH19" i="26"/>
  <c r="AI19" i="26" s="1"/>
  <c r="AJ19" i="26"/>
  <c r="AK19" i="26" s="1"/>
  <c r="AL19" i="26"/>
  <c r="AM19" i="26"/>
  <c r="AN19" i="26"/>
  <c r="AO19" i="26"/>
  <c r="AP19" i="26"/>
  <c r="AQ19" i="26"/>
  <c r="AR19" i="26"/>
  <c r="AS19" i="26"/>
  <c r="T20" i="26"/>
  <c r="U20" i="26" s="1"/>
  <c r="V20" i="26"/>
  <c r="Y20" i="26"/>
  <c r="Z20" i="26"/>
  <c r="AA20" i="26" s="1"/>
  <c r="AB20" i="26"/>
  <c r="AC20" i="26"/>
  <c r="AD20" i="26"/>
  <c r="AE20" i="26" s="1"/>
  <c r="AF20" i="26"/>
  <c r="AG20" i="26" s="1"/>
  <c r="AH20" i="26"/>
  <c r="AI20" i="26" s="1"/>
  <c r="AJ20" i="26"/>
  <c r="AK20" i="26" s="1"/>
  <c r="AL20" i="26"/>
  <c r="AM20" i="26"/>
  <c r="AN20" i="26"/>
  <c r="AO20" i="26"/>
  <c r="AP20" i="26"/>
  <c r="AQ20" i="26"/>
  <c r="AR20" i="26"/>
  <c r="AS20" i="26"/>
  <c r="T21" i="26"/>
  <c r="U21" i="26" s="1"/>
  <c r="V21" i="26"/>
  <c r="Y21" i="26"/>
  <c r="Z21" i="26"/>
  <c r="AA21" i="26" s="1"/>
  <c r="AB21" i="26"/>
  <c r="AC21" i="26"/>
  <c r="AD21" i="26"/>
  <c r="AE21" i="26" s="1"/>
  <c r="AF21" i="26"/>
  <c r="AG21" i="26" s="1"/>
  <c r="AH21" i="26"/>
  <c r="AI21" i="26" s="1"/>
  <c r="AJ21" i="26"/>
  <c r="AK21" i="26" s="1"/>
  <c r="AL21" i="26"/>
  <c r="AM21" i="26"/>
  <c r="AN21" i="26"/>
  <c r="AO21" i="26"/>
  <c r="AP21" i="26"/>
  <c r="AQ21" i="26"/>
  <c r="AR21" i="26"/>
  <c r="AS21" i="26"/>
  <c r="T22" i="26"/>
  <c r="U22" i="26" s="1"/>
  <c r="V22" i="26"/>
  <c r="Y22" i="26"/>
  <c r="Z22" i="26"/>
  <c r="AA22" i="26" s="1"/>
  <c r="AB22" i="26"/>
  <c r="AC22" i="26"/>
  <c r="AD22" i="26"/>
  <c r="AE22" i="26" s="1"/>
  <c r="AF22" i="26"/>
  <c r="AG22" i="26" s="1"/>
  <c r="AH22" i="26"/>
  <c r="AI22" i="26" s="1"/>
  <c r="AJ22" i="26"/>
  <c r="AK22" i="26" s="1"/>
  <c r="AL22" i="26"/>
  <c r="AM22" i="26"/>
  <c r="AN22" i="26"/>
  <c r="AO22" i="26"/>
  <c r="AP22" i="26"/>
  <c r="AQ22" i="26"/>
  <c r="AR22" i="26"/>
  <c r="AS22" i="26"/>
  <c r="T23" i="26"/>
  <c r="U23" i="26" s="1"/>
  <c r="V23" i="26"/>
  <c r="Y23" i="26"/>
  <c r="Z23" i="26"/>
  <c r="AA23" i="26" s="1"/>
  <c r="AB23" i="26"/>
  <c r="AC23" i="26"/>
  <c r="AD23" i="26"/>
  <c r="AE23" i="26" s="1"/>
  <c r="AF23" i="26"/>
  <c r="AG23" i="26" s="1"/>
  <c r="AH23" i="26"/>
  <c r="AI23" i="26" s="1"/>
  <c r="AJ23" i="26"/>
  <c r="AK23" i="26" s="1"/>
  <c r="AL23" i="26"/>
  <c r="AM23" i="26"/>
  <c r="AN23" i="26"/>
  <c r="AO23" i="26"/>
  <c r="AP23" i="26"/>
  <c r="AQ23" i="26"/>
  <c r="AR23" i="26"/>
  <c r="AS23" i="26"/>
  <c r="T24" i="26"/>
  <c r="U24" i="26" s="1"/>
  <c r="V24" i="26"/>
  <c r="Y24" i="26"/>
  <c r="Z24" i="26"/>
  <c r="AA24" i="26" s="1"/>
  <c r="AB24" i="26"/>
  <c r="AC24" i="26"/>
  <c r="AD24" i="26"/>
  <c r="AE24" i="26"/>
  <c r="AF24" i="26"/>
  <c r="AG24" i="26" s="1"/>
  <c r="AH24" i="26"/>
  <c r="AI24" i="26" s="1"/>
  <c r="AJ24" i="26"/>
  <c r="AK24" i="26" s="1"/>
  <c r="AL24" i="26"/>
  <c r="AM24" i="26"/>
  <c r="AN24" i="26"/>
  <c r="AO24" i="26"/>
  <c r="AP24" i="26"/>
  <c r="AQ24" i="26"/>
  <c r="AR24" i="26"/>
  <c r="AS24" i="26"/>
  <c r="T25" i="26"/>
  <c r="U25" i="26" s="1"/>
  <c r="V25" i="26"/>
  <c r="Y25" i="26"/>
  <c r="Z25" i="26"/>
  <c r="AA25" i="26" s="1"/>
  <c r="AB25" i="26"/>
  <c r="AC25" i="26"/>
  <c r="AD25" i="26"/>
  <c r="AE25" i="26" s="1"/>
  <c r="AF25" i="26"/>
  <c r="AG25" i="26" s="1"/>
  <c r="AH25" i="26"/>
  <c r="AI25" i="26" s="1"/>
  <c r="AJ25" i="26"/>
  <c r="AK25" i="26" s="1"/>
  <c r="AL25" i="26"/>
  <c r="AM25" i="26"/>
  <c r="AN25" i="26"/>
  <c r="AO25" i="26"/>
  <c r="AP25" i="26"/>
  <c r="AQ25" i="26"/>
  <c r="AR25" i="26"/>
  <c r="AS25" i="26"/>
  <c r="T26" i="26"/>
  <c r="U26" i="26"/>
  <c r="V26" i="26"/>
  <c r="Y26" i="26"/>
  <c r="Z26" i="26"/>
  <c r="AA26" i="26" s="1"/>
  <c r="AB26" i="26"/>
  <c r="AC26" i="26"/>
  <c r="AD26" i="26"/>
  <c r="AE26" i="26" s="1"/>
  <c r="AF26" i="26"/>
  <c r="AG26" i="26" s="1"/>
  <c r="AH26" i="26"/>
  <c r="AI26" i="26" s="1"/>
  <c r="AJ26" i="26"/>
  <c r="AK26" i="26" s="1"/>
  <c r="AL26" i="26"/>
  <c r="AM26" i="26"/>
  <c r="AN26" i="26"/>
  <c r="AO26" i="26"/>
  <c r="AP26" i="26"/>
  <c r="AQ26" i="26"/>
  <c r="AR26" i="26"/>
  <c r="AS26" i="26"/>
  <c r="T27" i="26"/>
  <c r="U27" i="26" s="1"/>
  <c r="V27" i="26"/>
  <c r="Y27" i="26"/>
  <c r="Z27" i="26"/>
  <c r="AA27" i="26" s="1"/>
  <c r="AB27" i="26"/>
  <c r="AC27" i="26"/>
  <c r="AD27" i="26"/>
  <c r="AE27" i="26" s="1"/>
  <c r="AF27" i="26"/>
  <c r="AG27" i="26" s="1"/>
  <c r="AH27" i="26"/>
  <c r="AI27" i="26" s="1"/>
  <c r="AJ27" i="26"/>
  <c r="AK27" i="26" s="1"/>
  <c r="AL27" i="26"/>
  <c r="AM27" i="26"/>
  <c r="AN27" i="26"/>
  <c r="AO27" i="26"/>
  <c r="AP27" i="26"/>
  <c r="AQ27" i="26"/>
  <c r="AR27" i="26"/>
  <c r="AS27" i="26"/>
  <c r="T28" i="26"/>
  <c r="U28" i="26" s="1"/>
  <c r="V28" i="26"/>
  <c r="Y28" i="26"/>
  <c r="Z28" i="26"/>
  <c r="AA28" i="26" s="1"/>
  <c r="AB28" i="26"/>
  <c r="AC28" i="26"/>
  <c r="AD28" i="26"/>
  <c r="AE28" i="26" s="1"/>
  <c r="AF28" i="26"/>
  <c r="AG28" i="26" s="1"/>
  <c r="AH28" i="26"/>
  <c r="AI28" i="26" s="1"/>
  <c r="AJ28" i="26"/>
  <c r="AK28" i="26" s="1"/>
  <c r="AL28" i="26"/>
  <c r="AM28" i="26"/>
  <c r="AN28" i="26"/>
  <c r="AO28" i="26"/>
  <c r="AP28" i="26"/>
  <c r="AQ28" i="26"/>
  <c r="AR28" i="26"/>
  <c r="AS28" i="26"/>
  <c r="T29" i="26"/>
  <c r="U29" i="26" s="1"/>
  <c r="V29" i="26"/>
  <c r="Y29" i="26"/>
  <c r="Z29" i="26"/>
  <c r="AA29" i="26" s="1"/>
  <c r="AB29" i="26"/>
  <c r="AC29" i="26"/>
  <c r="AD29" i="26"/>
  <c r="AE29" i="26" s="1"/>
  <c r="AF29" i="26"/>
  <c r="AG29" i="26" s="1"/>
  <c r="AH29" i="26"/>
  <c r="AI29" i="26" s="1"/>
  <c r="AJ29" i="26"/>
  <c r="AK29" i="26" s="1"/>
  <c r="AL29" i="26"/>
  <c r="AM29" i="26"/>
  <c r="AN29" i="26"/>
  <c r="AO29" i="26"/>
  <c r="AP29" i="26"/>
  <c r="AQ29" i="26"/>
  <c r="AR29" i="26"/>
  <c r="AS29" i="26"/>
  <c r="T30" i="26"/>
  <c r="U30" i="26" s="1"/>
  <c r="V30" i="26"/>
  <c r="Y30" i="26"/>
  <c r="Z30" i="26"/>
  <c r="AA30" i="26" s="1"/>
  <c r="AB30" i="26"/>
  <c r="AC30" i="26"/>
  <c r="AD30" i="26"/>
  <c r="AE30" i="26" s="1"/>
  <c r="AF30" i="26"/>
  <c r="AG30" i="26" s="1"/>
  <c r="AH30" i="26"/>
  <c r="AI30" i="26" s="1"/>
  <c r="AJ30" i="26"/>
  <c r="AK30" i="26" s="1"/>
  <c r="AL30" i="26"/>
  <c r="AM30" i="26"/>
  <c r="AN30" i="26"/>
  <c r="AO30" i="26"/>
  <c r="AP30" i="26"/>
  <c r="AQ30" i="26"/>
  <c r="AR30" i="26"/>
  <c r="AS30" i="26"/>
  <c r="T31" i="26"/>
  <c r="U31" i="26" s="1"/>
  <c r="V31" i="26"/>
  <c r="Y31" i="26"/>
  <c r="Z31" i="26"/>
  <c r="AA31" i="26" s="1"/>
  <c r="AB31" i="26"/>
  <c r="AC31" i="26"/>
  <c r="AD31" i="26"/>
  <c r="AE31" i="26" s="1"/>
  <c r="AF31" i="26"/>
  <c r="AG31" i="26" s="1"/>
  <c r="AH31" i="26"/>
  <c r="AI31" i="26" s="1"/>
  <c r="AJ31" i="26"/>
  <c r="AK31" i="26"/>
  <c r="AL31" i="26"/>
  <c r="AM31" i="26"/>
  <c r="AN31" i="26"/>
  <c r="AO31" i="26"/>
  <c r="AP31" i="26"/>
  <c r="AQ31" i="26"/>
  <c r="AR31" i="26"/>
  <c r="AS31" i="26"/>
  <c r="T32" i="26"/>
  <c r="U32" i="26" s="1"/>
  <c r="V32" i="26"/>
  <c r="Y32" i="26"/>
  <c r="Z32" i="26"/>
  <c r="AA32" i="26" s="1"/>
  <c r="AB32" i="26"/>
  <c r="AC32" i="26" s="1"/>
  <c r="AD32" i="26"/>
  <c r="AE32" i="26" s="1"/>
  <c r="AF32" i="26"/>
  <c r="AG32" i="26"/>
  <c r="AH32" i="26"/>
  <c r="AI32" i="26" s="1"/>
  <c r="AJ32" i="26"/>
  <c r="AK32" i="26" s="1"/>
  <c r="AL32" i="26"/>
  <c r="AM32" i="26"/>
  <c r="AN32" i="26"/>
  <c r="AO32" i="26"/>
  <c r="AP32" i="26"/>
  <c r="AQ32" i="26"/>
  <c r="AR32" i="26"/>
  <c r="AS32" i="26"/>
  <c r="T33" i="26"/>
  <c r="U33" i="26" s="1"/>
  <c r="V33" i="26"/>
  <c r="Y33" i="26"/>
  <c r="Z33" i="26"/>
  <c r="AA33" i="26" s="1"/>
  <c r="AB33" i="26"/>
  <c r="AC33" i="26" s="1"/>
  <c r="AD33" i="26"/>
  <c r="AE33" i="26" s="1"/>
  <c r="AF33" i="26"/>
  <c r="AG33" i="26" s="1"/>
  <c r="AH33" i="26"/>
  <c r="AI33" i="26" s="1"/>
  <c r="AJ33" i="26"/>
  <c r="AK33" i="26" s="1"/>
  <c r="AL33" i="26"/>
  <c r="AM33" i="26"/>
  <c r="AN33" i="26"/>
  <c r="AO33" i="26"/>
  <c r="AP33" i="26"/>
  <c r="AQ33" i="26"/>
  <c r="AR33" i="26"/>
  <c r="AS33" i="26"/>
  <c r="T34" i="26"/>
  <c r="U34" i="26" s="1"/>
  <c r="V34" i="26"/>
  <c r="Y34" i="26"/>
  <c r="Z34" i="26"/>
  <c r="AA34" i="26" s="1"/>
  <c r="AB34" i="26"/>
  <c r="AC34" i="26" s="1"/>
  <c r="AD34" i="26"/>
  <c r="AE34" i="26" s="1"/>
  <c r="AF34" i="26"/>
  <c r="AG34" i="26" s="1"/>
  <c r="AH34" i="26"/>
  <c r="AI34" i="26" s="1"/>
  <c r="AJ34" i="26"/>
  <c r="AK34" i="26" s="1"/>
  <c r="AL34" i="26"/>
  <c r="AM34" i="26"/>
  <c r="AN34" i="26"/>
  <c r="AO34" i="26"/>
  <c r="AP34" i="26"/>
  <c r="AQ34" i="26"/>
  <c r="AR34" i="26"/>
  <c r="AS34" i="26"/>
  <c r="T35" i="26"/>
  <c r="U35" i="26" s="1"/>
  <c r="V35" i="26"/>
  <c r="Y35" i="26"/>
  <c r="Z35" i="26"/>
  <c r="AA35" i="26" s="1"/>
  <c r="AB35" i="26"/>
  <c r="AC35" i="26" s="1"/>
  <c r="AD35" i="26"/>
  <c r="AE35" i="26" s="1"/>
  <c r="AF35" i="26"/>
  <c r="AG35" i="26" s="1"/>
  <c r="AH35" i="26"/>
  <c r="AI35" i="26"/>
  <c r="AJ35" i="26"/>
  <c r="AK35" i="26" s="1"/>
  <c r="AL35" i="26"/>
  <c r="AM35" i="26"/>
  <c r="AN35" i="26"/>
  <c r="AO35" i="26"/>
  <c r="AP35" i="26"/>
  <c r="AQ35" i="26"/>
  <c r="AR35" i="26"/>
  <c r="AS35" i="26"/>
  <c r="T36" i="26"/>
  <c r="U36" i="26" s="1"/>
  <c r="V36" i="26"/>
  <c r="Y36" i="26"/>
  <c r="Z36" i="26"/>
  <c r="AA36" i="26" s="1"/>
  <c r="AB36" i="26"/>
  <c r="AC36" i="26" s="1"/>
  <c r="AD36" i="26"/>
  <c r="AE36" i="26" s="1"/>
  <c r="AF36" i="26"/>
  <c r="AG36" i="26" s="1"/>
  <c r="AH36" i="26"/>
  <c r="AI36" i="26" s="1"/>
  <c r="AJ36" i="26"/>
  <c r="AK36" i="26" s="1"/>
  <c r="AL36" i="26"/>
  <c r="AM36" i="26"/>
  <c r="AN36" i="26"/>
  <c r="AO36" i="26"/>
  <c r="AP36" i="26"/>
  <c r="AQ36" i="26"/>
  <c r="AR36" i="26"/>
  <c r="AS36" i="26"/>
  <c r="T37" i="26"/>
  <c r="U37" i="26" s="1"/>
  <c r="V37" i="26"/>
  <c r="Y37" i="26"/>
  <c r="Z37" i="26"/>
  <c r="AA37" i="26" s="1"/>
  <c r="AB37" i="26"/>
  <c r="AC37" i="26" s="1"/>
  <c r="AD37" i="26"/>
  <c r="AE37" i="26" s="1"/>
  <c r="AF37" i="26"/>
  <c r="AG37" i="26"/>
  <c r="AH37" i="26"/>
  <c r="AI37" i="26" s="1"/>
  <c r="AJ37" i="26"/>
  <c r="AK37" i="26" s="1"/>
  <c r="AL37" i="26"/>
  <c r="AM37" i="26"/>
  <c r="AN37" i="26"/>
  <c r="AO37" i="26"/>
  <c r="AP37" i="26"/>
  <c r="AQ37" i="26"/>
  <c r="AR37" i="26"/>
  <c r="AS37" i="26"/>
  <c r="T38" i="26"/>
  <c r="U38" i="26" s="1"/>
  <c r="V38" i="26"/>
  <c r="Y38" i="26"/>
  <c r="Z38" i="26"/>
  <c r="AA38" i="26" s="1"/>
  <c r="AB38" i="26"/>
  <c r="AC38" i="26"/>
  <c r="AD38" i="26"/>
  <c r="AE38" i="26" s="1"/>
  <c r="AF38" i="26"/>
  <c r="AG38" i="26" s="1"/>
  <c r="AH38" i="26"/>
  <c r="AI38" i="26" s="1"/>
  <c r="AJ38" i="26"/>
  <c r="AK38" i="26" s="1"/>
  <c r="AL38" i="26"/>
  <c r="AM38" i="26"/>
  <c r="AN38" i="26"/>
  <c r="AO38" i="26"/>
  <c r="AP38" i="26"/>
  <c r="AQ38" i="26"/>
  <c r="AR38" i="26"/>
  <c r="AS38" i="26"/>
  <c r="T39" i="26"/>
  <c r="U39" i="26" s="1"/>
  <c r="V39" i="26"/>
  <c r="Y39" i="26"/>
  <c r="Z39" i="26"/>
  <c r="AA39" i="26" s="1"/>
  <c r="AB39" i="26"/>
  <c r="AC39" i="26"/>
  <c r="AD39" i="26"/>
  <c r="AE39" i="26" s="1"/>
  <c r="AF39" i="26"/>
  <c r="AG39" i="26" s="1"/>
  <c r="AH39" i="26"/>
  <c r="AI39" i="26" s="1"/>
  <c r="AJ39" i="26"/>
  <c r="AK39" i="26" s="1"/>
  <c r="AL39" i="26"/>
  <c r="AM39" i="26"/>
  <c r="AN39" i="26"/>
  <c r="AO39" i="26"/>
  <c r="AP39" i="26"/>
  <c r="AQ39" i="26"/>
  <c r="AR39" i="26"/>
  <c r="AS39" i="26"/>
  <c r="T40" i="26"/>
  <c r="U40" i="26" s="1"/>
  <c r="V40" i="26"/>
  <c r="Y40" i="26"/>
  <c r="Z40" i="26"/>
  <c r="AA40" i="26" s="1"/>
  <c r="AB40" i="26"/>
  <c r="AC40" i="26"/>
  <c r="AD40" i="26"/>
  <c r="AE40" i="26" s="1"/>
  <c r="AF40" i="26"/>
  <c r="AG40" i="26" s="1"/>
  <c r="AH40" i="26"/>
  <c r="AI40" i="26" s="1"/>
  <c r="AJ40" i="26"/>
  <c r="AK40" i="26" s="1"/>
  <c r="AL40" i="26"/>
  <c r="AM40" i="26"/>
  <c r="AN40" i="26"/>
  <c r="AO40" i="26"/>
  <c r="AP40" i="26"/>
  <c r="AQ40" i="26"/>
  <c r="AR40" i="26"/>
  <c r="AS40" i="26"/>
  <c r="T41" i="26"/>
  <c r="U41" i="26" s="1"/>
  <c r="Y41" i="26"/>
  <c r="Z41" i="26"/>
  <c r="AA41" i="26" s="1"/>
  <c r="AB41" i="26"/>
  <c r="AC41" i="26"/>
  <c r="AD41" i="26"/>
  <c r="AE41" i="26" s="1"/>
  <c r="AF41" i="26"/>
  <c r="AG41" i="26" s="1"/>
  <c r="AH41" i="26"/>
  <c r="AI41" i="26" s="1"/>
  <c r="AJ41" i="26"/>
  <c r="AK41" i="26" s="1"/>
  <c r="AL41" i="26"/>
  <c r="AM41" i="26"/>
  <c r="AN41" i="26"/>
  <c r="AO41" i="26"/>
  <c r="AP41" i="26"/>
  <c r="AQ41" i="26"/>
  <c r="AR41" i="26"/>
  <c r="AS41" i="26"/>
  <c r="T42" i="26"/>
  <c r="U42" i="26" s="1"/>
  <c r="V42" i="26"/>
  <c r="Y42" i="26"/>
  <c r="Z42" i="26"/>
  <c r="AA42" i="26" s="1"/>
  <c r="AB42" i="26"/>
  <c r="AC42" i="26"/>
  <c r="AD42" i="26"/>
  <c r="AE42" i="26" s="1"/>
  <c r="AF42" i="26"/>
  <c r="AG42" i="26" s="1"/>
  <c r="AH42" i="26"/>
  <c r="AI42" i="26" s="1"/>
  <c r="AJ42" i="26"/>
  <c r="AK42" i="26" s="1"/>
  <c r="AL42" i="26"/>
  <c r="AM42" i="26"/>
  <c r="AN42" i="26"/>
  <c r="AO42" i="26"/>
  <c r="AP42" i="26"/>
  <c r="AQ42" i="26"/>
  <c r="AR42" i="26"/>
  <c r="AS42" i="26"/>
  <c r="T43" i="26"/>
  <c r="U43" i="26" s="1"/>
  <c r="V43" i="26"/>
  <c r="Y43" i="26"/>
  <c r="Z43" i="26"/>
  <c r="AA43" i="26" s="1"/>
  <c r="AB43" i="26"/>
  <c r="AC43" i="26"/>
  <c r="AD43" i="26"/>
  <c r="AE43" i="26" s="1"/>
  <c r="AF43" i="26"/>
  <c r="AG43" i="26" s="1"/>
  <c r="AH43" i="26"/>
  <c r="AI43" i="26" s="1"/>
  <c r="AJ43" i="26"/>
  <c r="AK43" i="26" s="1"/>
  <c r="AL43" i="26"/>
  <c r="AM43" i="26"/>
  <c r="AN43" i="26"/>
  <c r="AO43" i="26"/>
  <c r="AP43" i="26"/>
  <c r="AQ43" i="26"/>
  <c r="AR43" i="26"/>
  <c r="AS43" i="26"/>
  <c r="T44" i="26"/>
  <c r="U44" i="26" s="1"/>
  <c r="V44" i="26"/>
  <c r="Y44" i="26"/>
  <c r="Z44" i="26"/>
  <c r="AA44" i="26" s="1"/>
  <c r="AB44" i="26"/>
  <c r="AC44" i="26"/>
  <c r="AD44" i="26"/>
  <c r="AE44" i="26" s="1"/>
  <c r="AF44" i="26"/>
  <c r="AG44" i="26" s="1"/>
  <c r="AH44" i="26"/>
  <c r="AI44" i="26" s="1"/>
  <c r="AJ44" i="26"/>
  <c r="AK44" i="26" s="1"/>
  <c r="AL44" i="26"/>
  <c r="AM44" i="26"/>
  <c r="AN44" i="26"/>
  <c r="AO44" i="26"/>
  <c r="AP44" i="26"/>
  <c r="AQ44" i="26"/>
  <c r="AR44" i="26"/>
  <c r="AS44" i="26"/>
  <c r="T45" i="26"/>
  <c r="U45" i="26" s="1"/>
  <c r="V45" i="26"/>
  <c r="Y45" i="26"/>
  <c r="Z45" i="26"/>
  <c r="AA45" i="26" s="1"/>
  <c r="AB45" i="26"/>
  <c r="AC45" i="26"/>
  <c r="AD45" i="26"/>
  <c r="AE45" i="26" s="1"/>
  <c r="AF45" i="26"/>
  <c r="AG45" i="26" s="1"/>
  <c r="AH45" i="26"/>
  <c r="AI45" i="26" s="1"/>
  <c r="AJ45" i="26"/>
  <c r="AK45" i="26" s="1"/>
  <c r="AL45" i="26"/>
  <c r="AM45" i="26"/>
  <c r="AN45" i="26"/>
  <c r="AO45" i="26"/>
  <c r="AP45" i="26"/>
  <c r="AQ45" i="26"/>
  <c r="AR45" i="26"/>
  <c r="AS45" i="26"/>
  <c r="T46" i="26"/>
  <c r="U46" i="26"/>
  <c r="V46" i="26"/>
  <c r="Y46" i="26"/>
  <c r="Z46" i="26"/>
  <c r="AA46" i="26" s="1"/>
  <c r="AB46" i="26"/>
  <c r="AC46" i="26"/>
  <c r="AD46" i="26"/>
  <c r="AE46" i="26" s="1"/>
  <c r="AF46" i="26"/>
  <c r="AG46" i="26" s="1"/>
  <c r="AH46" i="26"/>
  <c r="AI46" i="26" s="1"/>
  <c r="AJ46" i="26"/>
  <c r="AK46" i="26" s="1"/>
  <c r="AL46" i="26"/>
  <c r="AM46" i="26"/>
  <c r="AN46" i="26"/>
  <c r="AO46" i="26"/>
  <c r="AP46" i="26"/>
  <c r="AQ46" i="26"/>
  <c r="AR46" i="26"/>
  <c r="AS46" i="26"/>
  <c r="AS2" i="26"/>
  <c r="AR2" i="26"/>
  <c r="AQ2" i="26"/>
  <c r="AP2" i="26"/>
  <c r="AO2" i="26"/>
  <c r="AN2" i="26"/>
  <c r="AM2" i="26"/>
  <c r="AL2" i="26"/>
  <c r="AJ2" i="26"/>
  <c r="AK2" i="26" s="1"/>
  <c r="AH2" i="26"/>
  <c r="AI2" i="26" s="1"/>
  <c r="AF2" i="26"/>
  <c r="AG2" i="26" s="1"/>
  <c r="AD2" i="26"/>
  <c r="AE2" i="26" s="1"/>
  <c r="AC2" i="26"/>
  <c r="AB2" i="26"/>
  <c r="Z2" i="26"/>
  <c r="AA2" i="26" s="1"/>
  <c r="Y2" i="26"/>
  <c r="V2" i="26"/>
  <c r="T2" i="26"/>
  <c r="U2" i="26" s="1"/>
  <c r="A41" i="26"/>
  <c r="V41" i="26" s="1"/>
  <c r="T3" i="25"/>
  <c r="U3" i="25" s="1"/>
  <c r="V3" i="25"/>
  <c r="Y3" i="25"/>
  <c r="Z3" i="25"/>
  <c r="AA3" i="25" s="1"/>
  <c r="AB3" i="25"/>
  <c r="AC3" i="25"/>
  <c r="AD3" i="25"/>
  <c r="AE3" i="25" s="1"/>
  <c r="AF3" i="25"/>
  <c r="AG3" i="25" s="1"/>
  <c r="AH3" i="25"/>
  <c r="AI3" i="25" s="1"/>
  <c r="AJ3" i="25"/>
  <c r="AK3" i="25" s="1"/>
  <c r="AL3" i="25"/>
  <c r="AM3" i="25"/>
  <c r="AN3" i="25"/>
  <c r="AO3" i="25"/>
  <c r="AP3" i="25"/>
  <c r="AQ3" i="25"/>
  <c r="AR3" i="25"/>
  <c r="AS3" i="25"/>
  <c r="T4" i="25"/>
  <c r="U4" i="25"/>
  <c r="V4" i="25"/>
  <c r="Y4" i="25"/>
  <c r="Z4" i="25"/>
  <c r="AA4" i="25" s="1"/>
  <c r="AB4" i="25"/>
  <c r="AC4" i="25"/>
  <c r="AD4" i="25"/>
  <c r="AE4" i="25"/>
  <c r="AF4" i="25"/>
  <c r="AG4" i="25" s="1"/>
  <c r="AH4" i="25"/>
  <c r="AI4" i="25"/>
  <c r="AJ4" i="25"/>
  <c r="AK4" i="25" s="1"/>
  <c r="AL4" i="25"/>
  <c r="AM4" i="25"/>
  <c r="AN4" i="25"/>
  <c r="AO4" i="25"/>
  <c r="AP4" i="25"/>
  <c r="AQ4" i="25"/>
  <c r="AR4" i="25"/>
  <c r="AS4" i="25"/>
  <c r="T5" i="25"/>
  <c r="U5" i="25" s="1"/>
  <c r="V5" i="25"/>
  <c r="Y5" i="25"/>
  <c r="Z5" i="25"/>
  <c r="AA5" i="25" s="1"/>
  <c r="AB5" i="25"/>
  <c r="AC5" i="25"/>
  <c r="AD5" i="25"/>
  <c r="AE5" i="25" s="1"/>
  <c r="AF5" i="25"/>
  <c r="AG5" i="25" s="1"/>
  <c r="AH5" i="25"/>
  <c r="AI5" i="25" s="1"/>
  <c r="AJ5" i="25"/>
  <c r="AK5" i="25" s="1"/>
  <c r="AL5" i="25"/>
  <c r="AM5" i="25"/>
  <c r="AN5" i="25"/>
  <c r="AO5" i="25"/>
  <c r="AP5" i="25"/>
  <c r="AQ5" i="25"/>
  <c r="AR5" i="25"/>
  <c r="AS5" i="25"/>
  <c r="T6" i="25"/>
  <c r="U6" i="25"/>
  <c r="R6" i="25" s="1"/>
  <c r="V6" i="25"/>
  <c r="Y6" i="25"/>
  <c r="Z6" i="25"/>
  <c r="AA6" i="25" s="1"/>
  <c r="AB6" i="25"/>
  <c r="AC6" i="25"/>
  <c r="AD6" i="25"/>
  <c r="AE6" i="25" s="1"/>
  <c r="AF6" i="25"/>
  <c r="AG6" i="25" s="1"/>
  <c r="AH6" i="25"/>
  <c r="AI6" i="25" s="1"/>
  <c r="AJ6" i="25"/>
  <c r="AK6" i="25" s="1"/>
  <c r="AL6" i="25"/>
  <c r="AM6" i="25"/>
  <c r="AN6" i="25"/>
  <c r="AO6" i="25"/>
  <c r="AP6" i="25"/>
  <c r="AQ6" i="25"/>
  <c r="AR6" i="25"/>
  <c r="AS6" i="25"/>
  <c r="T7" i="25"/>
  <c r="U7" i="25" s="1"/>
  <c r="R7" i="25" s="1"/>
  <c r="V7" i="25"/>
  <c r="Y7" i="25"/>
  <c r="Z7" i="25"/>
  <c r="AA7" i="25" s="1"/>
  <c r="AB7" i="25"/>
  <c r="AC7" i="25"/>
  <c r="AD7" i="25"/>
  <c r="AE7" i="25" s="1"/>
  <c r="AF7" i="25"/>
  <c r="AG7" i="25" s="1"/>
  <c r="AH7" i="25"/>
  <c r="AI7" i="25" s="1"/>
  <c r="AJ7" i="25"/>
  <c r="AK7" i="25" s="1"/>
  <c r="AL7" i="25"/>
  <c r="AM7" i="25"/>
  <c r="AN7" i="25"/>
  <c r="AO7" i="25"/>
  <c r="AP7" i="25"/>
  <c r="AQ7" i="25"/>
  <c r="AR7" i="25"/>
  <c r="AS7" i="25"/>
  <c r="T8" i="25"/>
  <c r="U8" i="25" s="1"/>
  <c r="R8" i="25" s="1"/>
  <c r="V8" i="25"/>
  <c r="Y8" i="25"/>
  <c r="Z8" i="25"/>
  <c r="AA8" i="25" s="1"/>
  <c r="AB8" i="25"/>
  <c r="AC8" i="25"/>
  <c r="AD8" i="25"/>
  <c r="AE8" i="25" s="1"/>
  <c r="AF8" i="25"/>
  <c r="AG8" i="25"/>
  <c r="AH8" i="25"/>
  <c r="AI8" i="25" s="1"/>
  <c r="AJ8" i="25"/>
  <c r="AK8" i="25" s="1"/>
  <c r="AL8" i="25"/>
  <c r="AM8" i="25"/>
  <c r="AN8" i="25"/>
  <c r="AO8" i="25"/>
  <c r="AP8" i="25"/>
  <c r="AQ8" i="25"/>
  <c r="AR8" i="25"/>
  <c r="AS8" i="25"/>
  <c r="T9" i="25"/>
  <c r="U9" i="25" s="1"/>
  <c r="R9" i="25" s="1"/>
  <c r="V9" i="25"/>
  <c r="Y9" i="25"/>
  <c r="Z9" i="25"/>
  <c r="AA9" i="25"/>
  <c r="AB9" i="25"/>
  <c r="AC9" i="25"/>
  <c r="AD9" i="25"/>
  <c r="AE9" i="25" s="1"/>
  <c r="AF9" i="25"/>
  <c r="AG9" i="25" s="1"/>
  <c r="AH9" i="25"/>
  <c r="AI9" i="25" s="1"/>
  <c r="AJ9" i="25"/>
  <c r="AK9" i="25" s="1"/>
  <c r="AL9" i="25"/>
  <c r="AM9" i="25"/>
  <c r="AN9" i="25"/>
  <c r="AO9" i="25"/>
  <c r="AP9" i="25"/>
  <c r="AQ9" i="25"/>
  <c r="AR9" i="25"/>
  <c r="AS9" i="25"/>
  <c r="T10" i="25"/>
  <c r="U10" i="25"/>
  <c r="R10" i="25" s="1"/>
  <c r="V10" i="25"/>
  <c r="Y10" i="25"/>
  <c r="Z10" i="25"/>
  <c r="AA10" i="25" s="1"/>
  <c r="AB10" i="25"/>
  <c r="AC10" i="25"/>
  <c r="AD10" i="25"/>
  <c r="AE10" i="25" s="1"/>
  <c r="AF10" i="25"/>
  <c r="AG10" i="25" s="1"/>
  <c r="AH10" i="25"/>
  <c r="AI10" i="25" s="1"/>
  <c r="AJ10" i="25"/>
  <c r="AK10" i="25" s="1"/>
  <c r="AL10" i="25"/>
  <c r="AM10" i="25"/>
  <c r="AN10" i="25"/>
  <c r="AO10" i="25"/>
  <c r="AP10" i="25"/>
  <c r="AQ10" i="25"/>
  <c r="AR10" i="25"/>
  <c r="AS10" i="25"/>
  <c r="T11" i="25"/>
  <c r="U11" i="25" s="1"/>
  <c r="R11" i="25" s="1"/>
  <c r="V11" i="25"/>
  <c r="Y11" i="25"/>
  <c r="Z11" i="25"/>
  <c r="AA11" i="25" s="1"/>
  <c r="AB11" i="25"/>
  <c r="AC11" i="25"/>
  <c r="AD11" i="25"/>
  <c r="AE11" i="25" s="1"/>
  <c r="AF11" i="25"/>
  <c r="AG11" i="25" s="1"/>
  <c r="AH11" i="25"/>
  <c r="AI11" i="25" s="1"/>
  <c r="AJ11" i="25"/>
  <c r="AK11" i="25" s="1"/>
  <c r="AL11" i="25"/>
  <c r="AM11" i="25"/>
  <c r="AN11" i="25"/>
  <c r="AO11" i="25"/>
  <c r="AP11" i="25"/>
  <c r="AQ11" i="25"/>
  <c r="AR11" i="25"/>
  <c r="AS11" i="25"/>
  <c r="T12" i="25"/>
  <c r="U12" i="25" s="1"/>
  <c r="R12" i="25" s="1"/>
  <c r="V12" i="25"/>
  <c r="Y12" i="25"/>
  <c r="Z12" i="25"/>
  <c r="AA12" i="25" s="1"/>
  <c r="AB12" i="25"/>
  <c r="AC12" i="25"/>
  <c r="AD12" i="25"/>
  <c r="AE12" i="25" s="1"/>
  <c r="AF12" i="25"/>
  <c r="AG12" i="25" s="1"/>
  <c r="AH12" i="25"/>
  <c r="AI12" i="25" s="1"/>
  <c r="AJ12" i="25"/>
  <c r="AK12" i="25" s="1"/>
  <c r="AL12" i="25"/>
  <c r="AM12" i="25"/>
  <c r="AN12" i="25"/>
  <c r="AO12" i="25"/>
  <c r="AP12" i="25"/>
  <c r="AQ12" i="25"/>
  <c r="AR12" i="25"/>
  <c r="AS12" i="25"/>
  <c r="T13" i="25"/>
  <c r="U13" i="25" s="1"/>
  <c r="V13" i="25"/>
  <c r="Y13" i="25"/>
  <c r="Z13" i="25"/>
  <c r="AA13" i="25" s="1"/>
  <c r="AB13" i="25"/>
  <c r="AC13" i="25"/>
  <c r="AD13" i="25"/>
  <c r="AE13" i="25" s="1"/>
  <c r="AF13" i="25"/>
  <c r="AG13" i="25" s="1"/>
  <c r="AH13" i="25"/>
  <c r="AI13" i="25" s="1"/>
  <c r="AJ13" i="25"/>
  <c r="AK13" i="25" s="1"/>
  <c r="AL13" i="25"/>
  <c r="AM13" i="25"/>
  <c r="AN13" i="25"/>
  <c r="AO13" i="25"/>
  <c r="AP13" i="25"/>
  <c r="AQ13" i="25"/>
  <c r="AR13" i="25"/>
  <c r="AS13" i="25"/>
  <c r="T14" i="25"/>
  <c r="U14" i="25" s="1"/>
  <c r="V14" i="25"/>
  <c r="Y14" i="25"/>
  <c r="Z14" i="25"/>
  <c r="AA14" i="25" s="1"/>
  <c r="AB14" i="25"/>
  <c r="AC14" i="25"/>
  <c r="AD14" i="25"/>
  <c r="AE14" i="25" s="1"/>
  <c r="AF14" i="25"/>
  <c r="AG14" i="25"/>
  <c r="AH14" i="25"/>
  <c r="AI14" i="25" s="1"/>
  <c r="AJ14" i="25"/>
  <c r="AK14" i="25" s="1"/>
  <c r="AL14" i="25"/>
  <c r="AM14" i="25"/>
  <c r="AN14" i="25"/>
  <c r="AO14" i="25"/>
  <c r="AP14" i="25"/>
  <c r="AQ14" i="25"/>
  <c r="AR14" i="25"/>
  <c r="AS14" i="25"/>
  <c r="T15" i="25"/>
  <c r="U15" i="25" s="1"/>
  <c r="V15" i="25"/>
  <c r="Y15" i="25"/>
  <c r="Z15" i="25"/>
  <c r="AA15" i="25" s="1"/>
  <c r="AB15" i="25"/>
  <c r="AC15" i="25"/>
  <c r="AD15" i="25"/>
  <c r="AE15" i="25" s="1"/>
  <c r="AF15" i="25"/>
  <c r="AG15" i="25" s="1"/>
  <c r="AH15" i="25"/>
  <c r="AI15" i="25"/>
  <c r="AJ15" i="25"/>
  <c r="AK15" i="25" s="1"/>
  <c r="AL15" i="25"/>
  <c r="AM15" i="25"/>
  <c r="AN15" i="25"/>
  <c r="AO15" i="25"/>
  <c r="AP15" i="25"/>
  <c r="AQ15" i="25"/>
  <c r="AR15" i="25"/>
  <c r="AS15" i="25"/>
  <c r="T16" i="25"/>
  <c r="U16" i="25"/>
  <c r="R16" i="25" s="1"/>
  <c r="V16" i="25"/>
  <c r="Y16" i="25"/>
  <c r="Z16" i="25"/>
  <c r="AA16" i="25" s="1"/>
  <c r="AB16" i="25"/>
  <c r="AC16" i="25"/>
  <c r="AD16" i="25"/>
  <c r="AE16" i="25" s="1"/>
  <c r="AF16" i="25"/>
  <c r="AG16" i="25" s="1"/>
  <c r="AH16" i="25"/>
  <c r="AI16" i="25" s="1"/>
  <c r="AJ16" i="25"/>
  <c r="AK16" i="25" s="1"/>
  <c r="AL16" i="25"/>
  <c r="AM16" i="25"/>
  <c r="AN16" i="25"/>
  <c r="AO16" i="25"/>
  <c r="AP16" i="25"/>
  <c r="AQ16" i="25"/>
  <c r="AR16" i="25"/>
  <c r="AS16" i="25"/>
  <c r="T17" i="25"/>
  <c r="U17" i="25" s="1"/>
  <c r="R17" i="25" s="1"/>
  <c r="V17" i="25"/>
  <c r="Y17" i="25"/>
  <c r="Z17" i="25"/>
  <c r="AA17" i="25" s="1"/>
  <c r="AB17" i="25"/>
  <c r="AC17" i="25"/>
  <c r="AD17" i="25"/>
  <c r="AE17" i="25" s="1"/>
  <c r="AF17" i="25"/>
  <c r="AG17" i="25" s="1"/>
  <c r="AH17" i="25"/>
  <c r="AI17" i="25"/>
  <c r="AJ17" i="25"/>
  <c r="AK17" i="25" s="1"/>
  <c r="AL17" i="25"/>
  <c r="AM17" i="25"/>
  <c r="AN17" i="25"/>
  <c r="AO17" i="25"/>
  <c r="AP17" i="25"/>
  <c r="AQ17" i="25"/>
  <c r="AR17" i="25"/>
  <c r="AS17" i="25"/>
  <c r="T18" i="25"/>
  <c r="U18" i="25" s="1"/>
  <c r="V18" i="25"/>
  <c r="Y18" i="25"/>
  <c r="Z18" i="25"/>
  <c r="AA18" i="25" s="1"/>
  <c r="AB18" i="25"/>
  <c r="AC18" i="25"/>
  <c r="AD18" i="25"/>
  <c r="AE18" i="25" s="1"/>
  <c r="AF18" i="25"/>
  <c r="AG18" i="25"/>
  <c r="AH18" i="25"/>
  <c r="AI18" i="25" s="1"/>
  <c r="AJ18" i="25"/>
  <c r="AK18" i="25" s="1"/>
  <c r="AL18" i="25"/>
  <c r="AM18" i="25"/>
  <c r="AN18" i="25"/>
  <c r="AO18" i="25"/>
  <c r="AP18" i="25"/>
  <c r="AQ18" i="25"/>
  <c r="AR18" i="25"/>
  <c r="AS18" i="25"/>
  <c r="T19" i="25"/>
  <c r="U19" i="25" s="1"/>
  <c r="V19" i="25"/>
  <c r="Y19" i="25"/>
  <c r="Z19" i="25"/>
  <c r="AA19" i="25" s="1"/>
  <c r="AB19" i="25"/>
  <c r="AC19" i="25"/>
  <c r="AD19" i="25"/>
  <c r="AE19" i="25" s="1"/>
  <c r="AF19" i="25"/>
  <c r="AG19" i="25" s="1"/>
  <c r="AH19" i="25"/>
  <c r="AI19" i="25" s="1"/>
  <c r="AJ19" i="25"/>
  <c r="AK19" i="25" s="1"/>
  <c r="AL19" i="25"/>
  <c r="AM19" i="25"/>
  <c r="AN19" i="25"/>
  <c r="AO19" i="25"/>
  <c r="AP19" i="25"/>
  <c r="AQ19" i="25"/>
  <c r="AR19" i="25"/>
  <c r="AS19" i="25"/>
  <c r="T20" i="25"/>
  <c r="U20" i="25" s="1"/>
  <c r="V20" i="25"/>
  <c r="Y20" i="25"/>
  <c r="Z20" i="25"/>
  <c r="AA20" i="25" s="1"/>
  <c r="AB20" i="25"/>
  <c r="AC20" i="25"/>
  <c r="AD20" i="25"/>
  <c r="AE20" i="25" s="1"/>
  <c r="AF20" i="25"/>
  <c r="AG20" i="25" s="1"/>
  <c r="AH20" i="25"/>
  <c r="AI20" i="25"/>
  <c r="AJ20" i="25"/>
  <c r="AK20" i="25" s="1"/>
  <c r="AL20" i="25"/>
  <c r="AM20" i="25"/>
  <c r="AN20" i="25"/>
  <c r="AO20" i="25"/>
  <c r="AP20" i="25"/>
  <c r="AQ20" i="25"/>
  <c r="AR20" i="25"/>
  <c r="AS20" i="25"/>
  <c r="T21" i="25"/>
  <c r="U21" i="25" s="1"/>
  <c r="V21" i="25"/>
  <c r="Y21" i="25"/>
  <c r="Z21" i="25"/>
  <c r="AA21" i="25" s="1"/>
  <c r="AB21" i="25"/>
  <c r="AC21" i="25"/>
  <c r="AD21" i="25"/>
  <c r="AE21" i="25"/>
  <c r="AF21" i="25"/>
  <c r="AG21" i="25" s="1"/>
  <c r="AH21" i="25"/>
  <c r="AI21" i="25" s="1"/>
  <c r="AJ21" i="25"/>
  <c r="AK21" i="25" s="1"/>
  <c r="AL21" i="25"/>
  <c r="AM21" i="25"/>
  <c r="AN21" i="25"/>
  <c r="AO21" i="25"/>
  <c r="AP21" i="25"/>
  <c r="AQ21" i="25"/>
  <c r="AR21" i="25"/>
  <c r="AS21" i="25"/>
  <c r="T22" i="25"/>
  <c r="U22" i="25" s="1"/>
  <c r="R22" i="25" s="1"/>
  <c r="V22" i="25"/>
  <c r="Y22" i="25"/>
  <c r="Z22" i="25"/>
  <c r="AA22" i="25" s="1"/>
  <c r="AB22" i="25"/>
  <c r="AC22" i="25"/>
  <c r="AD22" i="25"/>
  <c r="AE22" i="25" s="1"/>
  <c r="AF22" i="25"/>
  <c r="AG22" i="25"/>
  <c r="AH22" i="25"/>
  <c r="AI22" i="25" s="1"/>
  <c r="AJ22" i="25"/>
  <c r="AK22" i="25" s="1"/>
  <c r="AL22" i="25"/>
  <c r="AM22" i="25"/>
  <c r="AN22" i="25"/>
  <c r="AO22" i="25"/>
  <c r="AP22" i="25"/>
  <c r="AQ22" i="25"/>
  <c r="AR22" i="25"/>
  <c r="AS22" i="25"/>
  <c r="T23" i="25"/>
  <c r="U23" i="25" s="1"/>
  <c r="R23" i="25" s="1"/>
  <c r="V23" i="25"/>
  <c r="Y23" i="25"/>
  <c r="Z23" i="25"/>
  <c r="AA23" i="25" s="1"/>
  <c r="AB23" i="25"/>
  <c r="AC23" i="25"/>
  <c r="AD23" i="25"/>
  <c r="AE23" i="25" s="1"/>
  <c r="AF23" i="25"/>
  <c r="AG23" i="25" s="1"/>
  <c r="AH23" i="25"/>
  <c r="AI23" i="25" s="1"/>
  <c r="AJ23" i="25"/>
  <c r="AK23" i="25" s="1"/>
  <c r="AL23" i="25"/>
  <c r="AM23" i="25"/>
  <c r="AN23" i="25"/>
  <c r="AO23" i="25"/>
  <c r="AP23" i="25"/>
  <c r="AQ23" i="25"/>
  <c r="AR23" i="25"/>
  <c r="AS23" i="25"/>
  <c r="T24" i="25"/>
  <c r="U24" i="25" s="1"/>
  <c r="R24" i="25" s="1"/>
  <c r="V24" i="25"/>
  <c r="Y24" i="25"/>
  <c r="Z24" i="25"/>
  <c r="AA24" i="25" s="1"/>
  <c r="AB24" i="25"/>
  <c r="AC24" i="25"/>
  <c r="AD24" i="25"/>
  <c r="AE24" i="25" s="1"/>
  <c r="AF24" i="25"/>
  <c r="AG24" i="25"/>
  <c r="AH24" i="25"/>
  <c r="AI24" i="25" s="1"/>
  <c r="AJ24" i="25"/>
  <c r="AK24" i="25" s="1"/>
  <c r="AL24" i="25"/>
  <c r="AM24" i="25"/>
  <c r="AN24" i="25"/>
  <c r="AO24" i="25"/>
  <c r="AP24" i="25"/>
  <c r="AQ24" i="25"/>
  <c r="AR24" i="25"/>
  <c r="AS24" i="25"/>
  <c r="T25" i="25"/>
  <c r="U25" i="25" s="1"/>
  <c r="R25" i="25" s="1"/>
  <c r="V25" i="25"/>
  <c r="Y25" i="25"/>
  <c r="Z25" i="25"/>
  <c r="AA25" i="25" s="1"/>
  <c r="AB25" i="25"/>
  <c r="AC25" i="25"/>
  <c r="AD25" i="25"/>
  <c r="AE25" i="25" s="1"/>
  <c r="AF25" i="25"/>
  <c r="AG25" i="25" s="1"/>
  <c r="AH25" i="25"/>
  <c r="AI25" i="25"/>
  <c r="AJ25" i="25"/>
  <c r="AK25" i="25" s="1"/>
  <c r="AL25" i="25"/>
  <c r="AM25" i="25"/>
  <c r="AN25" i="25"/>
  <c r="AO25" i="25"/>
  <c r="AP25" i="25"/>
  <c r="AQ25" i="25"/>
  <c r="AR25" i="25"/>
  <c r="AS25" i="25"/>
  <c r="T26" i="25"/>
  <c r="U26" i="25" s="1"/>
  <c r="R26" i="25" s="1"/>
  <c r="V26" i="25"/>
  <c r="Y26" i="25"/>
  <c r="Z26" i="25"/>
  <c r="AA26" i="25" s="1"/>
  <c r="AB26" i="25"/>
  <c r="AC26" i="25"/>
  <c r="AD26" i="25"/>
  <c r="AE26" i="25"/>
  <c r="AF26" i="25"/>
  <c r="AG26" i="25" s="1"/>
  <c r="AH26" i="25"/>
  <c r="AI26" i="25" s="1"/>
  <c r="AJ26" i="25"/>
  <c r="AK26" i="25" s="1"/>
  <c r="AL26" i="25"/>
  <c r="AM26" i="25"/>
  <c r="AN26" i="25"/>
  <c r="AO26" i="25"/>
  <c r="AP26" i="25"/>
  <c r="AQ26" i="25"/>
  <c r="AR26" i="25"/>
  <c r="AS26" i="25"/>
  <c r="T27" i="25"/>
  <c r="U27" i="25"/>
  <c r="R27" i="25" s="1"/>
  <c r="V27" i="25"/>
  <c r="Y27" i="25"/>
  <c r="Z27" i="25"/>
  <c r="AA27" i="25" s="1"/>
  <c r="AB27" i="25"/>
  <c r="AC27" i="25"/>
  <c r="AD27" i="25"/>
  <c r="AE27" i="25" s="1"/>
  <c r="AF27" i="25"/>
  <c r="AG27" i="25" s="1"/>
  <c r="AH27" i="25"/>
  <c r="AI27" i="25" s="1"/>
  <c r="AJ27" i="25"/>
  <c r="AK27" i="25" s="1"/>
  <c r="AL27" i="25"/>
  <c r="AM27" i="25"/>
  <c r="AN27" i="25"/>
  <c r="AO27" i="25"/>
  <c r="AP27" i="25"/>
  <c r="AQ27" i="25"/>
  <c r="AR27" i="25"/>
  <c r="AS27" i="25"/>
  <c r="T28" i="25"/>
  <c r="U28" i="25" s="1"/>
  <c r="R28" i="25" s="1"/>
  <c r="V28" i="25"/>
  <c r="Y28" i="25"/>
  <c r="Z28" i="25"/>
  <c r="AA28" i="25" s="1"/>
  <c r="AB28" i="25"/>
  <c r="AC28" i="25"/>
  <c r="AD28" i="25"/>
  <c r="AE28" i="25" s="1"/>
  <c r="AF28" i="25"/>
  <c r="AG28" i="25" s="1"/>
  <c r="AH28" i="25"/>
  <c r="AI28" i="25" s="1"/>
  <c r="AJ28" i="25"/>
  <c r="AK28" i="25" s="1"/>
  <c r="AL28" i="25"/>
  <c r="AM28" i="25"/>
  <c r="AN28" i="25"/>
  <c r="AO28" i="25"/>
  <c r="AP28" i="25"/>
  <c r="AQ28" i="25"/>
  <c r="AR28" i="25"/>
  <c r="AS28" i="25"/>
  <c r="T29" i="25"/>
  <c r="U29" i="25" s="1"/>
  <c r="R29" i="25" s="1"/>
  <c r="V29" i="25"/>
  <c r="Y29" i="25"/>
  <c r="Z29" i="25"/>
  <c r="AA29" i="25" s="1"/>
  <c r="AB29" i="25"/>
  <c r="AC29" i="25" s="1"/>
  <c r="AD29" i="25"/>
  <c r="AE29" i="25"/>
  <c r="AF29" i="25"/>
  <c r="AG29" i="25" s="1"/>
  <c r="AH29" i="25"/>
  <c r="AI29" i="25" s="1"/>
  <c r="AJ29" i="25"/>
  <c r="AK29" i="25" s="1"/>
  <c r="AL29" i="25"/>
  <c r="AM29" i="25"/>
  <c r="AN29" i="25"/>
  <c r="AO29" i="25"/>
  <c r="AP29" i="25"/>
  <c r="AQ29" i="25"/>
  <c r="AR29" i="25"/>
  <c r="AS29" i="25"/>
  <c r="T30" i="25"/>
  <c r="U30" i="25" s="1"/>
  <c r="V30" i="25"/>
  <c r="Y30" i="25"/>
  <c r="Z30" i="25"/>
  <c r="AA30" i="25"/>
  <c r="AB30" i="25"/>
  <c r="AC30" i="25" s="1"/>
  <c r="AD30" i="25"/>
  <c r="AE30" i="25" s="1"/>
  <c r="AF30" i="25"/>
  <c r="AG30" i="25" s="1"/>
  <c r="AH30" i="25"/>
  <c r="AI30" i="25" s="1"/>
  <c r="AJ30" i="25"/>
  <c r="AK30" i="25" s="1"/>
  <c r="AL30" i="25"/>
  <c r="AM30" i="25"/>
  <c r="AN30" i="25"/>
  <c r="AO30" i="25"/>
  <c r="AP30" i="25"/>
  <c r="AQ30" i="25"/>
  <c r="AR30" i="25"/>
  <c r="AS30" i="25"/>
  <c r="T31" i="25"/>
  <c r="U31" i="25"/>
  <c r="V31" i="25"/>
  <c r="Y31" i="25"/>
  <c r="Z31" i="25"/>
  <c r="AA31" i="25" s="1"/>
  <c r="AB31" i="25"/>
  <c r="AC31" i="25" s="1"/>
  <c r="AD31" i="25"/>
  <c r="AE31" i="25"/>
  <c r="AF31" i="25"/>
  <c r="AG31" i="25" s="1"/>
  <c r="AH31" i="25"/>
  <c r="AI31" i="25"/>
  <c r="AJ31" i="25"/>
  <c r="AK31" i="25" s="1"/>
  <c r="AL31" i="25"/>
  <c r="AM31" i="25"/>
  <c r="AN31" i="25"/>
  <c r="AO31" i="25"/>
  <c r="AP31" i="25"/>
  <c r="AQ31" i="25"/>
  <c r="AR31" i="25"/>
  <c r="AS31" i="25"/>
  <c r="T32" i="25"/>
  <c r="U32" i="25" s="1"/>
  <c r="V32" i="25"/>
  <c r="Y32" i="25"/>
  <c r="Z32" i="25"/>
  <c r="AA32" i="25"/>
  <c r="AB32" i="25"/>
  <c r="AC32" i="25" s="1"/>
  <c r="AD32" i="25"/>
  <c r="AE32" i="25" s="1"/>
  <c r="AF32" i="25"/>
  <c r="AG32" i="25" s="1"/>
  <c r="AH32" i="25"/>
  <c r="AI32" i="25" s="1"/>
  <c r="AJ32" i="25"/>
  <c r="AK32" i="25" s="1"/>
  <c r="AL32" i="25"/>
  <c r="AM32" i="25"/>
  <c r="AN32" i="25"/>
  <c r="AO32" i="25"/>
  <c r="AP32" i="25"/>
  <c r="AQ32" i="25"/>
  <c r="AR32" i="25"/>
  <c r="AS32" i="25"/>
  <c r="R32" i="25" s="1"/>
  <c r="T33" i="25"/>
  <c r="U33" i="25"/>
  <c r="R33" i="25" s="1"/>
  <c r="V33" i="25"/>
  <c r="Y33" i="25"/>
  <c r="Z33" i="25"/>
  <c r="AA33" i="25" s="1"/>
  <c r="AB33" i="25"/>
  <c r="AC33" i="25" s="1"/>
  <c r="AD33" i="25"/>
  <c r="AE33" i="25" s="1"/>
  <c r="AF33" i="25"/>
  <c r="AG33" i="25"/>
  <c r="AH33" i="25"/>
  <c r="AI33" i="25" s="1"/>
  <c r="AJ33" i="25"/>
  <c r="AK33" i="25" s="1"/>
  <c r="AL33" i="25"/>
  <c r="AM33" i="25"/>
  <c r="AN33" i="25"/>
  <c r="AO33" i="25"/>
  <c r="AP33" i="25"/>
  <c r="AQ33" i="25"/>
  <c r="AR33" i="25"/>
  <c r="AS33" i="25"/>
  <c r="T34" i="25"/>
  <c r="U34" i="25" s="1"/>
  <c r="R34" i="25" s="1"/>
  <c r="V34" i="25"/>
  <c r="Y34" i="25"/>
  <c r="Z34" i="25"/>
  <c r="AA34" i="25" s="1"/>
  <c r="AB34" i="25"/>
  <c r="AC34" i="25" s="1"/>
  <c r="AD34" i="25"/>
  <c r="AE34" i="25" s="1"/>
  <c r="AF34" i="25"/>
  <c r="AG34" i="25"/>
  <c r="AH34" i="25"/>
  <c r="AI34" i="25"/>
  <c r="AJ34" i="25"/>
  <c r="AK34" i="25"/>
  <c r="AL34" i="25"/>
  <c r="AM34" i="25"/>
  <c r="AN34" i="25"/>
  <c r="AO34" i="25"/>
  <c r="AP34" i="25"/>
  <c r="AQ34" i="25"/>
  <c r="AR34" i="25"/>
  <c r="AS34" i="25"/>
  <c r="T35" i="25"/>
  <c r="U35" i="25" s="1"/>
  <c r="V35" i="25"/>
  <c r="Y35" i="25"/>
  <c r="Z35" i="25"/>
  <c r="AA35" i="25" s="1"/>
  <c r="AB35" i="25"/>
  <c r="AC35" i="25"/>
  <c r="AD35" i="25"/>
  <c r="AE35" i="25"/>
  <c r="AF35" i="25"/>
  <c r="AG35" i="25" s="1"/>
  <c r="AH35" i="25"/>
  <c r="AI35" i="25" s="1"/>
  <c r="AJ35" i="25"/>
  <c r="AK35" i="25"/>
  <c r="AL35" i="25"/>
  <c r="AM35" i="25"/>
  <c r="AN35" i="25"/>
  <c r="AO35" i="25"/>
  <c r="AP35" i="25"/>
  <c r="AQ35" i="25"/>
  <c r="AR35" i="25"/>
  <c r="AS35" i="25"/>
  <c r="R9" i="26" l="1"/>
  <c r="R27" i="26"/>
  <c r="R28" i="26"/>
  <c r="R8" i="26"/>
  <c r="R23" i="26"/>
  <c r="R33" i="26"/>
  <c r="R7" i="26"/>
  <c r="R6" i="26"/>
  <c r="R29" i="26"/>
  <c r="R13" i="26"/>
  <c r="R30" i="26"/>
  <c r="R24" i="26"/>
  <c r="R11" i="26"/>
  <c r="R16" i="26"/>
  <c r="R12" i="26"/>
  <c r="R15" i="26"/>
  <c r="R10" i="26"/>
  <c r="R35" i="26"/>
  <c r="R20" i="26"/>
  <c r="R5" i="26"/>
  <c r="R34" i="26"/>
  <c r="R14" i="26"/>
  <c r="R19" i="26"/>
  <c r="R32" i="26"/>
  <c r="R37" i="26"/>
  <c r="R22" i="26"/>
  <c r="R4" i="26"/>
  <c r="R18" i="26"/>
  <c r="R3" i="26"/>
  <c r="R31" i="26"/>
  <c r="R26" i="26"/>
  <c r="R17" i="26"/>
  <c r="R36" i="26"/>
  <c r="R21" i="26"/>
  <c r="R2" i="26"/>
  <c r="R25" i="26"/>
  <c r="W65" i="27"/>
  <c r="R65" i="27" s="1"/>
  <c r="V65" i="27"/>
  <c r="S65" i="27" s="1"/>
  <c r="S2" i="27"/>
  <c r="W41" i="26"/>
  <c r="S21" i="26"/>
  <c r="S12" i="26"/>
  <c r="S40" i="26"/>
  <c r="S38" i="26"/>
  <c r="S35" i="26"/>
  <c r="S29" i="26"/>
  <c r="S10" i="26"/>
  <c r="S25" i="25"/>
  <c r="T4" i="17"/>
  <c r="T20" i="17"/>
  <c r="T36" i="17"/>
  <c r="T31" i="17"/>
  <c r="T45" i="17"/>
  <c r="T21" i="17"/>
  <c r="T5" i="17"/>
  <c r="T16" i="17"/>
  <c r="T27" i="17"/>
  <c r="T11" i="17"/>
  <c r="T22" i="17"/>
  <c r="T6" i="17"/>
  <c r="T40" i="17"/>
  <c r="T24" i="17"/>
  <c r="T8" i="17"/>
  <c r="T47" i="17"/>
  <c r="T15" i="17"/>
  <c r="T37" i="17"/>
  <c r="T38" i="17"/>
  <c r="T17" i="17"/>
  <c r="T44" i="17"/>
  <c r="T12" i="17"/>
  <c r="T39" i="17"/>
  <c r="T7" i="17"/>
  <c r="T18" i="17"/>
  <c r="T35" i="17"/>
  <c r="T19" i="17"/>
  <c r="T3" i="17"/>
  <c r="T10" i="17"/>
  <c r="U65" i="14"/>
  <c r="U12" i="14"/>
  <c r="V46" i="14"/>
  <c r="U74" i="14"/>
  <c r="V74" i="14"/>
  <c r="V58" i="14"/>
  <c r="U76" i="14"/>
  <c r="V76" i="14"/>
  <c r="V26" i="14"/>
  <c r="U26" i="14"/>
  <c r="V17" i="14"/>
  <c r="U28" i="14"/>
  <c r="V28" i="14"/>
  <c r="V64" i="14"/>
  <c r="U47" i="14"/>
  <c r="U83" i="14"/>
  <c r="U68" i="14"/>
  <c r="V41" i="14"/>
  <c r="U37" i="14"/>
  <c r="V6" i="14"/>
  <c r="U56" i="14"/>
  <c r="V4" i="14"/>
  <c r="U50" i="14"/>
  <c r="V23" i="14"/>
  <c r="U54" i="14"/>
  <c r="V48" i="14"/>
  <c r="U25" i="14"/>
  <c r="U73" i="14"/>
  <c r="U67" i="14"/>
  <c r="U82" i="14"/>
  <c r="U17" i="14"/>
  <c r="U15" i="14"/>
  <c r="V65" i="14"/>
  <c r="V63" i="14"/>
  <c r="U61" i="14"/>
  <c r="V61" i="14"/>
  <c r="U46" i="14"/>
  <c r="V44" i="14"/>
  <c r="U34" i="14"/>
  <c r="V34" i="14"/>
  <c r="V9" i="14"/>
  <c r="V7" i="14"/>
  <c r="U5" i="14"/>
  <c r="U85" i="14"/>
  <c r="V85" i="14"/>
  <c r="U49" i="14"/>
  <c r="V14" i="14"/>
  <c r="V8" i="14"/>
  <c r="V12" i="14"/>
  <c r="V62" i="14"/>
  <c r="U39" i="14"/>
  <c r="U35" i="14"/>
  <c r="V33" i="14"/>
  <c r="V31" i="14"/>
  <c r="U29" i="14"/>
  <c r="U81" i="14"/>
  <c r="U75" i="14"/>
  <c r="U60" i="14"/>
  <c r="U27" i="14"/>
  <c r="U21" i="14"/>
  <c r="V50" i="14"/>
  <c r="V42" i="14"/>
  <c r="U42" i="14"/>
  <c r="U13" i="14"/>
  <c r="V40" i="14"/>
  <c r="V84" i="14"/>
  <c r="V82" i="14"/>
  <c r="U80" i="14"/>
  <c r="U59" i="14"/>
  <c r="V38" i="14"/>
  <c r="U32" i="14"/>
  <c r="U3" i="14"/>
  <c r="U53" i="14"/>
  <c r="V53" i="14"/>
  <c r="U18" i="14"/>
  <c r="V18" i="14"/>
  <c r="U66" i="14"/>
  <c r="V22" i="14"/>
  <c r="V70" i="14"/>
  <c r="U45" i="14"/>
  <c r="V45" i="14"/>
  <c r="V20" i="14"/>
  <c r="U10" i="14"/>
  <c r="V10" i="14"/>
  <c r="U58" i="14"/>
  <c r="V79" i="14"/>
  <c r="U77" i="14"/>
  <c r="V77" i="14"/>
  <c r="V71" i="14"/>
  <c r="U69" i="14"/>
  <c r="V69" i="14"/>
  <c r="V52" i="14"/>
  <c r="U19" i="14"/>
  <c r="U11" i="14"/>
  <c r="V29" i="14"/>
  <c r="V21" i="14"/>
  <c r="V5" i="14"/>
  <c r="V80" i="14"/>
  <c r="V72" i="14"/>
  <c r="V56" i="14"/>
  <c r="V32" i="14"/>
  <c r="V24" i="14"/>
  <c r="V16" i="14"/>
  <c r="U64" i="14"/>
  <c r="U48" i="14"/>
  <c r="U40" i="14"/>
  <c r="U8" i="14"/>
  <c r="V83" i="14"/>
  <c r="V75" i="14"/>
  <c r="V67" i="14"/>
  <c r="V59" i="14"/>
  <c r="V51" i="14"/>
  <c r="V43" i="14"/>
  <c r="V35" i="14"/>
  <c r="V27" i="14"/>
  <c r="V19" i="14"/>
  <c r="V11" i="14"/>
  <c r="V3" i="14"/>
  <c r="V37" i="14"/>
  <c r="V13" i="14"/>
  <c r="S109" i="13"/>
  <c r="S26" i="13"/>
  <c r="S118" i="13"/>
  <c r="S107" i="13"/>
  <c r="S5" i="13"/>
  <c r="S30" i="13"/>
  <c r="S72" i="13"/>
  <c r="S23" i="13"/>
  <c r="S86" i="13"/>
  <c r="S27" i="13"/>
  <c r="S29" i="13"/>
  <c r="S104" i="13"/>
  <c r="S28" i="13"/>
  <c r="S10" i="13"/>
  <c r="S25" i="13"/>
  <c r="S24" i="13"/>
  <c r="S22" i="13"/>
  <c r="S21" i="13"/>
  <c r="S59" i="13"/>
  <c r="S82" i="13"/>
  <c r="S61" i="13"/>
  <c r="S9" i="13"/>
  <c r="S93" i="13"/>
  <c r="S91" i="13"/>
  <c r="S84" i="13"/>
  <c r="S127" i="13"/>
  <c r="S106" i="13"/>
  <c r="S108" i="13"/>
  <c r="S73" i="13"/>
  <c r="S128" i="13"/>
  <c r="S36" i="13"/>
  <c r="S45" i="13"/>
  <c r="S114" i="13"/>
  <c r="S68" i="13"/>
  <c r="S66" i="13"/>
  <c r="S49" i="13"/>
  <c r="S74" i="13"/>
  <c r="S98" i="13"/>
  <c r="S89" i="13"/>
  <c r="S57" i="13"/>
  <c r="S95" i="13"/>
  <c r="S50" i="13"/>
  <c r="S97" i="13"/>
  <c r="S41" i="13"/>
  <c r="S34" i="13"/>
  <c r="S17" i="13"/>
  <c r="S75" i="13"/>
  <c r="S8" i="13"/>
  <c r="S123" i="13"/>
  <c r="S116" i="13"/>
  <c r="S70" i="13"/>
  <c r="S76" i="13"/>
  <c r="S7" i="13"/>
  <c r="S38" i="13"/>
  <c r="S121" i="13"/>
  <c r="S47" i="13"/>
  <c r="S43" i="13"/>
  <c r="S125" i="13"/>
  <c r="S105" i="13"/>
  <c r="S20" i="13"/>
  <c r="S19" i="13"/>
  <c r="S64" i="13"/>
  <c r="S119" i="13"/>
  <c r="S32" i="13"/>
  <c r="S110" i="13"/>
  <c r="S112" i="13"/>
  <c r="S99" i="13"/>
  <c r="S51" i="13"/>
  <c r="S11" i="13"/>
  <c r="S13" i="13"/>
  <c r="S101" i="13"/>
  <c r="S15" i="13"/>
  <c r="S103" i="13"/>
  <c r="S42" i="13"/>
  <c r="S31" i="13"/>
  <c r="S94" i="13"/>
  <c r="S44" i="13"/>
  <c r="S6" i="13"/>
  <c r="S77" i="13"/>
  <c r="S71" i="13"/>
  <c r="S46" i="13"/>
  <c r="S35" i="13"/>
  <c r="S33" i="13"/>
  <c r="S122" i="13"/>
  <c r="S120" i="13"/>
  <c r="S96" i="13"/>
  <c r="S83" i="13"/>
  <c r="S81" i="13"/>
  <c r="S79" i="13"/>
  <c r="S48" i="13"/>
  <c r="S124" i="13"/>
  <c r="S113" i="13"/>
  <c r="S126" i="13"/>
  <c r="S100" i="13"/>
  <c r="S85" i="13"/>
  <c r="S12" i="13"/>
  <c r="S78" i="13"/>
  <c r="S80" i="13"/>
  <c r="S53" i="13"/>
  <c r="S90" i="13"/>
  <c r="S88" i="13"/>
  <c r="S55" i="13"/>
  <c r="S40" i="13"/>
  <c r="S92" i="13"/>
  <c r="S67" i="13"/>
  <c r="S65" i="13"/>
  <c r="S63" i="13"/>
  <c r="S4" i="13"/>
  <c r="S69" i="13"/>
  <c r="S111" i="13"/>
  <c r="S115" i="13"/>
  <c r="S52" i="13"/>
  <c r="S37" i="13"/>
  <c r="S102" i="13"/>
  <c r="S87" i="13"/>
  <c r="S54" i="13"/>
  <c r="S14" i="13"/>
  <c r="S3" i="13"/>
  <c r="S117" i="13"/>
  <c r="S62" i="13"/>
  <c r="S60" i="13"/>
  <c r="S58" i="13"/>
  <c r="S56" i="13"/>
  <c r="S39" i="13"/>
  <c r="S18" i="13"/>
  <c r="S16" i="13"/>
  <c r="S36" i="26"/>
  <c r="S46" i="26"/>
  <c r="S23" i="26"/>
  <c r="S15" i="26"/>
  <c r="S9" i="26"/>
  <c r="S39" i="26"/>
  <c r="S33" i="26"/>
  <c r="S30" i="26"/>
  <c r="S6" i="26"/>
  <c r="S26" i="26"/>
  <c r="S18" i="26"/>
  <c r="S42" i="26"/>
  <c r="S28" i="26"/>
  <c r="S22" i="26"/>
  <c r="S20" i="26"/>
  <c r="S14" i="26"/>
  <c r="S11" i="26"/>
  <c r="S5" i="26"/>
  <c r="S45" i="26"/>
  <c r="S41" i="26"/>
  <c r="S32" i="26"/>
  <c r="S25" i="26"/>
  <c r="S17" i="26"/>
  <c r="S8" i="26"/>
  <c r="S44" i="26"/>
  <c r="S43" i="26"/>
  <c r="S37" i="26"/>
  <c r="S34" i="26"/>
  <c r="S31" i="26"/>
  <c r="S13" i="26"/>
  <c r="S7" i="26"/>
  <c r="S4" i="26"/>
  <c r="S24" i="26"/>
  <c r="S16" i="26"/>
  <c r="S27" i="26"/>
  <c r="S19" i="26"/>
  <c r="S3" i="26"/>
  <c r="S4" i="25"/>
  <c r="S35" i="25"/>
  <c r="S31" i="25"/>
  <c r="S9" i="25"/>
  <c r="S24" i="25"/>
  <c r="S2" i="26"/>
  <c r="S22" i="25"/>
  <c r="S19" i="25"/>
  <c r="S6" i="25"/>
  <c r="S34" i="25"/>
  <c r="S28" i="25"/>
  <c r="S18" i="25"/>
  <c r="S15" i="25"/>
  <c r="S12" i="25"/>
  <c r="S21" i="25"/>
  <c r="S5" i="25"/>
  <c r="S33" i="25"/>
  <c r="S8" i="25"/>
  <c r="S11" i="25"/>
  <c r="S27" i="25"/>
  <c r="S14" i="25"/>
  <c r="S10" i="25"/>
  <c r="S30" i="25"/>
  <c r="S20" i="25"/>
  <c r="S17" i="25"/>
  <c r="S7" i="25"/>
  <c r="S23" i="25"/>
  <c r="S32" i="25"/>
  <c r="S26" i="25"/>
  <c r="S29" i="25"/>
  <c r="S13" i="25"/>
  <c r="S16" i="25"/>
  <c r="S3" i="25"/>
  <c r="AQ2" i="13" l="1"/>
  <c r="AP2" i="13"/>
  <c r="AM2" i="13"/>
  <c r="W3" i="16"/>
  <c r="X3" i="16" s="1"/>
  <c r="Y3" i="16"/>
  <c r="AB3" i="16"/>
  <c r="AC3" i="16"/>
  <c r="AD3" i="16" s="1"/>
  <c r="AE3" i="16"/>
  <c r="AF3" i="16"/>
  <c r="AG3" i="16"/>
  <c r="AH3" i="16"/>
  <c r="AI3" i="16" s="1"/>
  <c r="AJ3" i="16"/>
  <c r="AK3" i="16" s="1"/>
  <c r="AL3" i="16"/>
  <c r="AM3" i="16"/>
  <c r="AN3" i="16"/>
  <c r="AO3" i="16"/>
  <c r="AP3" i="16"/>
  <c r="AQ3" i="16"/>
  <c r="AR3" i="16"/>
  <c r="AS3" i="16"/>
  <c r="AT3" i="16"/>
  <c r="AU3" i="16"/>
  <c r="AV3" i="16"/>
  <c r="AW3" i="16"/>
  <c r="W4" i="16"/>
  <c r="X4" i="16" s="1"/>
  <c r="Y4" i="16"/>
  <c r="AB4" i="16"/>
  <c r="AC4" i="16"/>
  <c r="AD4" i="16" s="1"/>
  <c r="AE4" i="16"/>
  <c r="AF4" i="16"/>
  <c r="AG4" i="16"/>
  <c r="AH4" i="16"/>
  <c r="AI4" i="16" s="1"/>
  <c r="AJ4" i="16"/>
  <c r="AK4" i="16" s="1"/>
  <c r="AL4" i="16"/>
  <c r="AM4" i="16" s="1"/>
  <c r="AN4" i="16"/>
  <c r="AO4" i="16" s="1"/>
  <c r="AP4" i="16"/>
  <c r="AQ4" i="16"/>
  <c r="AR4" i="16"/>
  <c r="AS4" i="16"/>
  <c r="AT4" i="16"/>
  <c r="AU4" i="16"/>
  <c r="AV4" i="16"/>
  <c r="AW4" i="16"/>
  <c r="W5" i="16"/>
  <c r="X5" i="16" s="1"/>
  <c r="Y5" i="16"/>
  <c r="AB5" i="16"/>
  <c r="AC5" i="16"/>
  <c r="AD5" i="16" s="1"/>
  <c r="AE5" i="16"/>
  <c r="AF5" i="16"/>
  <c r="AG5" i="16"/>
  <c r="AH5" i="16"/>
  <c r="AI5" i="16"/>
  <c r="AJ5" i="16"/>
  <c r="AK5" i="16"/>
  <c r="AL5" i="16"/>
  <c r="AM5" i="16" s="1"/>
  <c r="AN5" i="16"/>
  <c r="AO5" i="16" s="1"/>
  <c r="AP5" i="16"/>
  <c r="AQ5" i="16"/>
  <c r="AR5" i="16"/>
  <c r="AS5" i="16"/>
  <c r="AT5" i="16"/>
  <c r="AU5" i="16"/>
  <c r="AV5" i="16"/>
  <c r="AW5" i="16"/>
  <c r="W6" i="16"/>
  <c r="X6" i="16" s="1"/>
  <c r="Y6" i="16"/>
  <c r="AB6" i="16"/>
  <c r="AC6" i="16"/>
  <c r="AD6" i="16" s="1"/>
  <c r="AE6" i="16"/>
  <c r="AF6" i="16"/>
  <c r="AG6" i="16"/>
  <c r="AH6" i="16"/>
  <c r="AI6" i="16" s="1"/>
  <c r="AJ6" i="16"/>
  <c r="AK6" i="16" s="1"/>
  <c r="AL6" i="16"/>
  <c r="AM6" i="16" s="1"/>
  <c r="AN6" i="16"/>
  <c r="AO6" i="16"/>
  <c r="AP6" i="16"/>
  <c r="AQ6" i="16"/>
  <c r="AR6" i="16"/>
  <c r="AS6" i="16"/>
  <c r="AT6" i="16"/>
  <c r="AU6" i="16"/>
  <c r="AV6" i="16"/>
  <c r="AW6" i="16"/>
  <c r="W7" i="16"/>
  <c r="X7" i="16" s="1"/>
  <c r="Y7" i="16"/>
  <c r="AB7" i="16"/>
  <c r="AC7" i="16"/>
  <c r="AD7" i="16"/>
  <c r="AE7" i="16"/>
  <c r="AF7" i="16"/>
  <c r="AG7" i="16"/>
  <c r="AH7" i="16"/>
  <c r="AI7" i="16" s="1"/>
  <c r="AJ7" i="16"/>
  <c r="AK7" i="16" s="1"/>
  <c r="AL7" i="16"/>
  <c r="AM7" i="16" s="1"/>
  <c r="AN7" i="16"/>
  <c r="AO7" i="16" s="1"/>
  <c r="AP7" i="16"/>
  <c r="AQ7" i="16"/>
  <c r="AR7" i="16"/>
  <c r="AS7" i="16"/>
  <c r="AT7" i="16"/>
  <c r="AU7" i="16"/>
  <c r="AV7" i="16"/>
  <c r="AW7" i="16"/>
  <c r="W8" i="16"/>
  <c r="X8" i="16" s="1"/>
  <c r="Y8" i="16"/>
  <c r="AB8" i="16"/>
  <c r="AC8" i="16"/>
  <c r="AD8" i="16" s="1"/>
  <c r="AE8" i="16"/>
  <c r="AF8" i="16"/>
  <c r="AG8" i="16"/>
  <c r="AH8" i="16"/>
  <c r="AI8" i="16" s="1"/>
  <c r="AJ8" i="16"/>
  <c r="AK8" i="16"/>
  <c r="AL8" i="16"/>
  <c r="AM8" i="16"/>
  <c r="AN8" i="16"/>
  <c r="AO8" i="16" s="1"/>
  <c r="AP8" i="16"/>
  <c r="AQ8" i="16"/>
  <c r="AR8" i="16"/>
  <c r="AS8" i="16"/>
  <c r="AT8" i="16"/>
  <c r="AU8" i="16"/>
  <c r="AV8" i="16"/>
  <c r="AW8" i="16"/>
  <c r="W9" i="16"/>
  <c r="X9" i="16" s="1"/>
  <c r="Y9" i="16"/>
  <c r="AB9" i="16"/>
  <c r="AC9" i="16"/>
  <c r="AD9" i="16" s="1"/>
  <c r="AE9" i="16"/>
  <c r="AF9" i="16"/>
  <c r="AG9" i="16"/>
  <c r="AH9" i="16"/>
  <c r="AI9" i="16"/>
  <c r="AJ9" i="16"/>
  <c r="AK9" i="16"/>
  <c r="AL9" i="16"/>
  <c r="AM9" i="16" s="1"/>
  <c r="AN9" i="16"/>
  <c r="AO9" i="16" s="1"/>
  <c r="AP9" i="16"/>
  <c r="AQ9" i="16"/>
  <c r="AR9" i="16"/>
  <c r="AS9" i="16"/>
  <c r="AT9" i="16"/>
  <c r="AU9" i="16"/>
  <c r="AV9" i="16"/>
  <c r="AW9" i="16"/>
  <c r="W10" i="16"/>
  <c r="X10" i="16" s="1"/>
  <c r="Y10" i="16"/>
  <c r="AB10" i="16"/>
  <c r="AC10" i="16"/>
  <c r="AD10" i="16" s="1"/>
  <c r="AE10" i="16"/>
  <c r="AF10" i="16"/>
  <c r="AG10" i="16"/>
  <c r="AH10" i="16"/>
  <c r="AI10" i="16" s="1"/>
  <c r="AJ10" i="16"/>
  <c r="AK10" i="16" s="1"/>
  <c r="AL10" i="16"/>
  <c r="AM10" i="16" s="1"/>
  <c r="AN10" i="16"/>
  <c r="AO10" i="16" s="1"/>
  <c r="AP10" i="16"/>
  <c r="AQ10" i="16"/>
  <c r="AR10" i="16"/>
  <c r="AS10" i="16"/>
  <c r="AT10" i="16"/>
  <c r="AU10" i="16"/>
  <c r="AV10" i="16"/>
  <c r="AW10" i="16"/>
  <c r="W11" i="16"/>
  <c r="X11" i="16" s="1"/>
  <c r="Y11" i="16"/>
  <c r="AB11" i="16"/>
  <c r="AC11" i="16"/>
  <c r="AD11" i="16" s="1"/>
  <c r="AE11" i="16"/>
  <c r="AF11" i="16"/>
  <c r="AG11" i="16"/>
  <c r="AH11" i="16"/>
  <c r="AI11" i="16" s="1"/>
  <c r="AJ11" i="16"/>
  <c r="AK11" i="16" s="1"/>
  <c r="AL11" i="16"/>
  <c r="AM11" i="16"/>
  <c r="AN11" i="16"/>
  <c r="AO11" i="16"/>
  <c r="AP11" i="16"/>
  <c r="AQ11" i="16"/>
  <c r="AR11" i="16"/>
  <c r="AS11" i="16"/>
  <c r="AT11" i="16"/>
  <c r="AU11" i="16"/>
  <c r="AV11" i="16"/>
  <c r="AW11" i="16"/>
  <c r="W12" i="16"/>
  <c r="X12" i="16" s="1"/>
  <c r="Y12" i="16"/>
  <c r="AB12" i="16"/>
  <c r="AC12" i="16"/>
  <c r="AD12" i="16" s="1"/>
  <c r="AE12" i="16"/>
  <c r="AF12" i="16"/>
  <c r="AG12" i="16"/>
  <c r="AH12" i="16"/>
  <c r="AI12" i="16"/>
  <c r="AJ12" i="16"/>
  <c r="AK12" i="16"/>
  <c r="AL12" i="16"/>
  <c r="AM12" i="16" s="1"/>
  <c r="AN12" i="16"/>
  <c r="AO12" i="16" s="1"/>
  <c r="AP12" i="16"/>
  <c r="AQ12" i="16"/>
  <c r="AR12" i="16"/>
  <c r="AS12" i="16"/>
  <c r="AT12" i="16"/>
  <c r="AU12" i="16"/>
  <c r="AV12" i="16"/>
  <c r="AW12" i="16"/>
  <c r="W13" i="16"/>
  <c r="X13" i="16" s="1"/>
  <c r="Y13" i="16"/>
  <c r="AB13" i="16"/>
  <c r="AC13" i="16"/>
  <c r="AD13" i="16" s="1"/>
  <c r="AE13" i="16"/>
  <c r="AF13" i="16"/>
  <c r="AG13" i="16"/>
  <c r="AH13" i="16"/>
  <c r="AI13" i="16" s="1"/>
  <c r="AJ13" i="16"/>
  <c r="AK13" i="16" s="1"/>
  <c r="AL13" i="16"/>
  <c r="AM13" i="16" s="1"/>
  <c r="AN13" i="16"/>
  <c r="AO13" i="16" s="1"/>
  <c r="AP13" i="16"/>
  <c r="AQ13" i="16"/>
  <c r="AR13" i="16"/>
  <c r="AS13" i="16"/>
  <c r="AT13" i="16"/>
  <c r="AU13" i="16"/>
  <c r="AV13" i="16"/>
  <c r="AW13" i="16"/>
  <c r="W14" i="16"/>
  <c r="X14" i="16" s="1"/>
  <c r="Y14" i="16"/>
  <c r="AB14" i="16"/>
  <c r="AC14" i="16"/>
  <c r="AD14" i="16" s="1"/>
  <c r="AE14" i="16"/>
  <c r="AF14" i="16"/>
  <c r="AG14" i="16"/>
  <c r="AH14" i="16"/>
  <c r="AI14" i="16" s="1"/>
  <c r="AJ14" i="16"/>
  <c r="AK14" i="16" s="1"/>
  <c r="AL14" i="16"/>
  <c r="AM14" i="16" s="1"/>
  <c r="AN14" i="16"/>
  <c r="AO14" i="16"/>
  <c r="AP14" i="16"/>
  <c r="AQ14" i="16"/>
  <c r="AR14" i="16"/>
  <c r="AS14" i="16"/>
  <c r="AT14" i="16"/>
  <c r="AU14" i="16"/>
  <c r="AV14" i="16"/>
  <c r="AW14" i="16"/>
  <c r="W15" i="16"/>
  <c r="X15" i="16" s="1"/>
  <c r="Y15" i="16"/>
  <c r="AB15" i="16"/>
  <c r="AC15" i="16"/>
  <c r="AD15" i="16"/>
  <c r="AE15" i="16"/>
  <c r="AF15" i="16"/>
  <c r="AG15" i="16"/>
  <c r="AH15" i="16"/>
  <c r="AI15" i="16" s="1"/>
  <c r="AJ15" i="16"/>
  <c r="AK15" i="16"/>
  <c r="AL15" i="16"/>
  <c r="AM15" i="16" s="1"/>
  <c r="AN15" i="16"/>
  <c r="AO15" i="16"/>
  <c r="AP15" i="16"/>
  <c r="AQ15" i="16"/>
  <c r="AR15" i="16"/>
  <c r="AS15" i="16"/>
  <c r="AT15" i="16"/>
  <c r="AU15" i="16"/>
  <c r="AV15" i="16"/>
  <c r="AW15" i="16"/>
  <c r="W16" i="16"/>
  <c r="X16" i="16" s="1"/>
  <c r="Y16" i="16"/>
  <c r="AB16" i="16"/>
  <c r="AC16" i="16"/>
  <c r="AD16" i="16" s="1"/>
  <c r="AE16" i="16"/>
  <c r="AF16" i="16"/>
  <c r="AG16" i="16"/>
  <c r="AH16" i="16"/>
  <c r="AI16" i="16" s="1"/>
  <c r="AJ16" i="16"/>
  <c r="AK16" i="16" s="1"/>
  <c r="AL16" i="16"/>
  <c r="AM16" i="16"/>
  <c r="AN16" i="16"/>
  <c r="AO16" i="16" s="1"/>
  <c r="AP16" i="16"/>
  <c r="AQ16" i="16"/>
  <c r="AR16" i="16"/>
  <c r="AS16" i="16"/>
  <c r="AT16" i="16"/>
  <c r="AU16" i="16"/>
  <c r="AV16" i="16"/>
  <c r="AW16" i="16"/>
  <c r="W17" i="16"/>
  <c r="X17" i="16"/>
  <c r="Y17" i="16"/>
  <c r="AB17" i="16"/>
  <c r="AC17" i="16"/>
  <c r="AD17" i="16" s="1"/>
  <c r="AE17" i="16"/>
  <c r="AF17" i="16"/>
  <c r="AG17" i="16"/>
  <c r="AH17" i="16"/>
  <c r="AI17" i="16" s="1"/>
  <c r="AJ17" i="16"/>
  <c r="AK17" i="16"/>
  <c r="AL17" i="16"/>
  <c r="AM17" i="16" s="1"/>
  <c r="AN17" i="16"/>
  <c r="AO17" i="16" s="1"/>
  <c r="AP17" i="16"/>
  <c r="AQ17" i="16"/>
  <c r="AR17" i="16"/>
  <c r="AS17" i="16"/>
  <c r="AT17" i="16"/>
  <c r="AU17" i="16"/>
  <c r="AV17" i="16"/>
  <c r="AW17" i="16"/>
  <c r="W18" i="16"/>
  <c r="X18" i="16" s="1"/>
  <c r="Y18" i="16"/>
  <c r="AB18" i="16"/>
  <c r="AC18" i="16"/>
  <c r="AD18" i="16"/>
  <c r="AE18" i="16"/>
  <c r="AF18" i="16"/>
  <c r="AG18" i="16"/>
  <c r="AH18" i="16"/>
  <c r="AI18" i="16" s="1"/>
  <c r="AJ18" i="16"/>
  <c r="AK18" i="16" s="1"/>
  <c r="AL18" i="16"/>
  <c r="AM18" i="16"/>
  <c r="AN18" i="16"/>
  <c r="AO18" i="16" s="1"/>
  <c r="AP18" i="16"/>
  <c r="AQ18" i="16"/>
  <c r="AR18" i="16"/>
  <c r="AS18" i="16"/>
  <c r="AT18" i="16"/>
  <c r="AU18" i="16"/>
  <c r="AV18" i="16"/>
  <c r="AW18" i="16"/>
  <c r="W19" i="16"/>
  <c r="X19" i="16" s="1"/>
  <c r="Y19" i="16"/>
  <c r="AB19" i="16"/>
  <c r="AC19" i="16"/>
  <c r="AD19" i="16" s="1"/>
  <c r="AE19" i="16"/>
  <c r="AF19" i="16"/>
  <c r="AG19" i="16"/>
  <c r="AH19" i="16"/>
  <c r="AI19" i="16" s="1"/>
  <c r="AJ19" i="16"/>
  <c r="AK19" i="16" s="1"/>
  <c r="AL19" i="16"/>
  <c r="AM19" i="16"/>
  <c r="AN19" i="16"/>
  <c r="AO19" i="16"/>
  <c r="AP19" i="16"/>
  <c r="AQ19" i="16"/>
  <c r="AR19" i="16"/>
  <c r="AS19" i="16"/>
  <c r="AT19" i="16"/>
  <c r="AU19" i="16"/>
  <c r="AV19" i="16"/>
  <c r="AW19" i="16"/>
  <c r="W20" i="16"/>
  <c r="X20" i="16"/>
  <c r="Y20" i="16"/>
  <c r="AB20" i="16"/>
  <c r="AC20" i="16"/>
  <c r="AD20" i="16" s="1"/>
  <c r="AE20" i="16"/>
  <c r="AF20" i="16"/>
  <c r="AG20" i="16"/>
  <c r="AH20" i="16"/>
  <c r="AI20" i="16" s="1"/>
  <c r="AJ20" i="16"/>
  <c r="AK20" i="16"/>
  <c r="AL20" i="16"/>
  <c r="AM20" i="16" s="1"/>
  <c r="AN20" i="16"/>
  <c r="AO20" i="16" s="1"/>
  <c r="AP20" i="16"/>
  <c r="AQ20" i="16"/>
  <c r="AR20" i="16"/>
  <c r="AS20" i="16"/>
  <c r="AT20" i="16"/>
  <c r="AU20" i="16"/>
  <c r="AV20" i="16"/>
  <c r="AW20" i="16"/>
  <c r="W21" i="16"/>
  <c r="X21" i="16" s="1"/>
  <c r="Y21" i="16"/>
  <c r="AB21" i="16"/>
  <c r="AC21" i="16"/>
  <c r="AD21" i="16" s="1"/>
  <c r="AE21" i="16"/>
  <c r="AF21" i="16"/>
  <c r="AG21" i="16"/>
  <c r="AH21" i="16"/>
  <c r="AI21" i="16"/>
  <c r="AJ21" i="16"/>
  <c r="AK21" i="16"/>
  <c r="AL21" i="16"/>
  <c r="AM21" i="16" s="1"/>
  <c r="AN21" i="16"/>
  <c r="AO21" i="16" s="1"/>
  <c r="AP21" i="16"/>
  <c r="AQ21" i="16"/>
  <c r="AR21" i="16"/>
  <c r="AS21" i="16"/>
  <c r="AT21" i="16"/>
  <c r="AU21" i="16"/>
  <c r="AV21" i="16"/>
  <c r="AW21" i="16"/>
  <c r="W22" i="16"/>
  <c r="X22" i="16" s="1"/>
  <c r="Y22" i="16"/>
  <c r="AB22" i="16"/>
  <c r="AC22" i="16"/>
  <c r="AD22" i="16" s="1"/>
  <c r="AE22" i="16"/>
  <c r="AF22" i="16"/>
  <c r="AG22" i="16"/>
  <c r="AH22" i="16"/>
  <c r="AI22" i="16"/>
  <c r="AJ22" i="16"/>
  <c r="AK22" i="16" s="1"/>
  <c r="AL22" i="16"/>
  <c r="AM22" i="16" s="1"/>
  <c r="AN22" i="16"/>
  <c r="AO22" i="16"/>
  <c r="AP22" i="16"/>
  <c r="AQ22" i="16"/>
  <c r="AR22" i="16"/>
  <c r="AS22" i="16"/>
  <c r="AT22" i="16"/>
  <c r="AU22" i="16"/>
  <c r="AV22" i="16"/>
  <c r="AW22" i="16"/>
  <c r="W23" i="16"/>
  <c r="X23" i="16" s="1"/>
  <c r="Y23" i="16"/>
  <c r="AB23" i="16"/>
  <c r="AC23" i="16"/>
  <c r="AD23" i="16" s="1"/>
  <c r="AE23" i="16"/>
  <c r="AF23" i="16"/>
  <c r="AG23" i="16"/>
  <c r="AH23" i="16"/>
  <c r="AI23" i="16" s="1"/>
  <c r="AJ23" i="16"/>
  <c r="AK23" i="16" s="1"/>
  <c r="AL23" i="16"/>
  <c r="AM23" i="16" s="1"/>
  <c r="AN23" i="16"/>
  <c r="AO23" i="16"/>
  <c r="AP23" i="16"/>
  <c r="AQ23" i="16"/>
  <c r="AR23" i="16"/>
  <c r="AS23" i="16"/>
  <c r="AT23" i="16"/>
  <c r="AU23" i="16"/>
  <c r="AV23" i="16"/>
  <c r="AW23" i="16"/>
  <c r="W24" i="16"/>
  <c r="X24" i="16" s="1"/>
  <c r="Y24" i="16"/>
  <c r="AB24" i="16"/>
  <c r="AC24" i="16"/>
  <c r="AD24" i="16" s="1"/>
  <c r="AE24" i="16"/>
  <c r="AF24" i="16"/>
  <c r="AG24" i="16"/>
  <c r="AH24" i="16"/>
  <c r="AI24" i="16" s="1"/>
  <c r="AJ24" i="16"/>
  <c r="AK24" i="16"/>
  <c r="AL24" i="16"/>
  <c r="AM24" i="16"/>
  <c r="AN24" i="16"/>
  <c r="AO24" i="16" s="1"/>
  <c r="AP24" i="16"/>
  <c r="AQ24" i="16"/>
  <c r="AR24" i="16"/>
  <c r="AS24" i="16"/>
  <c r="AT24" i="16"/>
  <c r="AU24" i="16"/>
  <c r="AV24" i="16"/>
  <c r="AW24" i="16"/>
  <c r="W25" i="16"/>
  <c r="X25" i="16" s="1"/>
  <c r="Y25" i="16"/>
  <c r="AB25" i="16"/>
  <c r="AC25" i="16"/>
  <c r="AD25" i="16" s="1"/>
  <c r="AE25" i="16"/>
  <c r="AF25" i="16"/>
  <c r="AG25" i="16"/>
  <c r="AH25" i="16"/>
  <c r="AI25" i="16" s="1"/>
  <c r="AJ25" i="16"/>
  <c r="AK25" i="16" s="1"/>
  <c r="AL25" i="16"/>
  <c r="AM25" i="16" s="1"/>
  <c r="AN25" i="16"/>
  <c r="AO25" i="16" s="1"/>
  <c r="AP25" i="16"/>
  <c r="AQ25" i="16"/>
  <c r="AR25" i="16"/>
  <c r="AS25" i="16"/>
  <c r="AT25" i="16"/>
  <c r="AU25" i="16"/>
  <c r="AV25" i="16"/>
  <c r="AW25" i="16"/>
  <c r="W26" i="16"/>
  <c r="X26" i="16" s="1"/>
  <c r="Y26" i="16"/>
  <c r="AB26" i="16"/>
  <c r="AC26" i="16"/>
  <c r="AD26" i="16" s="1"/>
  <c r="AE26" i="16"/>
  <c r="AF26" i="16"/>
  <c r="AG26" i="16"/>
  <c r="AH26" i="16"/>
  <c r="AI26" i="16"/>
  <c r="AJ26" i="16"/>
  <c r="AK26" i="16" s="1"/>
  <c r="AL26" i="16"/>
  <c r="AM26" i="16" s="1"/>
  <c r="AN26" i="16"/>
  <c r="AO26" i="16"/>
  <c r="AP26" i="16"/>
  <c r="AQ26" i="16"/>
  <c r="AR26" i="16"/>
  <c r="AS26" i="16"/>
  <c r="AT26" i="16"/>
  <c r="AU26" i="16"/>
  <c r="AV26" i="16"/>
  <c r="AW26" i="16"/>
  <c r="W27" i="16"/>
  <c r="X27" i="16" s="1"/>
  <c r="Y27" i="16"/>
  <c r="AB27" i="16"/>
  <c r="AC27" i="16"/>
  <c r="AD27" i="16" s="1"/>
  <c r="AE27" i="16"/>
  <c r="AF27" i="16"/>
  <c r="AG27" i="16"/>
  <c r="AH27" i="16"/>
  <c r="AI27" i="16" s="1"/>
  <c r="AJ27" i="16"/>
  <c r="AK27" i="16" s="1"/>
  <c r="AL27" i="16"/>
  <c r="AM27" i="16"/>
  <c r="AN27" i="16"/>
  <c r="AO27" i="16"/>
  <c r="AP27" i="16"/>
  <c r="AQ27" i="16"/>
  <c r="AR27" i="16"/>
  <c r="AS27" i="16"/>
  <c r="AT27" i="16"/>
  <c r="AU27" i="16"/>
  <c r="AV27" i="16"/>
  <c r="AW27" i="16"/>
  <c r="W28" i="16"/>
  <c r="X28" i="16"/>
  <c r="Y28" i="16"/>
  <c r="AB28" i="16"/>
  <c r="AC28" i="16"/>
  <c r="AD28" i="16" s="1"/>
  <c r="AE28" i="16"/>
  <c r="AF28" i="16" s="1"/>
  <c r="AG28" i="16"/>
  <c r="AH28" i="16"/>
  <c r="AI28" i="16"/>
  <c r="AJ28" i="16"/>
  <c r="AK28" i="16"/>
  <c r="AL28" i="16"/>
  <c r="AM28" i="16"/>
  <c r="AN28" i="16"/>
  <c r="AO28" i="16" s="1"/>
  <c r="AP28" i="16"/>
  <c r="AQ28" i="16"/>
  <c r="AR28" i="16"/>
  <c r="AS28" i="16"/>
  <c r="AT28" i="16"/>
  <c r="AU28" i="16"/>
  <c r="AV28" i="16"/>
  <c r="AW28" i="16"/>
  <c r="V23" i="16" l="1"/>
  <c r="V15" i="16"/>
  <c r="V17" i="16"/>
  <c r="V9" i="16"/>
  <c r="V22" i="16"/>
  <c r="V14" i="16"/>
  <c r="V6" i="16"/>
  <c r="V27" i="16"/>
  <c r="V19" i="16"/>
  <c r="V24" i="16"/>
  <c r="V16" i="16"/>
  <c r="V8" i="16"/>
  <c r="V11" i="16"/>
  <c r="V21" i="16"/>
  <c r="V13" i="16"/>
  <c r="V5" i="16"/>
  <c r="V25" i="16"/>
  <c r="V26" i="16"/>
  <c r="V18" i="16"/>
  <c r="V10" i="16"/>
  <c r="V7" i="16"/>
  <c r="V4" i="16"/>
  <c r="V28" i="16"/>
  <c r="V20" i="16"/>
  <c r="V12" i="16"/>
  <c r="V3" i="16"/>
  <c r="Y2" i="25"/>
  <c r="Y3" i="24"/>
  <c r="Y12" i="24"/>
  <c r="Y13" i="24"/>
  <c r="Y14" i="24"/>
  <c r="Y15" i="24"/>
  <c r="Y16" i="24"/>
  <c r="Y17" i="24"/>
  <c r="Y18" i="24"/>
  <c r="Y25" i="24"/>
  <c r="Y26" i="24"/>
  <c r="Y27" i="24"/>
  <c r="Y28" i="24"/>
  <c r="Y29" i="24"/>
  <c r="Y30" i="24"/>
  <c r="Y31" i="24"/>
  <c r="Y32" i="24"/>
  <c r="Y4" i="24"/>
  <c r="Y5" i="24"/>
  <c r="Y6" i="24"/>
  <c r="Y7" i="24"/>
  <c r="Y8" i="24"/>
  <c r="Y9" i="24"/>
  <c r="Y10" i="24"/>
  <c r="Y11" i="24"/>
  <c r="Y19" i="24"/>
  <c r="Y20" i="24"/>
  <c r="Y21" i="24"/>
  <c r="Y22" i="24"/>
  <c r="Y23" i="24"/>
  <c r="Y24"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2" i="24"/>
  <c r="Y3" i="23"/>
  <c r="Y4" i="23"/>
  <c r="Y5" i="23"/>
  <c r="Y6" i="23"/>
  <c r="Y7" i="23"/>
  <c r="Y8" i="23"/>
  <c r="Y10" i="23"/>
  <c r="Y9" i="23"/>
  <c r="Y11" i="23"/>
  <c r="Y12" i="23"/>
  <c r="Y13" i="23"/>
  <c r="Y14" i="23"/>
  <c r="Y15" i="23"/>
  <c r="Y16" i="23"/>
  <c r="Y17" i="23"/>
  <c r="Y18" i="23"/>
  <c r="Y19" i="23"/>
  <c r="Y20" i="23"/>
  <c r="Y21" i="23"/>
  <c r="Y22" i="23"/>
  <c r="Y23" i="23"/>
  <c r="Y24" i="23"/>
  <c r="Y25" i="23"/>
  <c r="Y26" i="23"/>
  <c r="Y27" i="23"/>
  <c r="Y28" i="23"/>
  <c r="Y29" i="23"/>
  <c r="Y30" i="23"/>
  <c r="Y31" i="23"/>
  <c r="Y32" i="23"/>
  <c r="Y33" i="23"/>
  <c r="Y34" i="23"/>
  <c r="Y35" i="23"/>
  <c r="Y36" i="23"/>
  <c r="Y37" i="23"/>
  <c r="Y38" i="23"/>
  <c r="Y39" i="23"/>
  <c r="Y41" i="23"/>
  <c r="Y42" i="23"/>
  <c r="Y43" i="23"/>
  <c r="Y44" i="23"/>
  <c r="Y40" i="23"/>
  <c r="Y45" i="23"/>
  <c r="Y46" i="23"/>
  <c r="Y47" i="23"/>
  <c r="Y48" i="23"/>
  <c r="Y49" i="23"/>
  <c r="Y50" i="23"/>
  <c r="Y2" i="23"/>
  <c r="Y3" i="22"/>
  <c r="Y4" i="22"/>
  <c r="Y5" i="22"/>
  <c r="Y6" i="22"/>
  <c r="Y7" i="22"/>
  <c r="Y8" i="22"/>
  <c r="Y9" i="22"/>
  <c r="Y10" i="22"/>
  <c r="Y11" i="22"/>
  <c r="Y12" i="22"/>
  <c r="Y13" i="22"/>
  <c r="Y14" i="22"/>
  <c r="Y15" i="22"/>
  <c r="Y16" i="22"/>
  <c r="Y17" i="22"/>
  <c r="Y19" i="22"/>
  <c r="Y20" i="22"/>
  <c r="Y18" i="22"/>
  <c r="Y21" i="22"/>
  <c r="Y22" i="22"/>
  <c r="Y23" i="22"/>
  <c r="Y24" i="22"/>
  <c r="Y25" i="22"/>
  <c r="Y26" i="22"/>
  <c r="Y27" i="22"/>
  <c r="Y28" i="22"/>
  <c r="Y29" i="22"/>
  <c r="Y30" i="22"/>
  <c r="Y31" i="22"/>
  <c r="Y32" i="22"/>
  <c r="Y33" i="22"/>
  <c r="Y34" i="22"/>
  <c r="Y35" i="22"/>
  <c r="Y36" i="22"/>
  <c r="Y37" i="22"/>
  <c r="Y38" i="22"/>
  <c r="Y39" i="22"/>
  <c r="Y40" i="22"/>
  <c r="Y41" i="22"/>
  <c r="Y2" i="22"/>
  <c r="Y3" i="20"/>
  <c r="Y4" i="20"/>
  <c r="Y5" i="20"/>
  <c r="Y6" i="20"/>
  <c r="Y7" i="20"/>
  <c r="Y8" i="20"/>
  <c r="Y9" i="20"/>
  <c r="Y10" i="20"/>
  <c r="Y11" i="20"/>
  <c r="Y12" i="20"/>
  <c r="Y13" i="20"/>
  <c r="Y14" i="20"/>
  <c r="Y15" i="20"/>
  <c r="Y16" i="20"/>
  <c r="Y17" i="20"/>
  <c r="Y18" i="20"/>
  <c r="Y2" i="20"/>
  <c r="Z3" i="19"/>
  <c r="Z4" i="19"/>
  <c r="Z5" i="19"/>
  <c r="Z6" i="19"/>
  <c r="Z8" i="19"/>
  <c r="Z7" i="19"/>
  <c r="Z9" i="19"/>
  <c r="Z10" i="19"/>
  <c r="Z11" i="19"/>
  <c r="Z12" i="19"/>
  <c r="Z13" i="19"/>
  <c r="Z14" i="19"/>
  <c r="Z15" i="19"/>
  <c r="Z16" i="19"/>
  <c r="Z17" i="19"/>
  <c r="Z18" i="19"/>
  <c r="Z19" i="19"/>
  <c r="Z20" i="19"/>
  <c r="Z22" i="19"/>
  <c r="Z23" i="19"/>
  <c r="Z21" i="19"/>
  <c r="Z24" i="19"/>
  <c r="Z25" i="19"/>
  <c r="Z26" i="19"/>
  <c r="Z27" i="19"/>
  <c r="Z28" i="19"/>
  <c r="Z29" i="19"/>
  <c r="Z30" i="19"/>
  <c r="Z32" i="19"/>
  <c r="Z33" i="19"/>
  <c r="Z31" i="19"/>
  <c r="Z34" i="19"/>
  <c r="Z35" i="19"/>
  <c r="Z37" i="19"/>
  <c r="Z38" i="19"/>
  <c r="Z36" i="19"/>
  <c r="Z39" i="19"/>
  <c r="Z40" i="19"/>
  <c r="Z41" i="19"/>
  <c r="Z2" i="19"/>
  <c r="Y3" i="18"/>
  <c r="Y20" i="18"/>
  <c r="Y21" i="18"/>
  <c r="Y22" i="18"/>
  <c r="Y23" i="18"/>
  <c r="Y24" i="18"/>
  <c r="Y9" i="18"/>
  <c r="Y10" i="18"/>
  <c r="Y11" i="18"/>
  <c r="Y12" i="18"/>
  <c r="Y13" i="18"/>
  <c r="Y14" i="18"/>
  <c r="Y15" i="18"/>
  <c r="Y16" i="18"/>
  <c r="Y17" i="18"/>
  <c r="Y18" i="18"/>
  <c r="Y19" i="18"/>
  <c r="Y4" i="18"/>
  <c r="Y5" i="18"/>
  <c r="Y6" i="18"/>
  <c r="Y7" i="18"/>
  <c r="Y8" i="18"/>
  <c r="Y45" i="18"/>
  <c r="Y46" i="18"/>
  <c r="Y47" i="18"/>
  <c r="Y48" i="18"/>
  <c r="Y49" i="18"/>
  <c r="Y50" i="18"/>
  <c r="Y25" i="18"/>
  <c r="Y26" i="18"/>
  <c r="Y27" i="18"/>
  <c r="Y28" i="18"/>
  <c r="Y29" i="18"/>
  <c r="Y30" i="18"/>
  <c r="Y31" i="18"/>
  <c r="Y32" i="18"/>
  <c r="Y33" i="18"/>
  <c r="Y34" i="18"/>
  <c r="Y35" i="18"/>
  <c r="Y36" i="18"/>
  <c r="Y37" i="18"/>
  <c r="Y38" i="18"/>
  <c r="Y39" i="18"/>
  <c r="Y40" i="18"/>
  <c r="Y41" i="18"/>
  <c r="Y42" i="18"/>
  <c r="Y43" i="18"/>
  <c r="Y44" i="18"/>
  <c r="Y51" i="18"/>
  <c r="Y52" i="18"/>
  <c r="Y2" i="18"/>
  <c r="AE2" i="17"/>
  <c r="Z2" i="17"/>
  <c r="AG29" i="16"/>
  <c r="AG2" i="16"/>
  <c r="AB29" i="16"/>
  <c r="AB2" i="16"/>
  <c r="Z3" i="15"/>
  <c r="Z4" i="15"/>
  <c r="Z5" i="15"/>
  <c r="Z6" i="15"/>
  <c r="Z7" i="15"/>
  <c r="Z8" i="15"/>
  <c r="Z9" i="15"/>
  <c r="Z10" i="15"/>
  <c r="Z21" i="15"/>
  <c r="Z22" i="15"/>
  <c r="Z23" i="15"/>
  <c r="Z24" i="15"/>
  <c r="Z25" i="15"/>
  <c r="Z26" i="15"/>
  <c r="Z27" i="15"/>
  <c r="Z28" i="15"/>
  <c r="Z29" i="15"/>
  <c r="Z30" i="15"/>
  <c r="Z31" i="15"/>
  <c r="Z32" i="15"/>
  <c r="Z11" i="15"/>
  <c r="Z12" i="15"/>
  <c r="Z20" i="15"/>
  <c r="Z13" i="15"/>
  <c r="Z14" i="15"/>
  <c r="Z15" i="15"/>
  <c r="Z16" i="15"/>
  <c r="Z17" i="15"/>
  <c r="Z18" i="15"/>
  <c r="Z19" i="15"/>
  <c r="Z2" i="15"/>
  <c r="AB2" i="14"/>
  <c r="AM2" i="25"/>
  <c r="AQ2" i="25"/>
  <c r="AP2" i="25"/>
  <c r="AM3" i="24"/>
  <c r="AM12" i="24"/>
  <c r="AM13" i="24"/>
  <c r="AM14" i="24"/>
  <c r="AM15" i="24"/>
  <c r="AM16" i="24"/>
  <c r="AM17" i="24"/>
  <c r="AM18" i="24"/>
  <c r="AM25" i="24"/>
  <c r="AM26" i="24"/>
  <c r="AM27" i="24"/>
  <c r="AM28" i="24"/>
  <c r="AM29" i="24"/>
  <c r="AM30" i="24"/>
  <c r="AM31" i="24"/>
  <c r="AM32" i="24"/>
  <c r="AM4" i="24"/>
  <c r="AM5" i="24"/>
  <c r="AM6" i="24"/>
  <c r="AM7" i="24"/>
  <c r="AM8" i="24"/>
  <c r="AM9" i="24"/>
  <c r="AM10" i="24"/>
  <c r="AM11" i="24"/>
  <c r="AM19" i="24"/>
  <c r="AM20" i="24"/>
  <c r="AM21" i="24"/>
  <c r="AM22" i="24"/>
  <c r="AM23" i="24"/>
  <c r="AM24" i="24"/>
  <c r="AM33" i="24"/>
  <c r="AM34" i="24"/>
  <c r="AM35" i="24"/>
  <c r="AM36" i="24"/>
  <c r="AM37" i="24"/>
  <c r="AM38" i="24"/>
  <c r="AM39" i="24"/>
  <c r="AM40" i="24"/>
  <c r="AM41" i="24"/>
  <c r="AM42" i="24"/>
  <c r="AM43" i="24"/>
  <c r="AM44" i="24"/>
  <c r="AM45" i="24"/>
  <c r="AM46" i="24"/>
  <c r="AM47" i="24"/>
  <c r="AM48" i="24"/>
  <c r="AM49" i="24"/>
  <c r="AM50" i="24"/>
  <c r="AM51" i="24"/>
  <c r="AM52" i="24"/>
  <c r="AM53" i="24"/>
  <c r="AM54" i="24"/>
  <c r="AM55" i="24"/>
  <c r="AM56" i="24"/>
  <c r="AM57" i="24"/>
  <c r="AM58" i="24"/>
  <c r="AM59" i="24"/>
  <c r="AM60" i="24"/>
  <c r="AM61" i="24"/>
  <c r="AM62" i="24"/>
  <c r="AM63" i="24"/>
  <c r="AM64" i="24"/>
  <c r="AM65" i="24"/>
  <c r="AM66" i="24"/>
  <c r="AM67" i="24"/>
  <c r="AM68" i="24"/>
  <c r="AM69" i="24"/>
  <c r="AM70" i="24"/>
  <c r="AM71" i="24"/>
  <c r="AM72" i="24"/>
  <c r="AM73" i="24"/>
  <c r="AM74" i="24"/>
  <c r="AM75" i="24"/>
  <c r="AM76" i="24"/>
  <c r="AM77" i="24"/>
  <c r="AM78" i="24"/>
  <c r="AM79" i="24"/>
  <c r="AM80" i="24"/>
  <c r="AM81" i="24"/>
  <c r="AM82" i="24"/>
  <c r="AM83" i="24"/>
  <c r="AM84" i="24"/>
  <c r="AM85" i="24"/>
  <c r="AM86" i="24"/>
  <c r="AM87" i="24"/>
  <c r="AM2" i="24"/>
  <c r="AQ87" i="24"/>
  <c r="AP87" i="24"/>
  <c r="AO87" i="24"/>
  <c r="AN87" i="24"/>
  <c r="AQ86" i="24"/>
  <c r="AP86" i="24"/>
  <c r="AO86" i="24"/>
  <c r="AN86" i="24"/>
  <c r="AQ85" i="24"/>
  <c r="AP85" i="24"/>
  <c r="AO85" i="24"/>
  <c r="AN85" i="24"/>
  <c r="AQ84" i="24"/>
  <c r="AP84" i="24"/>
  <c r="AO84" i="24"/>
  <c r="AN84" i="24"/>
  <c r="AQ83" i="24"/>
  <c r="AP83" i="24"/>
  <c r="AO83" i="24"/>
  <c r="AN83" i="24"/>
  <c r="AQ82" i="24"/>
  <c r="AP82" i="24"/>
  <c r="AO82" i="24"/>
  <c r="AN82" i="24"/>
  <c r="AQ81" i="24"/>
  <c r="AP81" i="24"/>
  <c r="AO81" i="24"/>
  <c r="AN81" i="24"/>
  <c r="AQ80" i="24"/>
  <c r="AP80" i="24"/>
  <c r="AO80" i="24"/>
  <c r="AN80" i="24"/>
  <c r="AQ79" i="24"/>
  <c r="AP79" i="24"/>
  <c r="AO79" i="24"/>
  <c r="AN79" i="24"/>
  <c r="AQ78" i="24"/>
  <c r="AP78" i="24"/>
  <c r="AO78" i="24"/>
  <c r="AN78" i="24"/>
  <c r="AQ77" i="24"/>
  <c r="AP77" i="24"/>
  <c r="AO77" i="24"/>
  <c r="AN77" i="24"/>
  <c r="AQ76" i="24"/>
  <c r="AP76" i="24"/>
  <c r="AO76" i="24"/>
  <c r="AN76" i="24"/>
  <c r="AQ75" i="24"/>
  <c r="AP75" i="24"/>
  <c r="AO75" i="24"/>
  <c r="AN75" i="24"/>
  <c r="AQ74" i="24"/>
  <c r="AP74" i="24"/>
  <c r="AO74" i="24"/>
  <c r="AN74" i="24"/>
  <c r="AQ73" i="24"/>
  <c r="AP73" i="24"/>
  <c r="AO73" i="24"/>
  <c r="AN73" i="24"/>
  <c r="AQ72" i="24"/>
  <c r="AP72" i="24"/>
  <c r="AO72" i="24"/>
  <c r="AN72" i="24"/>
  <c r="AQ71" i="24"/>
  <c r="AP71" i="24"/>
  <c r="AO71" i="24"/>
  <c r="AN71" i="24"/>
  <c r="AQ70" i="24"/>
  <c r="AP70" i="24"/>
  <c r="AO70" i="24"/>
  <c r="AN70" i="24"/>
  <c r="AQ69" i="24"/>
  <c r="AP69" i="24"/>
  <c r="AO69" i="24"/>
  <c r="AN69" i="24"/>
  <c r="AQ68" i="24"/>
  <c r="AP68" i="24"/>
  <c r="AO68" i="24"/>
  <c r="AN68" i="24"/>
  <c r="AQ67" i="24"/>
  <c r="AP67" i="24"/>
  <c r="AO67" i="24"/>
  <c r="AN67" i="24"/>
  <c r="AQ66" i="24"/>
  <c r="AP66" i="24"/>
  <c r="AO66" i="24"/>
  <c r="AN66" i="24"/>
  <c r="AQ65" i="24"/>
  <c r="AP65" i="24"/>
  <c r="AO65" i="24"/>
  <c r="AN65" i="24"/>
  <c r="AQ64" i="24"/>
  <c r="AP64" i="24"/>
  <c r="AO64" i="24"/>
  <c r="AN64" i="24"/>
  <c r="AQ63" i="24"/>
  <c r="AP63" i="24"/>
  <c r="AO63" i="24"/>
  <c r="AN63" i="24"/>
  <c r="AQ62" i="24"/>
  <c r="AP62" i="24"/>
  <c r="AO62" i="24"/>
  <c r="AN62" i="24"/>
  <c r="AQ61" i="24"/>
  <c r="AP61" i="24"/>
  <c r="AO61" i="24"/>
  <c r="AN61" i="24"/>
  <c r="AQ60" i="24"/>
  <c r="AP60" i="24"/>
  <c r="AO60" i="24"/>
  <c r="AN60" i="24"/>
  <c r="AQ59" i="24"/>
  <c r="AP59" i="24"/>
  <c r="AO59" i="24"/>
  <c r="AN59" i="24"/>
  <c r="AQ58" i="24"/>
  <c r="AP58" i="24"/>
  <c r="AO58" i="24"/>
  <c r="AN58" i="24"/>
  <c r="AQ57" i="24"/>
  <c r="AP57" i="24"/>
  <c r="AO57" i="24"/>
  <c r="AN57" i="24"/>
  <c r="AQ56" i="24"/>
  <c r="AP56" i="24"/>
  <c r="AO56" i="24"/>
  <c r="AN56" i="24"/>
  <c r="AQ55" i="24"/>
  <c r="AP55" i="24"/>
  <c r="AO55" i="24"/>
  <c r="AN55" i="24"/>
  <c r="AQ54" i="24"/>
  <c r="AP54" i="24"/>
  <c r="AO54" i="24"/>
  <c r="AN54" i="24"/>
  <c r="AQ53" i="24"/>
  <c r="AP53" i="24"/>
  <c r="AO53" i="24"/>
  <c r="AN53" i="24"/>
  <c r="AQ52" i="24"/>
  <c r="AP52" i="24"/>
  <c r="AO52" i="24"/>
  <c r="AN52" i="24"/>
  <c r="AQ51" i="24"/>
  <c r="AP51" i="24"/>
  <c r="AO51" i="24"/>
  <c r="AN51" i="24"/>
  <c r="AQ50" i="24"/>
  <c r="AP50" i="24"/>
  <c r="AO50" i="24"/>
  <c r="AN50" i="24"/>
  <c r="AQ49" i="24"/>
  <c r="AP49" i="24"/>
  <c r="AO49" i="24"/>
  <c r="AN49" i="24"/>
  <c r="AQ48" i="24"/>
  <c r="AP48" i="24"/>
  <c r="AO48" i="24"/>
  <c r="AN48" i="24"/>
  <c r="AQ47" i="24"/>
  <c r="AP47" i="24"/>
  <c r="AO47" i="24"/>
  <c r="AN47" i="24"/>
  <c r="AQ46" i="24"/>
  <c r="AP46" i="24"/>
  <c r="AO46" i="24"/>
  <c r="AN46" i="24"/>
  <c r="AQ45" i="24"/>
  <c r="AP45" i="24"/>
  <c r="AO45" i="24"/>
  <c r="AN45" i="24"/>
  <c r="AQ44" i="24"/>
  <c r="AP44" i="24"/>
  <c r="AO44" i="24"/>
  <c r="AN44" i="24"/>
  <c r="AQ43" i="24"/>
  <c r="AP43" i="24"/>
  <c r="AO43" i="24"/>
  <c r="AN43" i="24"/>
  <c r="AQ42" i="24"/>
  <c r="AP42" i="24"/>
  <c r="AO42" i="24"/>
  <c r="AN42" i="24"/>
  <c r="AQ41" i="24"/>
  <c r="AP41" i="24"/>
  <c r="AO41" i="24"/>
  <c r="AN41" i="24"/>
  <c r="AQ40" i="24"/>
  <c r="AP40" i="24"/>
  <c r="AO40" i="24"/>
  <c r="AN40" i="24"/>
  <c r="AQ39" i="24"/>
  <c r="AP39" i="24"/>
  <c r="AO39" i="24"/>
  <c r="AN39" i="24"/>
  <c r="AQ38" i="24"/>
  <c r="AP38" i="24"/>
  <c r="AO38" i="24"/>
  <c r="AN38" i="24"/>
  <c r="AQ37" i="24"/>
  <c r="AP37" i="24"/>
  <c r="AO37" i="24"/>
  <c r="AN37" i="24"/>
  <c r="AQ36" i="24"/>
  <c r="AP36" i="24"/>
  <c r="AO36" i="24"/>
  <c r="AN36" i="24"/>
  <c r="AQ35" i="24"/>
  <c r="AP35" i="24"/>
  <c r="AO35" i="24"/>
  <c r="AN35" i="24"/>
  <c r="AQ34" i="24"/>
  <c r="AP34" i="24"/>
  <c r="AO34" i="24"/>
  <c r="AN34" i="24"/>
  <c r="AQ33" i="24"/>
  <c r="AP33" i="24"/>
  <c r="AO33" i="24"/>
  <c r="AN33" i="24"/>
  <c r="AQ24" i="24"/>
  <c r="AP24" i="24"/>
  <c r="AO24" i="24"/>
  <c r="AN24" i="24"/>
  <c r="AQ23" i="24"/>
  <c r="AP23" i="24"/>
  <c r="AO23" i="24"/>
  <c r="AN23" i="24"/>
  <c r="AQ22" i="24"/>
  <c r="AP22" i="24"/>
  <c r="AO22" i="24"/>
  <c r="AN22" i="24"/>
  <c r="AQ21" i="24"/>
  <c r="AP21" i="24"/>
  <c r="AO21" i="24"/>
  <c r="AN21" i="24"/>
  <c r="AQ20" i="24"/>
  <c r="AP20" i="24"/>
  <c r="AO20" i="24"/>
  <c r="AN20" i="24"/>
  <c r="AQ19" i="24"/>
  <c r="AP19" i="24"/>
  <c r="AO19" i="24"/>
  <c r="AN19" i="24"/>
  <c r="AQ11" i="24"/>
  <c r="AP11" i="24"/>
  <c r="AO11" i="24"/>
  <c r="AN11" i="24"/>
  <c r="AQ10" i="24"/>
  <c r="AP10" i="24"/>
  <c r="AO10" i="24"/>
  <c r="AN10" i="24"/>
  <c r="AQ9" i="24"/>
  <c r="AP9" i="24"/>
  <c r="AO9" i="24"/>
  <c r="AN9" i="24"/>
  <c r="AQ8" i="24"/>
  <c r="AP8" i="24"/>
  <c r="AO8" i="24"/>
  <c r="AN8" i="24"/>
  <c r="AQ7" i="24"/>
  <c r="AP7" i="24"/>
  <c r="AO7" i="24"/>
  <c r="AN7" i="24"/>
  <c r="AQ6" i="24"/>
  <c r="AP6" i="24"/>
  <c r="AO6" i="24"/>
  <c r="AN6" i="24"/>
  <c r="AQ5" i="24"/>
  <c r="AP5" i="24"/>
  <c r="AO5" i="24"/>
  <c r="AN5" i="24"/>
  <c r="AQ4" i="24"/>
  <c r="AP4" i="24"/>
  <c r="AO4" i="24"/>
  <c r="AN4" i="24"/>
  <c r="AQ32" i="24"/>
  <c r="AP32" i="24"/>
  <c r="AO32" i="24"/>
  <c r="AN32" i="24"/>
  <c r="AQ31" i="24"/>
  <c r="AP31" i="24"/>
  <c r="AO31" i="24"/>
  <c r="AN31" i="24"/>
  <c r="AQ30" i="24"/>
  <c r="AP30" i="24"/>
  <c r="AO30" i="24"/>
  <c r="AN30" i="24"/>
  <c r="AQ29" i="24"/>
  <c r="AP29" i="24"/>
  <c r="AO29" i="24"/>
  <c r="AN29" i="24"/>
  <c r="AQ28" i="24"/>
  <c r="AP28" i="24"/>
  <c r="AO28" i="24"/>
  <c r="AN28" i="24"/>
  <c r="AQ27" i="24"/>
  <c r="AP27" i="24"/>
  <c r="AO27" i="24"/>
  <c r="AN27" i="24"/>
  <c r="AQ26" i="24"/>
  <c r="AP26" i="24"/>
  <c r="AO26" i="24"/>
  <c r="AN26" i="24"/>
  <c r="AQ25" i="24"/>
  <c r="AP25" i="24"/>
  <c r="AO25" i="24"/>
  <c r="AN25" i="24"/>
  <c r="AQ18" i="24"/>
  <c r="AP18" i="24"/>
  <c r="AO18" i="24"/>
  <c r="AN18" i="24"/>
  <c r="AQ17" i="24"/>
  <c r="AP17" i="24"/>
  <c r="AO17" i="24"/>
  <c r="AN17" i="24"/>
  <c r="AQ16" i="24"/>
  <c r="AP16" i="24"/>
  <c r="AO16" i="24"/>
  <c r="AN16" i="24"/>
  <c r="AQ15" i="24"/>
  <c r="AP15" i="24"/>
  <c r="AO15" i="24"/>
  <c r="AN15" i="24"/>
  <c r="AQ14" i="24"/>
  <c r="AP14" i="24"/>
  <c r="AO14" i="24"/>
  <c r="AN14" i="24"/>
  <c r="AQ13" i="24"/>
  <c r="AP13" i="24"/>
  <c r="AO13" i="24"/>
  <c r="AN13" i="24"/>
  <c r="AQ12" i="24"/>
  <c r="AP12" i="24"/>
  <c r="AO12" i="24"/>
  <c r="AN12" i="24"/>
  <c r="AQ3" i="24"/>
  <c r="AP3" i="24"/>
  <c r="AO3" i="24"/>
  <c r="AN3" i="24"/>
  <c r="AQ2" i="24"/>
  <c r="AP2" i="24"/>
  <c r="AO2" i="24"/>
  <c r="AM3" i="23"/>
  <c r="AN3" i="23"/>
  <c r="AO3" i="23"/>
  <c r="AP3" i="23"/>
  <c r="AQ3" i="23"/>
  <c r="AM4" i="23"/>
  <c r="AN4" i="23"/>
  <c r="AO4" i="23"/>
  <c r="AP4" i="23"/>
  <c r="AQ4" i="23"/>
  <c r="AM5" i="23"/>
  <c r="AN5" i="23"/>
  <c r="AO5" i="23"/>
  <c r="AP5" i="23"/>
  <c r="AQ5" i="23"/>
  <c r="AM6" i="23"/>
  <c r="AN6" i="23"/>
  <c r="AO6" i="23"/>
  <c r="AP6" i="23"/>
  <c r="AQ6" i="23"/>
  <c r="AM7" i="23"/>
  <c r="AN7" i="23"/>
  <c r="AO7" i="23"/>
  <c r="AP7" i="23"/>
  <c r="AQ7" i="23"/>
  <c r="AM8" i="23"/>
  <c r="AN8" i="23"/>
  <c r="AO8" i="23"/>
  <c r="AP8" i="23"/>
  <c r="AQ8" i="23"/>
  <c r="AM10" i="23"/>
  <c r="AN10" i="23"/>
  <c r="AO10" i="23"/>
  <c r="AP10" i="23"/>
  <c r="AQ10" i="23"/>
  <c r="AM9" i="23"/>
  <c r="AN9" i="23"/>
  <c r="AO9" i="23"/>
  <c r="AP9" i="23"/>
  <c r="AQ9" i="23"/>
  <c r="AM11" i="23"/>
  <c r="AN11" i="23"/>
  <c r="AO11" i="23"/>
  <c r="AP11" i="23"/>
  <c r="AQ11" i="23"/>
  <c r="AM12" i="23"/>
  <c r="AN12" i="23"/>
  <c r="AO12" i="23"/>
  <c r="AP12" i="23"/>
  <c r="AQ12" i="23"/>
  <c r="AM13" i="23"/>
  <c r="AN13" i="23"/>
  <c r="AO13" i="23"/>
  <c r="AP13" i="23"/>
  <c r="AQ13" i="23"/>
  <c r="AM14" i="23"/>
  <c r="AN14" i="23"/>
  <c r="AO14" i="23"/>
  <c r="AP14" i="23"/>
  <c r="AQ14" i="23"/>
  <c r="AM15" i="23"/>
  <c r="AN15" i="23"/>
  <c r="AO15" i="23"/>
  <c r="AP15" i="23"/>
  <c r="AQ15" i="23"/>
  <c r="AM16" i="23"/>
  <c r="AN16" i="23"/>
  <c r="AO16" i="23"/>
  <c r="AP16" i="23"/>
  <c r="AQ16" i="23"/>
  <c r="AM17" i="23"/>
  <c r="AN17" i="23"/>
  <c r="AO17" i="23"/>
  <c r="AP17" i="23"/>
  <c r="AQ17" i="23"/>
  <c r="AM18" i="23"/>
  <c r="AN18" i="23"/>
  <c r="AO18" i="23"/>
  <c r="AP18" i="23"/>
  <c r="AQ18" i="23"/>
  <c r="AM19" i="23"/>
  <c r="AN19" i="23"/>
  <c r="AO19" i="23"/>
  <c r="AP19" i="23"/>
  <c r="AQ19" i="23"/>
  <c r="AM20" i="23"/>
  <c r="AN20" i="23"/>
  <c r="AO20" i="23"/>
  <c r="AP20" i="23"/>
  <c r="AQ20" i="23"/>
  <c r="AM21" i="23"/>
  <c r="AN21" i="23"/>
  <c r="AO21" i="23"/>
  <c r="AP21" i="23"/>
  <c r="AQ21" i="23"/>
  <c r="AM22" i="23"/>
  <c r="AN22" i="23"/>
  <c r="AO22" i="23"/>
  <c r="AP22" i="23"/>
  <c r="AQ22" i="23"/>
  <c r="AM23" i="23"/>
  <c r="AN23" i="23"/>
  <c r="AO23" i="23"/>
  <c r="AP23" i="23"/>
  <c r="AQ23" i="23"/>
  <c r="AM24" i="23"/>
  <c r="AN24" i="23"/>
  <c r="AO24" i="23"/>
  <c r="AP24" i="23"/>
  <c r="AQ24" i="23"/>
  <c r="AM25" i="23"/>
  <c r="AN25" i="23"/>
  <c r="AO25" i="23"/>
  <c r="AP25" i="23"/>
  <c r="AQ25" i="23"/>
  <c r="AM26" i="23"/>
  <c r="AN26" i="23"/>
  <c r="AO26" i="23"/>
  <c r="AP26" i="23"/>
  <c r="AQ26" i="23"/>
  <c r="AM27" i="23"/>
  <c r="AN27" i="23"/>
  <c r="AO27" i="23"/>
  <c r="AP27" i="23"/>
  <c r="AQ27" i="23"/>
  <c r="AM28" i="23"/>
  <c r="AN28" i="23"/>
  <c r="AO28" i="23"/>
  <c r="AP28" i="23"/>
  <c r="AQ28" i="23"/>
  <c r="AM29" i="23"/>
  <c r="AN29" i="23"/>
  <c r="AO29" i="23"/>
  <c r="AP29" i="23"/>
  <c r="AQ29" i="23"/>
  <c r="AM30" i="23"/>
  <c r="AN30" i="23"/>
  <c r="AO30" i="23"/>
  <c r="AP30" i="23"/>
  <c r="AQ30" i="23"/>
  <c r="AM31" i="23"/>
  <c r="AN31" i="23"/>
  <c r="AO31" i="23"/>
  <c r="AP31" i="23"/>
  <c r="AQ31" i="23"/>
  <c r="AM32" i="23"/>
  <c r="AN32" i="23"/>
  <c r="AO32" i="23"/>
  <c r="AP32" i="23"/>
  <c r="AQ32" i="23"/>
  <c r="AM33" i="23"/>
  <c r="AN33" i="23"/>
  <c r="AO33" i="23"/>
  <c r="AP33" i="23"/>
  <c r="AQ33" i="23"/>
  <c r="AM34" i="23"/>
  <c r="AN34" i="23"/>
  <c r="AO34" i="23"/>
  <c r="AP34" i="23"/>
  <c r="AQ34" i="23"/>
  <c r="AM35" i="23"/>
  <c r="AN35" i="23"/>
  <c r="AO35" i="23"/>
  <c r="AP35" i="23"/>
  <c r="AQ35" i="23"/>
  <c r="AM36" i="23"/>
  <c r="AN36" i="23"/>
  <c r="AO36" i="23"/>
  <c r="AP36" i="23"/>
  <c r="AQ36" i="23"/>
  <c r="AM37" i="23"/>
  <c r="AN37" i="23"/>
  <c r="AO37" i="23"/>
  <c r="AP37" i="23"/>
  <c r="AQ37" i="23"/>
  <c r="AM38" i="23"/>
  <c r="AN38" i="23"/>
  <c r="AO38" i="23"/>
  <c r="AP38" i="23"/>
  <c r="AQ38" i="23"/>
  <c r="AM39" i="23"/>
  <c r="AN39" i="23"/>
  <c r="AO39" i="23"/>
  <c r="AP39" i="23"/>
  <c r="AQ39" i="23"/>
  <c r="AM41" i="23"/>
  <c r="AN41" i="23"/>
  <c r="AO41" i="23"/>
  <c r="AP41" i="23"/>
  <c r="AQ41" i="23"/>
  <c r="AM42" i="23"/>
  <c r="AN42" i="23"/>
  <c r="AO42" i="23"/>
  <c r="AP42" i="23"/>
  <c r="AQ42" i="23"/>
  <c r="AM43" i="23"/>
  <c r="AN43" i="23"/>
  <c r="AO43" i="23"/>
  <c r="AP43" i="23"/>
  <c r="AQ43" i="23"/>
  <c r="AM44" i="23"/>
  <c r="AN44" i="23"/>
  <c r="AO44" i="23"/>
  <c r="AP44" i="23"/>
  <c r="AQ44" i="23"/>
  <c r="AM40" i="23"/>
  <c r="AN40" i="23"/>
  <c r="AO40" i="23"/>
  <c r="AP40" i="23"/>
  <c r="AQ40" i="23"/>
  <c r="AM45" i="23"/>
  <c r="AN45" i="23"/>
  <c r="AO45" i="23"/>
  <c r="AP45" i="23"/>
  <c r="AQ45" i="23"/>
  <c r="AM46" i="23"/>
  <c r="AN46" i="23"/>
  <c r="AO46" i="23"/>
  <c r="AP46" i="23"/>
  <c r="AQ46" i="23"/>
  <c r="AM47" i="23"/>
  <c r="AN47" i="23"/>
  <c r="AO47" i="23"/>
  <c r="AP47" i="23"/>
  <c r="AQ47" i="23"/>
  <c r="AM48" i="23"/>
  <c r="AN48" i="23"/>
  <c r="AO48" i="23"/>
  <c r="AP48" i="23"/>
  <c r="AQ48" i="23"/>
  <c r="AM49" i="23"/>
  <c r="AN49" i="23"/>
  <c r="AO49" i="23"/>
  <c r="AP49" i="23"/>
  <c r="AQ49" i="23"/>
  <c r="AM50" i="23"/>
  <c r="AN50" i="23"/>
  <c r="AO50" i="23"/>
  <c r="AP50" i="23"/>
  <c r="AQ50" i="23"/>
  <c r="AQ2" i="23"/>
  <c r="AP2" i="23"/>
  <c r="AM2" i="23"/>
  <c r="AM3" i="22"/>
  <c r="AN3" i="22"/>
  <c r="AO3" i="22"/>
  <c r="AP3" i="22"/>
  <c r="AQ3" i="22"/>
  <c r="AM4" i="22"/>
  <c r="AN4" i="22"/>
  <c r="AO4" i="22"/>
  <c r="AP4" i="22"/>
  <c r="AQ4" i="22"/>
  <c r="AM5" i="22"/>
  <c r="AN5" i="22"/>
  <c r="AO5" i="22"/>
  <c r="AP5" i="22"/>
  <c r="AQ5" i="22"/>
  <c r="AM6" i="22"/>
  <c r="AN6" i="22"/>
  <c r="AO6" i="22"/>
  <c r="AP6" i="22"/>
  <c r="AQ6" i="22"/>
  <c r="AM7" i="22"/>
  <c r="AN7" i="22"/>
  <c r="AO7" i="22"/>
  <c r="AP7" i="22"/>
  <c r="AQ7" i="22"/>
  <c r="AM8" i="22"/>
  <c r="AN8" i="22"/>
  <c r="AO8" i="22"/>
  <c r="AP8" i="22"/>
  <c r="AQ8" i="22"/>
  <c r="AM9" i="22"/>
  <c r="AN9" i="22"/>
  <c r="AO9" i="22"/>
  <c r="AP9" i="22"/>
  <c r="AQ9" i="22"/>
  <c r="AM10" i="22"/>
  <c r="AN10" i="22"/>
  <c r="AO10" i="22"/>
  <c r="AP10" i="22"/>
  <c r="AQ10" i="22"/>
  <c r="AM11" i="22"/>
  <c r="AN11" i="22"/>
  <c r="AO11" i="22"/>
  <c r="AP11" i="22"/>
  <c r="AQ11" i="22"/>
  <c r="AM12" i="22"/>
  <c r="AN12" i="22"/>
  <c r="AO12" i="22"/>
  <c r="AP12" i="22"/>
  <c r="AQ12" i="22"/>
  <c r="AM13" i="22"/>
  <c r="AN13" i="22"/>
  <c r="AO13" i="22"/>
  <c r="AP13" i="22"/>
  <c r="AQ13" i="22"/>
  <c r="AM14" i="22"/>
  <c r="AN14" i="22"/>
  <c r="AO14" i="22"/>
  <c r="AP14" i="22"/>
  <c r="AQ14" i="22"/>
  <c r="AM15" i="22"/>
  <c r="AN15" i="22"/>
  <c r="AO15" i="22"/>
  <c r="AP15" i="22"/>
  <c r="AQ15" i="22"/>
  <c r="AM16" i="22"/>
  <c r="AN16" i="22"/>
  <c r="AO16" i="22"/>
  <c r="AP16" i="22"/>
  <c r="AQ16" i="22"/>
  <c r="AM17" i="22"/>
  <c r="AN17" i="22"/>
  <c r="AO17" i="22"/>
  <c r="AP17" i="22"/>
  <c r="AQ17" i="22"/>
  <c r="AM19" i="22"/>
  <c r="AN19" i="22"/>
  <c r="AO19" i="22"/>
  <c r="AP19" i="22"/>
  <c r="AQ19" i="22"/>
  <c r="AM20" i="22"/>
  <c r="AN20" i="22"/>
  <c r="AO20" i="22"/>
  <c r="AP20" i="22"/>
  <c r="AQ20" i="22"/>
  <c r="AM18" i="22"/>
  <c r="AN18" i="22"/>
  <c r="AO18" i="22"/>
  <c r="AP18" i="22"/>
  <c r="AQ18" i="22"/>
  <c r="AM21" i="22"/>
  <c r="AN21" i="22"/>
  <c r="AO21" i="22"/>
  <c r="AP21" i="22"/>
  <c r="AQ21" i="22"/>
  <c r="AM22" i="22"/>
  <c r="AN22" i="22"/>
  <c r="AO22" i="22"/>
  <c r="AP22" i="22"/>
  <c r="AQ22" i="22"/>
  <c r="AM23" i="22"/>
  <c r="AN23" i="22"/>
  <c r="AO23" i="22"/>
  <c r="AP23" i="22"/>
  <c r="AQ23" i="22"/>
  <c r="AM24" i="22"/>
  <c r="AN24" i="22"/>
  <c r="AO24" i="22"/>
  <c r="AP24" i="22"/>
  <c r="AQ24" i="22"/>
  <c r="AM25" i="22"/>
  <c r="AN25" i="22"/>
  <c r="AO25" i="22"/>
  <c r="AP25" i="22"/>
  <c r="AQ25" i="22"/>
  <c r="AM26" i="22"/>
  <c r="AN26" i="22"/>
  <c r="AO26" i="22"/>
  <c r="AP26" i="22"/>
  <c r="AQ26" i="22"/>
  <c r="AM27" i="22"/>
  <c r="AN27" i="22"/>
  <c r="AO27" i="22"/>
  <c r="AP27" i="22"/>
  <c r="AQ27" i="22"/>
  <c r="AM28" i="22"/>
  <c r="AN28" i="22"/>
  <c r="AO28" i="22"/>
  <c r="AP28" i="22"/>
  <c r="AQ28" i="22"/>
  <c r="AM29" i="22"/>
  <c r="AN29" i="22"/>
  <c r="AO29" i="22"/>
  <c r="AP29" i="22"/>
  <c r="AQ29" i="22"/>
  <c r="AM30" i="22"/>
  <c r="AN30" i="22"/>
  <c r="AO30" i="22"/>
  <c r="AP30" i="22"/>
  <c r="AQ30" i="22"/>
  <c r="AM31" i="22"/>
  <c r="AN31" i="22"/>
  <c r="AO31" i="22"/>
  <c r="AP31" i="22"/>
  <c r="AQ31" i="22"/>
  <c r="AM32" i="22"/>
  <c r="AN32" i="22"/>
  <c r="AO32" i="22"/>
  <c r="AP32" i="22"/>
  <c r="AQ32" i="22"/>
  <c r="AM33" i="22"/>
  <c r="AN33" i="22"/>
  <c r="AO33" i="22"/>
  <c r="AP33" i="22"/>
  <c r="AQ33" i="22"/>
  <c r="AM34" i="22"/>
  <c r="AN34" i="22"/>
  <c r="AO34" i="22"/>
  <c r="AP34" i="22"/>
  <c r="AQ34" i="22"/>
  <c r="AM35" i="22"/>
  <c r="AN35" i="22"/>
  <c r="AO35" i="22"/>
  <c r="AP35" i="22"/>
  <c r="AQ35" i="22"/>
  <c r="AM36" i="22"/>
  <c r="AN36" i="22"/>
  <c r="AO36" i="22"/>
  <c r="AP36" i="22"/>
  <c r="AQ36" i="22"/>
  <c r="AM37" i="22"/>
  <c r="AN37" i="22"/>
  <c r="AO37" i="22"/>
  <c r="AP37" i="22"/>
  <c r="AQ37" i="22"/>
  <c r="AM38" i="22"/>
  <c r="AN38" i="22"/>
  <c r="AO38" i="22"/>
  <c r="AP38" i="22"/>
  <c r="AQ38" i="22"/>
  <c r="AM39" i="22"/>
  <c r="AN39" i="22"/>
  <c r="AO39" i="22"/>
  <c r="AP39" i="22"/>
  <c r="AQ39" i="22"/>
  <c r="AM40" i="22"/>
  <c r="AN40" i="22"/>
  <c r="AO40" i="22"/>
  <c r="AP40" i="22"/>
  <c r="AQ40" i="22"/>
  <c r="AM41" i="22"/>
  <c r="AN41" i="22"/>
  <c r="AO41" i="22"/>
  <c r="AP41" i="22"/>
  <c r="AQ41" i="22"/>
  <c r="AM2" i="22"/>
  <c r="AQ2" i="22"/>
  <c r="AP2" i="22"/>
  <c r="AM3" i="1"/>
  <c r="AN3" i="1"/>
  <c r="AO3" i="1"/>
  <c r="AP3" i="1"/>
  <c r="AQ3" i="1"/>
  <c r="AM4" i="1"/>
  <c r="AN4" i="1"/>
  <c r="AO4" i="1"/>
  <c r="AP4" i="1"/>
  <c r="AQ4" i="1"/>
  <c r="AM5" i="1"/>
  <c r="AN5" i="1"/>
  <c r="AO5" i="1"/>
  <c r="AP5" i="1"/>
  <c r="AQ5" i="1"/>
  <c r="AM6" i="1"/>
  <c r="AN6" i="1"/>
  <c r="AO6" i="1"/>
  <c r="AP6" i="1"/>
  <c r="AQ6" i="1"/>
  <c r="AM7" i="1"/>
  <c r="AN7" i="1"/>
  <c r="AO7" i="1"/>
  <c r="AP7" i="1"/>
  <c r="AQ7" i="1"/>
  <c r="AM8" i="1"/>
  <c r="AN8" i="1"/>
  <c r="AO8" i="1"/>
  <c r="AP8" i="1"/>
  <c r="AQ8" i="1"/>
  <c r="AM9" i="1"/>
  <c r="AN9" i="1"/>
  <c r="AO9" i="1"/>
  <c r="AP9" i="1"/>
  <c r="AQ9" i="1"/>
  <c r="AM10" i="1"/>
  <c r="AN10" i="1"/>
  <c r="AO10" i="1"/>
  <c r="AP10" i="1"/>
  <c r="AQ10" i="1"/>
  <c r="AM11" i="1"/>
  <c r="AN11" i="1"/>
  <c r="AO11" i="1"/>
  <c r="AP11" i="1"/>
  <c r="AQ11" i="1"/>
  <c r="AM12" i="1"/>
  <c r="AN12" i="1"/>
  <c r="AO12" i="1"/>
  <c r="AP12" i="1"/>
  <c r="AQ12" i="1"/>
  <c r="AM13" i="1"/>
  <c r="AN13" i="1"/>
  <c r="AO13" i="1"/>
  <c r="AP13" i="1"/>
  <c r="AQ13" i="1"/>
  <c r="AM14" i="1"/>
  <c r="AN14" i="1"/>
  <c r="AO14" i="1"/>
  <c r="AP14" i="1"/>
  <c r="AQ14" i="1"/>
  <c r="AM15" i="1"/>
  <c r="AN15" i="1"/>
  <c r="AO15" i="1"/>
  <c r="AP15" i="1"/>
  <c r="AQ15" i="1"/>
  <c r="AM17" i="1"/>
  <c r="AN17" i="1"/>
  <c r="AO17" i="1"/>
  <c r="AP17" i="1"/>
  <c r="AQ17" i="1"/>
  <c r="AM16" i="1"/>
  <c r="AN16" i="1"/>
  <c r="AO16" i="1"/>
  <c r="AP16" i="1"/>
  <c r="AQ16" i="1"/>
  <c r="AM18" i="1"/>
  <c r="AN18" i="1"/>
  <c r="AO18" i="1"/>
  <c r="AP18" i="1"/>
  <c r="AQ18" i="1"/>
  <c r="AM19" i="1"/>
  <c r="AN19" i="1"/>
  <c r="AO19" i="1"/>
  <c r="AP19" i="1"/>
  <c r="AQ19" i="1"/>
  <c r="AM20" i="1"/>
  <c r="AN20" i="1"/>
  <c r="AO20" i="1"/>
  <c r="AP20" i="1"/>
  <c r="AQ20" i="1"/>
  <c r="AM21" i="1"/>
  <c r="AN21" i="1"/>
  <c r="AO21" i="1"/>
  <c r="AP21" i="1"/>
  <c r="AQ21" i="1"/>
  <c r="AM22" i="1"/>
  <c r="AN22" i="1"/>
  <c r="AO22" i="1"/>
  <c r="AP22" i="1"/>
  <c r="AQ22" i="1"/>
  <c r="AM23" i="1"/>
  <c r="AN23" i="1"/>
  <c r="AO23" i="1"/>
  <c r="AP23" i="1"/>
  <c r="AQ23" i="1"/>
  <c r="AM24" i="1"/>
  <c r="AN24" i="1"/>
  <c r="AO24" i="1"/>
  <c r="AP24" i="1"/>
  <c r="AQ24" i="1"/>
  <c r="AM25" i="1"/>
  <c r="AN25" i="1"/>
  <c r="AO25" i="1"/>
  <c r="AP25" i="1"/>
  <c r="AQ25" i="1"/>
  <c r="AM26" i="1"/>
  <c r="AN26" i="1"/>
  <c r="AO26" i="1"/>
  <c r="AP26" i="1"/>
  <c r="AQ26" i="1"/>
  <c r="AM27" i="1"/>
  <c r="AN27" i="1"/>
  <c r="AO27" i="1"/>
  <c r="AP27" i="1"/>
  <c r="AQ27" i="1"/>
  <c r="AM28" i="1"/>
  <c r="AN28" i="1"/>
  <c r="AO28" i="1"/>
  <c r="AP28" i="1"/>
  <c r="AQ28" i="1"/>
  <c r="AM29" i="1"/>
  <c r="AN29" i="1"/>
  <c r="AO29" i="1"/>
  <c r="AP29" i="1"/>
  <c r="AQ29" i="1"/>
  <c r="AM30" i="1"/>
  <c r="AN30" i="1"/>
  <c r="AO30" i="1"/>
  <c r="AP30" i="1"/>
  <c r="AQ30" i="1"/>
  <c r="AM31" i="1"/>
  <c r="AN31" i="1"/>
  <c r="AO31" i="1"/>
  <c r="AP31" i="1"/>
  <c r="AQ31" i="1"/>
  <c r="AM32" i="1"/>
  <c r="AN32" i="1"/>
  <c r="AO32" i="1"/>
  <c r="AP32" i="1"/>
  <c r="AQ32" i="1"/>
  <c r="AM33" i="1"/>
  <c r="AN33" i="1"/>
  <c r="AO33" i="1"/>
  <c r="AP33" i="1"/>
  <c r="AQ33" i="1"/>
  <c r="AM34" i="1"/>
  <c r="AN34" i="1"/>
  <c r="AO34" i="1"/>
  <c r="AP34" i="1"/>
  <c r="AQ34" i="1"/>
  <c r="AM35" i="1"/>
  <c r="AN35" i="1"/>
  <c r="AO35" i="1"/>
  <c r="AP35" i="1"/>
  <c r="AQ35" i="1"/>
  <c r="AM36" i="1"/>
  <c r="AN36" i="1"/>
  <c r="AO36" i="1"/>
  <c r="AP36" i="1"/>
  <c r="AQ36" i="1"/>
  <c r="AM37" i="1"/>
  <c r="AN37" i="1"/>
  <c r="AO37" i="1"/>
  <c r="AP37" i="1"/>
  <c r="AQ37" i="1"/>
  <c r="AM38" i="1"/>
  <c r="AN38" i="1"/>
  <c r="AO38" i="1"/>
  <c r="AP38" i="1"/>
  <c r="AQ38" i="1"/>
  <c r="AM39" i="1"/>
  <c r="AN39" i="1"/>
  <c r="AO39" i="1"/>
  <c r="AP39" i="1"/>
  <c r="AQ39" i="1"/>
  <c r="AM40" i="1"/>
  <c r="AN40" i="1"/>
  <c r="AO40" i="1"/>
  <c r="AP40" i="1"/>
  <c r="AQ40" i="1"/>
  <c r="AM41" i="1"/>
  <c r="AN41" i="1"/>
  <c r="AO41" i="1"/>
  <c r="AP41" i="1"/>
  <c r="AQ41" i="1"/>
  <c r="AM42" i="1"/>
  <c r="AN42" i="1"/>
  <c r="AO42" i="1"/>
  <c r="AP42" i="1"/>
  <c r="AQ42" i="1"/>
  <c r="AM43" i="1"/>
  <c r="AN43" i="1"/>
  <c r="AO43" i="1"/>
  <c r="AP43" i="1"/>
  <c r="AQ43" i="1"/>
  <c r="AQ2" i="1"/>
  <c r="AP2" i="1"/>
  <c r="AM2" i="1"/>
  <c r="AN3" i="20"/>
  <c r="AO3" i="20"/>
  <c r="AN4" i="20"/>
  <c r="AO4" i="20"/>
  <c r="AN5" i="20"/>
  <c r="AO5" i="20"/>
  <c r="AN6" i="20"/>
  <c r="AO6" i="20"/>
  <c r="AN7" i="20"/>
  <c r="AO7" i="20"/>
  <c r="AN8" i="20"/>
  <c r="AO8" i="20"/>
  <c r="AN9" i="20"/>
  <c r="AO9" i="20"/>
  <c r="AN10" i="20"/>
  <c r="AO10" i="20"/>
  <c r="AN11" i="20"/>
  <c r="AO11" i="20"/>
  <c r="AN12" i="20"/>
  <c r="AO12" i="20"/>
  <c r="AN13" i="20"/>
  <c r="AO13" i="20"/>
  <c r="AN14" i="20"/>
  <c r="AO14" i="20"/>
  <c r="AN15" i="20"/>
  <c r="AO15" i="20"/>
  <c r="AN16" i="20"/>
  <c r="AO16" i="20"/>
  <c r="AN17" i="20"/>
  <c r="AO17" i="20"/>
  <c r="AN18" i="20"/>
  <c r="AO18" i="20"/>
  <c r="AO2" i="20"/>
  <c r="AN2" i="20"/>
  <c r="AK3" i="20"/>
  <c r="AK4" i="20"/>
  <c r="AK5" i="20"/>
  <c r="AK6" i="20"/>
  <c r="AK7" i="20"/>
  <c r="AK8" i="20"/>
  <c r="AK9" i="20"/>
  <c r="AK10" i="20"/>
  <c r="AK11" i="20"/>
  <c r="AK12" i="20"/>
  <c r="AK13" i="20"/>
  <c r="AK14" i="20"/>
  <c r="AK15" i="20"/>
  <c r="AK16" i="20"/>
  <c r="AK17" i="20"/>
  <c r="AK18" i="20"/>
  <c r="AK2" i="20"/>
  <c r="AL3" i="19"/>
  <c r="AM3" i="19"/>
  <c r="AN3" i="19"/>
  <c r="AO3" i="19"/>
  <c r="AP3" i="19"/>
  <c r="AL4" i="19"/>
  <c r="AM4" i="19"/>
  <c r="AN4" i="19"/>
  <c r="AO4" i="19"/>
  <c r="AP4" i="19"/>
  <c r="AL5" i="19"/>
  <c r="AM5" i="19"/>
  <c r="AN5" i="19"/>
  <c r="AO5" i="19"/>
  <c r="AP5" i="19"/>
  <c r="AL6" i="19"/>
  <c r="AM6" i="19"/>
  <c r="AN6" i="19"/>
  <c r="AO6" i="19"/>
  <c r="AP6" i="19"/>
  <c r="AL8" i="19"/>
  <c r="AM8" i="19"/>
  <c r="AN8" i="19"/>
  <c r="AO8" i="19"/>
  <c r="AP8" i="19"/>
  <c r="AL7" i="19"/>
  <c r="AM7" i="19"/>
  <c r="AN7" i="19"/>
  <c r="AO7" i="19"/>
  <c r="AP7" i="19"/>
  <c r="AL9" i="19"/>
  <c r="AM9" i="19"/>
  <c r="AN9" i="19"/>
  <c r="AO9" i="19"/>
  <c r="AP9" i="19"/>
  <c r="AL10" i="19"/>
  <c r="AM10" i="19"/>
  <c r="AN10" i="19"/>
  <c r="AO10" i="19"/>
  <c r="AP10" i="19"/>
  <c r="AL11" i="19"/>
  <c r="AM11" i="19"/>
  <c r="AN11" i="19"/>
  <c r="AO11" i="19"/>
  <c r="AP11" i="19"/>
  <c r="AL12" i="19"/>
  <c r="AM12" i="19"/>
  <c r="AN12" i="19"/>
  <c r="AO12" i="19"/>
  <c r="AP12" i="19"/>
  <c r="AL13" i="19"/>
  <c r="AM13" i="19"/>
  <c r="AN13" i="19"/>
  <c r="AO13" i="19"/>
  <c r="AP13" i="19"/>
  <c r="AL14" i="19"/>
  <c r="AM14" i="19"/>
  <c r="AN14" i="19"/>
  <c r="AO14" i="19"/>
  <c r="AP14" i="19"/>
  <c r="AL15" i="19"/>
  <c r="AM15" i="19"/>
  <c r="AN15" i="19"/>
  <c r="AO15" i="19"/>
  <c r="AP15" i="19"/>
  <c r="AL16" i="19"/>
  <c r="AM16" i="19"/>
  <c r="AN16" i="19"/>
  <c r="AO16" i="19"/>
  <c r="AP16" i="19"/>
  <c r="AL17" i="19"/>
  <c r="AM17" i="19"/>
  <c r="AN17" i="19"/>
  <c r="AO17" i="19"/>
  <c r="AP17" i="19"/>
  <c r="AL18" i="19"/>
  <c r="AM18" i="19"/>
  <c r="AN18" i="19"/>
  <c r="AO18" i="19"/>
  <c r="AP18" i="19"/>
  <c r="AL19" i="19"/>
  <c r="AM19" i="19"/>
  <c r="AN19" i="19"/>
  <c r="AO19" i="19"/>
  <c r="AP19" i="19"/>
  <c r="AL20" i="19"/>
  <c r="AM20" i="19"/>
  <c r="AN20" i="19"/>
  <c r="AO20" i="19"/>
  <c r="AP20" i="19"/>
  <c r="AL22" i="19"/>
  <c r="AM22" i="19"/>
  <c r="AN22" i="19"/>
  <c r="AO22" i="19"/>
  <c r="AP22" i="19"/>
  <c r="AL23" i="19"/>
  <c r="AM23" i="19"/>
  <c r="AN23" i="19"/>
  <c r="AO23" i="19"/>
  <c r="AP23" i="19"/>
  <c r="AL21" i="19"/>
  <c r="AM21" i="19"/>
  <c r="AN21" i="19"/>
  <c r="AO21" i="19"/>
  <c r="AP21" i="19"/>
  <c r="AL24" i="19"/>
  <c r="AM24" i="19"/>
  <c r="AN24" i="19"/>
  <c r="AO24" i="19"/>
  <c r="AP24" i="19"/>
  <c r="AL25" i="19"/>
  <c r="AM25" i="19"/>
  <c r="AN25" i="19"/>
  <c r="AO25" i="19"/>
  <c r="AP25" i="19"/>
  <c r="AL26" i="19"/>
  <c r="AM26" i="19"/>
  <c r="AN26" i="19"/>
  <c r="AO26" i="19"/>
  <c r="AP26" i="19"/>
  <c r="AL27" i="19"/>
  <c r="AM27" i="19"/>
  <c r="AN27" i="19"/>
  <c r="AO27" i="19"/>
  <c r="AP27" i="19"/>
  <c r="AL28" i="19"/>
  <c r="AM28" i="19"/>
  <c r="AN28" i="19"/>
  <c r="AO28" i="19"/>
  <c r="AP28" i="19"/>
  <c r="AL29" i="19"/>
  <c r="AM29" i="19"/>
  <c r="AN29" i="19"/>
  <c r="AO29" i="19"/>
  <c r="AP29" i="19"/>
  <c r="AL30" i="19"/>
  <c r="AM30" i="19"/>
  <c r="AN30" i="19"/>
  <c r="AO30" i="19"/>
  <c r="AP30" i="19"/>
  <c r="AL32" i="19"/>
  <c r="AM32" i="19"/>
  <c r="AN32" i="19"/>
  <c r="AO32" i="19"/>
  <c r="AP32" i="19"/>
  <c r="AL33" i="19"/>
  <c r="AM33" i="19"/>
  <c r="AN33" i="19"/>
  <c r="AO33" i="19"/>
  <c r="AP33" i="19"/>
  <c r="AL31" i="19"/>
  <c r="AM31" i="19"/>
  <c r="AN31" i="19"/>
  <c r="AO31" i="19"/>
  <c r="AP31" i="19"/>
  <c r="AL34" i="19"/>
  <c r="AM34" i="19"/>
  <c r="AN34" i="19"/>
  <c r="AO34" i="19"/>
  <c r="AP34" i="19"/>
  <c r="AL35" i="19"/>
  <c r="AM35" i="19"/>
  <c r="AN35" i="19"/>
  <c r="AO35" i="19"/>
  <c r="AP35" i="19"/>
  <c r="AL37" i="19"/>
  <c r="AM37" i="19"/>
  <c r="AN37" i="19"/>
  <c r="AO37" i="19"/>
  <c r="AP37" i="19"/>
  <c r="AL38" i="19"/>
  <c r="AM38" i="19"/>
  <c r="AN38" i="19"/>
  <c r="AO38" i="19"/>
  <c r="AP38" i="19"/>
  <c r="AL36" i="19"/>
  <c r="AM36" i="19"/>
  <c r="AN36" i="19"/>
  <c r="AO36" i="19"/>
  <c r="AP36" i="19"/>
  <c r="AL39" i="19"/>
  <c r="AM39" i="19"/>
  <c r="AN39" i="19"/>
  <c r="AO39" i="19"/>
  <c r="AP39" i="19"/>
  <c r="AL40" i="19"/>
  <c r="AM40" i="19"/>
  <c r="AN40" i="19"/>
  <c r="AO40" i="19"/>
  <c r="AP40" i="19"/>
  <c r="AL41" i="19"/>
  <c r="AM41" i="19"/>
  <c r="AN41" i="19"/>
  <c r="AO41" i="19"/>
  <c r="AP41" i="19"/>
  <c r="AP2" i="19"/>
  <c r="AO2" i="19"/>
  <c r="AL2" i="19"/>
  <c r="AP3" i="18"/>
  <c r="AQ3" i="18"/>
  <c r="AP20" i="18"/>
  <c r="AQ20" i="18"/>
  <c r="AP21" i="18"/>
  <c r="AQ21" i="18"/>
  <c r="AP22" i="18"/>
  <c r="AQ22" i="18"/>
  <c r="AP23" i="18"/>
  <c r="AQ23" i="18"/>
  <c r="AP24" i="18"/>
  <c r="AQ24" i="18"/>
  <c r="AP9" i="18"/>
  <c r="AQ9" i="18"/>
  <c r="AP10" i="18"/>
  <c r="AQ10" i="18"/>
  <c r="AP11" i="18"/>
  <c r="AQ11" i="18"/>
  <c r="AP12" i="18"/>
  <c r="AQ12" i="18"/>
  <c r="AP13" i="18"/>
  <c r="AQ13" i="18"/>
  <c r="AP14" i="18"/>
  <c r="AQ14" i="18"/>
  <c r="AP15" i="18"/>
  <c r="AQ15" i="18"/>
  <c r="AP16" i="18"/>
  <c r="AQ16" i="18"/>
  <c r="AP17" i="18"/>
  <c r="AQ17" i="18"/>
  <c r="AP18" i="18"/>
  <c r="AQ18" i="18"/>
  <c r="AP19" i="18"/>
  <c r="AQ19" i="18"/>
  <c r="AP4" i="18"/>
  <c r="AQ4" i="18"/>
  <c r="AP5" i="18"/>
  <c r="AQ5" i="18"/>
  <c r="AP6" i="18"/>
  <c r="AQ6" i="18"/>
  <c r="AP7" i="18"/>
  <c r="AQ7" i="18"/>
  <c r="AP8" i="18"/>
  <c r="AQ8" i="18"/>
  <c r="AP45" i="18"/>
  <c r="AQ45" i="18"/>
  <c r="AP46" i="18"/>
  <c r="AQ46" i="18"/>
  <c r="AP47" i="18"/>
  <c r="AQ47" i="18"/>
  <c r="AP48" i="18"/>
  <c r="AQ48" i="18"/>
  <c r="AP49" i="18"/>
  <c r="AQ49" i="18"/>
  <c r="AP50" i="18"/>
  <c r="AQ50" i="18"/>
  <c r="AP25" i="18"/>
  <c r="AQ25" i="18"/>
  <c r="AP26" i="18"/>
  <c r="AQ26" i="18"/>
  <c r="AP27" i="18"/>
  <c r="AQ27" i="18"/>
  <c r="AP28" i="18"/>
  <c r="AQ28" i="18"/>
  <c r="AP29" i="18"/>
  <c r="AQ29" i="18"/>
  <c r="AP30" i="18"/>
  <c r="AQ30" i="18"/>
  <c r="AP31" i="18"/>
  <c r="AQ31" i="18"/>
  <c r="AP32" i="18"/>
  <c r="AQ32" i="18"/>
  <c r="AP33" i="18"/>
  <c r="AQ33" i="18"/>
  <c r="AP34" i="18"/>
  <c r="AQ34" i="18"/>
  <c r="AP35" i="18"/>
  <c r="AQ35" i="18"/>
  <c r="AP36" i="18"/>
  <c r="AQ36" i="18"/>
  <c r="AP37" i="18"/>
  <c r="AQ37" i="18"/>
  <c r="AP38" i="18"/>
  <c r="AQ38" i="18"/>
  <c r="AP39" i="18"/>
  <c r="AQ39" i="18"/>
  <c r="AP40" i="18"/>
  <c r="AQ40" i="18"/>
  <c r="AP41" i="18"/>
  <c r="AQ41" i="18"/>
  <c r="AP42" i="18"/>
  <c r="AQ42" i="18"/>
  <c r="AP43" i="18"/>
  <c r="AQ43" i="18"/>
  <c r="AP44" i="18"/>
  <c r="AQ44" i="18"/>
  <c r="AP51" i="18"/>
  <c r="AQ51" i="18"/>
  <c r="AP52" i="18"/>
  <c r="AQ52" i="18"/>
  <c r="AQ2" i="18"/>
  <c r="AP2" i="18"/>
  <c r="AM3" i="18"/>
  <c r="AM20" i="18"/>
  <c r="AM21" i="18"/>
  <c r="AM22" i="18"/>
  <c r="AM23" i="18"/>
  <c r="AM24" i="18"/>
  <c r="AM9" i="18"/>
  <c r="AM10" i="18"/>
  <c r="AM11" i="18"/>
  <c r="AM12" i="18"/>
  <c r="AM13" i="18"/>
  <c r="AM14" i="18"/>
  <c r="AM15" i="18"/>
  <c r="AM16" i="18"/>
  <c r="AM17" i="18"/>
  <c r="AM18" i="18"/>
  <c r="AM19" i="18"/>
  <c r="AM4" i="18"/>
  <c r="AM5" i="18"/>
  <c r="AM6" i="18"/>
  <c r="AM7" i="18"/>
  <c r="AM8" i="18"/>
  <c r="AM45" i="18"/>
  <c r="AM46" i="18"/>
  <c r="AM47" i="18"/>
  <c r="AM48" i="18"/>
  <c r="AM49" i="18"/>
  <c r="AM50" i="18"/>
  <c r="AM25" i="18"/>
  <c r="AM26" i="18"/>
  <c r="AM27" i="18"/>
  <c r="AM28" i="18"/>
  <c r="AM29" i="18"/>
  <c r="AM30" i="18"/>
  <c r="AM31" i="18"/>
  <c r="AM32" i="18"/>
  <c r="AM33" i="18"/>
  <c r="AM34" i="18"/>
  <c r="AM35" i="18"/>
  <c r="AM36" i="18"/>
  <c r="AM37" i="18"/>
  <c r="AM38" i="18"/>
  <c r="AM39" i="18"/>
  <c r="AM40" i="18"/>
  <c r="AM41" i="18"/>
  <c r="AM42" i="18"/>
  <c r="AM43" i="18"/>
  <c r="AM44" i="18"/>
  <c r="AM51" i="18"/>
  <c r="AM52" i="18"/>
  <c r="AM2" i="18"/>
  <c r="AO2" i="17"/>
  <c r="AS2" i="17"/>
  <c r="AR2" i="17"/>
  <c r="AU29" i="16" l="1"/>
  <c r="AU2" i="16"/>
  <c r="AS29" i="16"/>
  <c r="AT29" i="16"/>
  <c r="AT2" i="16"/>
  <c r="AQ29" i="16"/>
  <c r="AQ2" i="16"/>
  <c r="AR2" i="14"/>
  <c r="AQ2" i="14"/>
  <c r="AN2" i="14"/>
  <c r="AP3" i="15"/>
  <c r="AP4" i="15"/>
  <c r="AP5" i="15"/>
  <c r="AP6" i="15"/>
  <c r="AP7" i="15"/>
  <c r="AP8" i="15"/>
  <c r="AP9" i="15"/>
  <c r="AP10" i="15"/>
  <c r="AP21" i="15"/>
  <c r="AP22" i="15"/>
  <c r="AP23" i="15"/>
  <c r="AP24" i="15"/>
  <c r="AP25" i="15"/>
  <c r="AP26" i="15"/>
  <c r="AP27" i="15"/>
  <c r="AP28" i="15"/>
  <c r="AP29" i="15"/>
  <c r="AP30" i="15"/>
  <c r="AP31" i="15"/>
  <c r="AP32" i="15"/>
  <c r="AP11" i="15"/>
  <c r="AP12" i="15"/>
  <c r="AP20" i="15"/>
  <c r="AP13" i="15"/>
  <c r="AP14" i="15"/>
  <c r="AP15" i="15"/>
  <c r="AP16" i="15"/>
  <c r="AP17" i="15"/>
  <c r="AP18" i="15"/>
  <c r="AP19" i="15"/>
  <c r="AP2" i="15"/>
  <c r="AO3" i="15"/>
  <c r="AO4" i="15"/>
  <c r="AO5" i="15"/>
  <c r="AO6" i="15"/>
  <c r="AO7" i="15"/>
  <c r="AO8" i="15"/>
  <c r="AO9" i="15"/>
  <c r="AO10" i="15"/>
  <c r="AO21" i="15"/>
  <c r="AO22" i="15"/>
  <c r="AO23" i="15"/>
  <c r="AO24" i="15"/>
  <c r="AO25" i="15"/>
  <c r="AO26" i="15"/>
  <c r="AO27" i="15"/>
  <c r="AO28" i="15"/>
  <c r="AO29" i="15"/>
  <c r="AO30" i="15"/>
  <c r="AO31" i="15"/>
  <c r="AO32" i="15"/>
  <c r="AO11" i="15"/>
  <c r="AO12" i="15"/>
  <c r="AO20" i="15"/>
  <c r="AO13" i="15"/>
  <c r="AO14" i="15"/>
  <c r="AO15" i="15"/>
  <c r="AO16" i="15"/>
  <c r="AO17" i="15"/>
  <c r="AO18" i="15"/>
  <c r="AO19" i="15"/>
  <c r="AO2" i="15"/>
  <c r="AL3" i="15"/>
  <c r="AL4" i="15"/>
  <c r="AL5" i="15"/>
  <c r="AL6" i="15"/>
  <c r="AL7" i="15"/>
  <c r="AL8" i="15"/>
  <c r="AL9" i="15"/>
  <c r="AL10" i="15"/>
  <c r="AL21" i="15"/>
  <c r="AL22" i="15"/>
  <c r="AL23" i="15"/>
  <c r="AL24" i="15"/>
  <c r="AL25" i="15"/>
  <c r="AL26" i="15"/>
  <c r="AL27" i="15"/>
  <c r="AL28" i="15"/>
  <c r="AL29" i="15"/>
  <c r="AL30" i="15"/>
  <c r="AL31" i="15"/>
  <c r="AL32" i="15"/>
  <c r="AL11" i="15"/>
  <c r="AL12" i="15"/>
  <c r="AL20" i="15"/>
  <c r="AL13" i="15"/>
  <c r="AL14" i="15"/>
  <c r="AL15" i="15"/>
  <c r="AL16" i="15"/>
  <c r="AL17" i="15"/>
  <c r="AL18" i="15"/>
  <c r="AL19" i="15"/>
  <c r="AL2" i="15"/>
  <c r="V2" i="25"/>
  <c r="T3" i="24"/>
  <c r="U3" i="24" s="1"/>
  <c r="V3" i="24"/>
  <c r="T12" i="24"/>
  <c r="U12" i="24" s="1"/>
  <c r="V12" i="24"/>
  <c r="T13" i="24"/>
  <c r="U13" i="24" s="1"/>
  <c r="V13" i="24"/>
  <c r="T14" i="24"/>
  <c r="U14" i="24" s="1"/>
  <c r="V14" i="24"/>
  <c r="T15" i="24"/>
  <c r="U15" i="24" s="1"/>
  <c r="V15" i="24"/>
  <c r="T16" i="24"/>
  <c r="U16" i="24" s="1"/>
  <c r="V16" i="24"/>
  <c r="T17" i="24"/>
  <c r="U17" i="24" s="1"/>
  <c r="V17" i="24"/>
  <c r="T18" i="24"/>
  <c r="U18" i="24" s="1"/>
  <c r="V18" i="24"/>
  <c r="T25" i="24"/>
  <c r="U25" i="24" s="1"/>
  <c r="V25" i="24"/>
  <c r="T26" i="24"/>
  <c r="U26" i="24"/>
  <c r="V26" i="24"/>
  <c r="T27" i="24"/>
  <c r="U27" i="24" s="1"/>
  <c r="V27" i="24"/>
  <c r="T28" i="24"/>
  <c r="U28" i="24" s="1"/>
  <c r="V28" i="24"/>
  <c r="T29" i="24"/>
  <c r="U29" i="24" s="1"/>
  <c r="V29" i="24"/>
  <c r="T30" i="24"/>
  <c r="U30" i="24" s="1"/>
  <c r="V30" i="24"/>
  <c r="T31" i="24"/>
  <c r="U31" i="24" s="1"/>
  <c r="V31" i="24"/>
  <c r="T32" i="24"/>
  <c r="U32" i="24" s="1"/>
  <c r="V32" i="24"/>
  <c r="T4" i="24"/>
  <c r="U4" i="24" s="1"/>
  <c r="V4" i="24"/>
  <c r="T5" i="24"/>
  <c r="U5" i="24" s="1"/>
  <c r="V5" i="24"/>
  <c r="T6" i="24"/>
  <c r="U6" i="24" s="1"/>
  <c r="V6" i="24"/>
  <c r="T7" i="24"/>
  <c r="U7" i="24" s="1"/>
  <c r="V7" i="24"/>
  <c r="T8" i="24"/>
  <c r="U8" i="24" s="1"/>
  <c r="V8" i="24"/>
  <c r="T9" i="24"/>
  <c r="U9" i="24" s="1"/>
  <c r="V9" i="24"/>
  <c r="T10" i="24"/>
  <c r="U10" i="24" s="1"/>
  <c r="V10" i="24"/>
  <c r="T11" i="24"/>
  <c r="U11" i="24" s="1"/>
  <c r="V11" i="24"/>
  <c r="T19" i="24"/>
  <c r="U19" i="24" s="1"/>
  <c r="V19" i="24"/>
  <c r="T20" i="24"/>
  <c r="U20" i="24" s="1"/>
  <c r="V20" i="24"/>
  <c r="T21" i="24"/>
  <c r="U21" i="24" s="1"/>
  <c r="V21" i="24"/>
  <c r="T22" i="24"/>
  <c r="U22" i="24" s="1"/>
  <c r="V22" i="24"/>
  <c r="T23" i="24"/>
  <c r="U23" i="24"/>
  <c r="V23" i="24"/>
  <c r="T24" i="24"/>
  <c r="U24" i="24" s="1"/>
  <c r="V24" i="24"/>
  <c r="T33" i="24"/>
  <c r="U33" i="24" s="1"/>
  <c r="V33" i="24"/>
  <c r="T34" i="24"/>
  <c r="U34" i="24" s="1"/>
  <c r="V34" i="24"/>
  <c r="T35" i="24"/>
  <c r="U35" i="24" s="1"/>
  <c r="V35" i="24"/>
  <c r="T36" i="24"/>
  <c r="U36" i="24" s="1"/>
  <c r="V36" i="24"/>
  <c r="T37" i="24"/>
  <c r="U37" i="24" s="1"/>
  <c r="V37" i="24"/>
  <c r="T38" i="24"/>
  <c r="U38" i="24" s="1"/>
  <c r="V38" i="24"/>
  <c r="T39" i="24"/>
  <c r="U39" i="24" s="1"/>
  <c r="V39" i="24"/>
  <c r="T40" i="24"/>
  <c r="U40" i="24" s="1"/>
  <c r="V40" i="24"/>
  <c r="T41" i="24"/>
  <c r="U41" i="24" s="1"/>
  <c r="V41" i="24"/>
  <c r="T42" i="24"/>
  <c r="U42" i="24" s="1"/>
  <c r="V42" i="24"/>
  <c r="T43" i="24"/>
  <c r="U43" i="24"/>
  <c r="V43" i="24"/>
  <c r="T44" i="24"/>
  <c r="U44" i="24" s="1"/>
  <c r="V44" i="24"/>
  <c r="T45" i="24"/>
  <c r="U45" i="24" s="1"/>
  <c r="V45" i="24"/>
  <c r="T46" i="24"/>
  <c r="U46" i="24" s="1"/>
  <c r="V46" i="24"/>
  <c r="T47" i="24"/>
  <c r="U47" i="24" s="1"/>
  <c r="V47" i="24"/>
  <c r="T48" i="24"/>
  <c r="U48" i="24"/>
  <c r="V48" i="24"/>
  <c r="T49" i="24"/>
  <c r="U49" i="24" s="1"/>
  <c r="V49" i="24"/>
  <c r="T50" i="24"/>
  <c r="U50" i="24" s="1"/>
  <c r="V50" i="24"/>
  <c r="T51" i="24"/>
  <c r="U51" i="24" s="1"/>
  <c r="V51" i="24"/>
  <c r="T52" i="24"/>
  <c r="U52" i="24" s="1"/>
  <c r="V52" i="24"/>
  <c r="T53" i="24"/>
  <c r="U53" i="24" s="1"/>
  <c r="V53" i="24"/>
  <c r="T54" i="24"/>
  <c r="U54" i="24" s="1"/>
  <c r="V54" i="24"/>
  <c r="T55" i="24"/>
  <c r="U55" i="24" s="1"/>
  <c r="V55" i="24"/>
  <c r="T56" i="24"/>
  <c r="U56" i="24" s="1"/>
  <c r="V56" i="24"/>
  <c r="T57" i="24"/>
  <c r="U57" i="24" s="1"/>
  <c r="V57" i="24"/>
  <c r="T58" i="24"/>
  <c r="U58" i="24" s="1"/>
  <c r="V58" i="24"/>
  <c r="T59" i="24"/>
  <c r="U59" i="24" s="1"/>
  <c r="V59" i="24"/>
  <c r="T60" i="24"/>
  <c r="U60" i="24" s="1"/>
  <c r="V60" i="24"/>
  <c r="T61" i="24"/>
  <c r="U61" i="24" s="1"/>
  <c r="V61" i="24"/>
  <c r="T62" i="24"/>
  <c r="U62" i="24" s="1"/>
  <c r="V62" i="24"/>
  <c r="T63" i="24"/>
  <c r="U63" i="24"/>
  <c r="V63" i="24"/>
  <c r="T64" i="24"/>
  <c r="U64" i="24" s="1"/>
  <c r="V64" i="24"/>
  <c r="T65" i="24"/>
  <c r="U65" i="24" s="1"/>
  <c r="V65" i="24"/>
  <c r="T66" i="24"/>
  <c r="U66" i="24" s="1"/>
  <c r="V66" i="24"/>
  <c r="T67" i="24"/>
  <c r="U67" i="24" s="1"/>
  <c r="V67" i="24"/>
  <c r="T68" i="24"/>
  <c r="U68" i="24" s="1"/>
  <c r="V68" i="24"/>
  <c r="T69" i="24"/>
  <c r="U69" i="24" s="1"/>
  <c r="V69" i="24"/>
  <c r="T70" i="24"/>
  <c r="U70" i="24" s="1"/>
  <c r="V70" i="24"/>
  <c r="T71" i="24"/>
  <c r="U71" i="24" s="1"/>
  <c r="V71" i="24"/>
  <c r="T72" i="24"/>
  <c r="U72" i="24"/>
  <c r="V72" i="24"/>
  <c r="T73" i="24"/>
  <c r="U73" i="24" s="1"/>
  <c r="V73" i="24"/>
  <c r="T74" i="24"/>
  <c r="U74" i="24" s="1"/>
  <c r="V74" i="24"/>
  <c r="T75" i="24"/>
  <c r="U75" i="24" s="1"/>
  <c r="V75" i="24"/>
  <c r="T76" i="24"/>
  <c r="U76" i="24" s="1"/>
  <c r="V76" i="24"/>
  <c r="T77" i="24"/>
  <c r="U77" i="24" s="1"/>
  <c r="V77" i="24"/>
  <c r="T78" i="24"/>
  <c r="U78" i="24" s="1"/>
  <c r="V78" i="24"/>
  <c r="T79" i="24"/>
  <c r="U79" i="24" s="1"/>
  <c r="V79" i="24"/>
  <c r="T80" i="24"/>
  <c r="U80" i="24" s="1"/>
  <c r="V80" i="24"/>
  <c r="T81" i="24"/>
  <c r="U81" i="24" s="1"/>
  <c r="V81" i="24"/>
  <c r="T82" i="24"/>
  <c r="U82" i="24" s="1"/>
  <c r="V82" i="24"/>
  <c r="T83" i="24"/>
  <c r="U83" i="24" s="1"/>
  <c r="V83" i="24"/>
  <c r="T84" i="24"/>
  <c r="U84" i="24" s="1"/>
  <c r="V84" i="24"/>
  <c r="T85" i="24"/>
  <c r="U85" i="24" s="1"/>
  <c r="V85" i="24"/>
  <c r="T86" i="24"/>
  <c r="U86" i="24" s="1"/>
  <c r="V86" i="24"/>
  <c r="T87" i="24"/>
  <c r="U87" i="24" s="1"/>
  <c r="V87" i="24"/>
  <c r="V2" i="24"/>
  <c r="T3" i="23"/>
  <c r="U3" i="23" s="1"/>
  <c r="V3" i="23"/>
  <c r="T4" i="23"/>
  <c r="U4" i="23" s="1"/>
  <c r="V4" i="23"/>
  <c r="T5" i="23"/>
  <c r="U5" i="23" s="1"/>
  <c r="V5" i="23"/>
  <c r="T6" i="23"/>
  <c r="U6" i="23" s="1"/>
  <c r="V6" i="23"/>
  <c r="T7" i="23"/>
  <c r="U7" i="23" s="1"/>
  <c r="V7" i="23"/>
  <c r="T8" i="23"/>
  <c r="U8" i="23" s="1"/>
  <c r="V8" i="23"/>
  <c r="T10" i="23"/>
  <c r="U10" i="23" s="1"/>
  <c r="V10" i="23"/>
  <c r="T9" i="23"/>
  <c r="U9" i="23"/>
  <c r="V9" i="23"/>
  <c r="T11" i="23"/>
  <c r="U11" i="23" s="1"/>
  <c r="V11" i="23"/>
  <c r="T12" i="23"/>
  <c r="U12" i="23" s="1"/>
  <c r="V12" i="23"/>
  <c r="T13" i="23"/>
  <c r="U13" i="23" s="1"/>
  <c r="V13" i="23"/>
  <c r="T14" i="23"/>
  <c r="U14" i="23" s="1"/>
  <c r="V14" i="23"/>
  <c r="T15" i="23"/>
  <c r="U15" i="23" s="1"/>
  <c r="V15" i="23"/>
  <c r="T16" i="23"/>
  <c r="U16" i="23" s="1"/>
  <c r="V16" i="23"/>
  <c r="T17" i="23"/>
  <c r="U17" i="23" s="1"/>
  <c r="V17" i="23"/>
  <c r="T18" i="23"/>
  <c r="U18" i="23" s="1"/>
  <c r="V18" i="23"/>
  <c r="T19" i="23"/>
  <c r="U19" i="23" s="1"/>
  <c r="V19" i="23"/>
  <c r="T20" i="23"/>
  <c r="U20" i="23" s="1"/>
  <c r="V20" i="23"/>
  <c r="T21" i="23"/>
  <c r="U21" i="23" s="1"/>
  <c r="V21" i="23"/>
  <c r="T22" i="23"/>
  <c r="U22" i="23" s="1"/>
  <c r="V22" i="23"/>
  <c r="T23" i="23"/>
  <c r="U23" i="23" s="1"/>
  <c r="V23" i="23"/>
  <c r="T24" i="23"/>
  <c r="U24" i="23" s="1"/>
  <c r="V24" i="23"/>
  <c r="T25" i="23"/>
  <c r="U25" i="23" s="1"/>
  <c r="V25" i="23"/>
  <c r="T26" i="23"/>
  <c r="U26" i="23" s="1"/>
  <c r="V26" i="23"/>
  <c r="T27" i="23"/>
  <c r="U27" i="23" s="1"/>
  <c r="V27" i="23"/>
  <c r="T28" i="23"/>
  <c r="U28" i="23"/>
  <c r="V28" i="23"/>
  <c r="T29" i="23"/>
  <c r="U29" i="23" s="1"/>
  <c r="V29" i="23"/>
  <c r="T30" i="23"/>
  <c r="U30" i="23" s="1"/>
  <c r="V30" i="23"/>
  <c r="T31" i="23"/>
  <c r="U31" i="23" s="1"/>
  <c r="V31" i="23"/>
  <c r="T32" i="23"/>
  <c r="U32" i="23" s="1"/>
  <c r="V32" i="23"/>
  <c r="T33" i="23"/>
  <c r="U33" i="23" s="1"/>
  <c r="V33" i="23"/>
  <c r="T34" i="23"/>
  <c r="U34" i="23"/>
  <c r="V34" i="23"/>
  <c r="T35" i="23"/>
  <c r="U35" i="23"/>
  <c r="V35" i="23"/>
  <c r="T36" i="23"/>
  <c r="U36" i="23" s="1"/>
  <c r="V36" i="23"/>
  <c r="T37" i="23"/>
  <c r="U37" i="23" s="1"/>
  <c r="V37" i="23"/>
  <c r="T38" i="23"/>
  <c r="U38" i="23" s="1"/>
  <c r="V38" i="23"/>
  <c r="T39" i="23"/>
  <c r="U39" i="23"/>
  <c r="V39" i="23"/>
  <c r="T41" i="23"/>
  <c r="U41" i="23" s="1"/>
  <c r="V41" i="23"/>
  <c r="T42" i="23"/>
  <c r="U42" i="23" s="1"/>
  <c r="V42" i="23"/>
  <c r="T43" i="23"/>
  <c r="U43" i="23" s="1"/>
  <c r="V43" i="23"/>
  <c r="T44" i="23"/>
  <c r="U44" i="23" s="1"/>
  <c r="V44" i="23"/>
  <c r="T40" i="23"/>
  <c r="U40" i="23" s="1"/>
  <c r="V40" i="23"/>
  <c r="T45" i="23"/>
  <c r="U45" i="23" s="1"/>
  <c r="V45" i="23"/>
  <c r="T46" i="23"/>
  <c r="U46" i="23"/>
  <c r="V46" i="23"/>
  <c r="T47" i="23"/>
  <c r="U47" i="23" s="1"/>
  <c r="V47" i="23"/>
  <c r="T48" i="23"/>
  <c r="U48" i="23" s="1"/>
  <c r="V48" i="23"/>
  <c r="T49" i="23"/>
  <c r="U49" i="23" s="1"/>
  <c r="V49" i="23"/>
  <c r="T50" i="23"/>
  <c r="U50" i="23" s="1"/>
  <c r="V50" i="23"/>
  <c r="V2" i="23"/>
  <c r="T3" i="22"/>
  <c r="U3" i="22" s="1"/>
  <c r="V3" i="22"/>
  <c r="T4" i="22"/>
  <c r="U4" i="22" s="1"/>
  <c r="V4" i="22"/>
  <c r="T5" i="22"/>
  <c r="U5" i="22" s="1"/>
  <c r="V5" i="22"/>
  <c r="T6" i="22"/>
  <c r="U6" i="22" s="1"/>
  <c r="V6" i="22"/>
  <c r="T7" i="22"/>
  <c r="U7" i="22" s="1"/>
  <c r="V7" i="22"/>
  <c r="T8" i="22"/>
  <c r="U8" i="22" s="1"/>
  <c r="V8" i="22"/>
  <c r="T9" i="22"/>
  <c r="U9" i="22" s="1"/>
  <c r="V9" i="22"/>
  <c r="T10" i="22"/>
  <c r="U10" i="22" s="1"/>
  <c r="V10" i="22"/>
  <c r="T11" i="22"/>
  <c r="U11" i="22" s="1"/>
  <c r="V11" i="22"/>
  <c r="T12" i="22"/>
  <c r="U12" i="22" s="1"/>
  <c r="V12" i="22"/>
  <c r="T13" i="22"/>
  <c r="U13" i="22"/>
  <c r="V13" i="22"/>
  <c r="T14" i="22"/>
  <c r="U14" i="22" s="1"/>
  <c r="V14" i="22"/>
  <c r="T15" i="22"/>
  <c r="U15" i="22" s="1"/>
  <c r="V15" i="22"/>
  <c r="T16" i="22"/>
  <c r="U16" i="22" s="1"/>
  <c r="V16" i="22"/>
  <c r="T17" i="22"/>
  <c r="U17" i="22" s="1"/>
  <c r="V17" i="22"/>
  <c r="T19" i="22"/>
  <c r="U19" i="22" s="1"/>
  <c r="V19" i="22"/>
  <c r="T20" i="22"/>
  <c r="U20" i="22" s="1"/>
  <c r="V20" i="22"/>
  <c r="T18" i="22"/>
  <c r="U18" i="22" s="1"/>
  <c r="V18" i="22"/>
  <c r="T21" i="22"/>
  <c r="U21" i="22" s="1"/>
  <c r="V21" i="22"/>
  <c r="T22" i="22"/>
  <c r="U22" i="22" s="1"/>
  <c r="V22" i="22"/>
  <c r="T23" i="22"/>
  <c r="U23" i="22" s="1"/>
  <c r="V23" i="22"/>
  <c r="T24" i="22"/>
  <c r="U24" i="22" s="1"/>
  <c r="V24" i="22"/>
  <c r="T25" i="22"/>
  <c r="U25" i="22" s="1"/>
  <c r="V25" i="22"/>
  <c r="T26" i="22"/>
  <c r="U26" i="22" s="1"/>
  <c r="V26" i="22"/>
  <c r="T27" i="22"/>
  <c r="U27" i="22" s="1"/>
  <c r="V27" i="22"/>
  <c r="T28" i="22"/>
  <c r="U28" i="22" s="1"/>
  <c r="V28" i="22"/>
  <c r="T29" i="22"/>
  <c r="U29" i="22"/>
  <c r="V29" i="22"/>
  <c r="T30" i="22"/>
  <c r="U30" i="22" s="1"/>
  <c r="V30" i="22"/>
  <c r="T31" i="22"/>
  <c r="U31" i="22" s="1"/>
  <c r="V31" i="22"/>
  <c r="T32" i="22"/>
  <c r="U32" i="22" s="1"/>
  <c r="V32" i="22"/>
  <c r="T33" i="22"/>
  <c r="U33" i="22"/>
  <c r="V33" i="22"/>
  <c r="T34" i="22"/>
  <c r="U34" i="22" s="1"/>
  <c r="V34" i="22"/>
  <c r="T35" i="22"/>
  <c r="U35" i="22" s="1"/>
  <c r="V35" i="22"/>
  <c r="T36" i="22"/>
  <c r="U36" i="22" s="1"/>
  <c r="V36" i="22"/>
  <c r="T37" i="22"/>
  <c r="U37" i="22" s="1"/>
  <c r="V37" i="22"/>
  <c r="T38" i="22"/>
  <c r="U38" i="22" s="1"/>
  <c r="V38" i="22"/>
  <c r="T39" i="22"/>
  <c r="U39" i="22" s="1"/>
  <c r="V39" i="22"/>
  <c r="T40" i="22"/>
  <c r="U40" i="22" s="1"/>
  <c r="V40" i="22"/>
  <c r="T41" i="22"/>
  <c r="U41" i="22"/>
  <c r="V41" i="22"/>
  <c r="V2" i="22"/>
  <c r="T3" i="1"/>
  <c r="U3" i="1" s="1"/>
  <c r="V3" i="1"/>
  <c r="T4" i="1"/>
  <c r="U4" i="1" s="1"/>
  <c r="V4" i="1"/>
  <c r="T5" i="1"/>
  <c r="U5" i="1" s="1"/>
  <c r="V5" i="1"/>
  <c r="T6" i="1"/>
  <c r="U6" i="1" s="1"/>
  <c r="V6" i="1"/>
  <c r="T7" i="1"/>
  <c r="U7" i="1" s="1"/>
  <c r="V7" i="1"/>
  <c r="T8" i="1"/>
  <c r="U8" i="1" s="1"/>
  <c r="V8" i="1"/>
  <c r="T9" i="1"/>
  <c r="U9" i="1" s="1"/>
  <c r="V9" i="1"/>
  <c r="T10" i="1"/>
  <c r="U10" i="1" s="1"/>
  <c r="V10" i="1"/>
  <c r="T11" i="1"/>
  <c r="U11" i="1"/>
  <c r="V11" i="1"/>
  <c r="T12" i="1"/>
  <c r="U12" i="1"/>
  <c r="V12" i="1"/>
  <c r="T13" i="1"/>
  <c r="U13" i="1" s="1"/>
  <c r="V13" i="1"/>
  <c r="T14" i="1"/>
  <c r="U14" i="1" s="1"/>
  <c r="V14" i="1"/>
  <c r="T15" i="1"/>
  <c r="U15" i="1"/>
  <c r="V15" i="1"/>
  <c r="T17" i="1"/>
  <c r="U17" i="1"/>
  <c r="V17" i="1"/>
  <c r="T16" i="1"/>
  <c r="U16" i="1" s="1"/>
  <c r="V16" i="1"/>
  <c r="T18" i="1"/>
  <c r="U18" i="1"/>
  <c r="V18" i="1"/>
  <c r="T19" i="1"/>
  <c r="U19" i="1" s="1"/>
  <c r="V19" i="1"/>
  <c r="T20" i="1"/>
  <c r="U20" i="1"/>
  <c r="V20" i="1"/>
  <c r="T21" i="1"/>
  <c r="U21" i="1" s="1"/>
  <c r="V21" i="1"/>
  <c r="T22" i="1"/>
  <c r="U22" i="1"/>
  <c r="V22" i="1"/>
  <c r="T23" i="1"/>
  <c r="U23" i="1" s="1"/>
  <c r="V23" i="1"/>
  <c r="T24" i="1"/>
  <c r="U24" i="1" s="1"/>
  <c r="V24" i="1"/>
  <c r="T25" i="1"/>
  <c r="U25" i="1" s="1"/>
  <c r="V25" i="1"/>
  <c r="T26" i="1"/>
  <c r="U26" i="1" s="1"/>
  <c r="V26" i="1"/>
  <c r="T27" i="1"/>
  <c r="U27" i="1" s="1"/>
  <c r="V27" i="1"/>
  <c r="T28" i="1"/>
  <c r="U28" i="1"/>
  <c r="V28" i="1"/>
  <c r="T29" i="1"/>
  <c r="U29" i="1" s="1"/>
  <c r="V29" i="1"/>
  <c r="T30" i="1"/>
  <c r="U30" i="1" s="1"/>
  <c r="V30" i="1"/>
  <c r="T31" i="1"/>
  <c r="U31" i="1"/>
  <c r="V31" i="1"/>
  <c r="T32" i="1"/>
  <c r="U32" i="1" s="1"/>
  <c r="V32" i="1"/>
  <c r="T33" i="1"/>
  <c r="U33" i="1" s="1"/>
  <c r="V33" i="1"/>
  <c r="T34" i="1"/>
  <c r="U34" i="1"/>
  <c r="V34" i="1"/>
  <c r="T35" i="1"/>
  <c r="U35" i="1" s="1"/>
  <c r="V35" i="1"/>
  <c r="T36" i="1"/>
  <c r="U36" i="1"/>
  <c r="V36" i="1"/>
  <c r="T37" i="1"/>
  <c r="U37" i="1" s="1"/>
  <c r="V37" i="1"/>
  <c r="T38" i="1"/>
  <c r="U38" i="1"/>
  <c r="V38" i="1"/>
  <c r="T39" i="1"/>
  <c r="U39" i="1" s="1"/>
  <c r="V39" i="1"/>
  <c r="T40" i="1"/>
  <c r="U40" i="1" s="1"/>
  <c r="V40" i="1"/>
  <c r="T41" i="1"/>
  <c r="U41" i="1" s="1"/>
  <c r="V41" i="1"/>
  <c r="T42" i="1"/>
  <c r="U42" i="1"/>
  <c r="V42" i="1"/>
  <c r="T43" i="1"/>
  <c r="U43" i="1" s="1"/>
  <c r="V43" i="1"/>
  <c r="V2" i="1"/>
  <c r="V3" i="20"/>
  <c r="V4" i="20"/>
  <c r="V5" i="20"/>
  <c r="V6" i="20"/>
  <c r="V7" i="20"/>
  <c r="V8" i="20"/>
  <c r="V9" i="20"/>
  <c r="V10" i="20"/>
  <c r="V11" i="20"/>
  <c r="V12" i="20"/>
  <c r="V13" i="20"/>
  <c r="V14" i="20"/>
  <c r="V15" i="20"/>
  <c r="V16" i="20"/>
  <c r="V17" i="20"/>
  <c r="V18" i="20"/>
  <c r="V2" i="20"/>
  <c r="U3" i="19"/>
  <c r="V3" i="19" s="1"/>
  <c r="W3" i="19"/>
  <c r="U4" i="19"/>
  <c r="V4" i="19" s="1"/>
  <c r="W4" i="19"/>
  <c r="U5" i="19"/>
  <c r="V5" i="19" s="1"/>
  <c r="W5" i="19"/>
  <c r="U6" i="19"/>
  <c r="V6" i="19" s="1"/>
  <c r="W6" i="19"/>
  <c r="U8" i="19"/>
  <c r="V8" i="19" s="1"/>
  <c r="W8" i="19"/>
  <c r="U7" i="19"/>
  <c r="V7" i="19" s="1"/>
  <c r="W7" i="19"/>
  <c r="U9" i="19"/>
  <c r="V9" i="19" s="1"/>
  <c r="W9" i="19"/>
  <c r="U10" i="19"/>
  <c r="V10" i="19" s="1"/>
  <c r="W10" i="19"/>
  <c r="U11" i="19"/>
  <c r="V11" i="19" s="1"/>
  <c r="W11" i="19"/>
  <c r="U12" i="19"/>
  <c r="V12" i="19" s="1"/>
  <c r="W12" i="19"/>
  <c r="U13" i="19"/>
  <c r="V13" i="19" s="1"/>
  <c r="W13" i="19"/>
  <c r="U14" i="19"/>
  <c r="V14" i="19" s="1"/>
  <c r="W14" i="19"/>
  <c r="U15" i="19"/>
  <c r="V15" i="19" s="1"/>
  <c r="W15" i="19"/>
  <c r="U16" i="19"/>
  <c r="V16" i="19" s="1"/>
  <c r="W16" i="19"/>
  <c r="U17" i="19"/>
  <c r="V17" i="19" s="1"/>
  <c r="W17" i="19"/>
  <c r="U18" i="19"/>
  <c r="V18" i="19" s="1"/>
  <c r="W18" i="19"/>
  <c r="U19" i="19"/>
  <c r="V19" i="19" s="1"/>
  <c r="W19" i="19"/>
  <c r="U20" i="19"/>
  <c r="V20" i="19" s="1"/>
  <c r="W20" i="19"/>
  <c r="U22" i="19"/>
  <c r="V22" i="19" s="1"/>
  <c r="W22" i="19"/>
  <c r="U23" i="19"/>
  <c r="V23" i="19" s="1"/>
  <c r="W23" i="19"/>
  <c r="U21" i="19"/>
  <c r="V21" i="19" s="1"/>
  <c r="W21" i="19"/>
  <c r="U24" i="19"/>
  <c r="V24" i="19" s="1"/>
  <c r="W24" i="19"/>
  <c r="U25" i="19"/>
  <c r="V25" i="19" s="1"/>
  <c r="W25" i="19"/>
  <c r="U26" i="19"/>
  <c r="V26" i="19" s="1"/>
  <c r="W26" i="19"/>
  <c r="U27" i="19"/>
  <c r="V27" i="19" s="1"/>
  <c r="W27" i="19"/>
  <c r="U28" i="19"/>
  <c r="V28" i="19" s="1"/>
  <c r="W28" i="19"/>
  <c r="U29" i="19"/>
  <c r="V29" i="19" s="1"/>
  <c r="W29" i="19"/>
  <c r="U30" i="19"/>
  <c r="V30" i="19" s="1"/>
  <c r="W30" i="19"/>
  <c r="U32" i="19"/>
  <c r="V32" i="19" s="1"/>
  <c r="W32" i="19"/>
  <c r="U33" i="19"/>
  <c r="V33" i="19" s="1"/>
  <c r="W33" i="19"/>
  <c r="U31" i="19"/>
  <c r="V31" i="19" s="1"/>
  <c r="W31" i="19"/>
  <c r="U34" i="19"/>
  <c r="V34" i="19" s="1"/>
  <c r="W34" i="19"/>
  <c r="U35" i="19"/>
  <c r="V35" i="19" s="1"/>
  <c r="W35" i="19"/>
  <c r="U37" i="19"/>
  <c r="V37" i="19" s="1"/>
  <c r="W37" i="19"/>
  <c r="U38" i="19"/>
  <c r="V38" i="19" s="1"/>
  <c r="W38" i="19"/>
  <c r="U36" i="19"/>
  <c r="V36" i="19" s="1"/>
  <c r="W36" i="19"/>
  <c r="U39" i="19"/>
  <c r="V39" i="19" s="1"/>
  <c r="W39" i="19"/>
  <c r="U40" i="19"/>
  <c r="V40" i="19" s="1"/>
  <c r="W40" i="19"/>
  <c r="U41" i="19"/>
  <c r="V41" i="19" s="1"/>
  <c r="W41" i="19"/>
  <c r="W2" i="19"/>
  <c r="V3" i="18"/>
  <c r="V20" i="18"/>
  <c r="V21" i="18"/>
  <c r="V22" i="18"/>
  <c r="V23" i="18"/>
  <c r="V24" i="18"/>
  <c r="V9" i="18"/>
  <c r="V10" i="18"/>
  <c r="V11" i="18"/>
  <c r="V12" i="18"/>
  <c r="V13" i="18"/>
  <c r="V14" i="18"/>
  <c r="V15" i="18"/>
  <c r="V16" i="18"/>
  <c r="V17" i="18"/>
  <c r="V18" i="18"/>
  <c r="V19" i="18"/>
  <c r="V4" i="18"/>
  <c r="V5" i="18"/>
  <c r="V6" i="18"/>
  <c r="V7" i="18"/>
  <c r="V8" i="18"/>
  <c r="V45" i="18"/>
  <c r="V46" i="18"/>
  <c r="V47" i="18"/>
  <c r="V48" i="18"/>
  <c r="V49" i="18"/>
  <c r="V50" i="18"/>
  <c r="V25" i="18"/>
  <c r="V26" i="18"/>
  <c r="V27" i="18"/>
  <c r="V28" i="18"/>
  <c r="V29" i="18"/>
  <c r="V30" i="18"/>
  <c r="V31" i="18"/>
  <c r="V32" i="18"/>
  <c r="V33" i="18"/>
  <c r="V34" i="18"/>
  <c r="V35" i="18"/>
  <c r="V36" i="18"/>
  <c r="V37" i="18"/>
  <c r="V38" i="18"/>
  <c r="V39" i="18"/>
  <c r="V40" i="18"/>
  <c r="V41" i="18"/>
  <c r="V42" i="18"/>
  <c r="V43" i="18"/>
  <c r="V44" i="18"/>
  <c r="V51" i="18"/>
  <c r="V52" i="18"/>
  <c r="V2" i="18"/>
  <c r="W2" i="17"/>
  <c r="Y2" i="16"/>
  <c r="U3" i="15"/>
  <c r="V3" i="15" s="1"/>
  <c r="W3" i="15"/>
  <c r="U4" i="15"/>
  <c r="V4" i="15" s="1"/>
  <c r="W4" i="15"/>
  <c r="U5" i="15"/>
  <c r="V5" i="15" s="1"/>
  <c r="W5" i="15"/>
  <c r="U6" i="15"/>
  <c r="V6" i="15" s="1"/>
  <c r="W6" i="15"/>
  <c r="U7" i="15"/>
  <c r="V7" i="15" s="1"/>
  <c r="W7" i="15"/>
  <c r="U8" i="15"/>
  <c r="V8" i="15" s="1"/>
  <c r="W8" i="15"/>
  <c r="U9" i="15"/>
  <c r="V9" i="15" s="1"/>
  <c r="W9" i="15"/>
  <c r="U10" i="15"/>
  <c r="V10" i="15"/>
  <c r="W10" i="15"/>
  <c r="U21" i="15"/>
  <c r="V21" i="15" s="1"/>
  <c r="W21" i="15"/>
  <c r="U22" i="15"/>
  <c r="V22" i="15" s="1"/>
  <c r="W22" i="15"/>
  <c r="U23" i="15"/>
  <c r="V23" i="15" s="1"/>
  <c r="W23" i="15"/>
  <c r="U24" i="15"/>
  <c r="V24" i="15" s="1"/>
  <c r="W24" i="15"/>
  <c r="U25" i="15"/>
  <c r="V25" i="15" s="1"/>
  <c r="W25" i="15"/>
  <c r="U26" i="15"/>
  <c r="V26" i="15" s="1"/>
  <c r="W26" i="15"/>
  <c r="U27" i="15"/>
  <c r="V27" i="15" s="1"/>
  <c r="W27" i="15"/>
  <c r="U28" i="15"/>
  <c r="V28" i="15" s="1"/>
  <c r="W28" i="15"/>
  <c r="U29" i="15"/>
  <c r="V29" i="15" s="1"/>
  <c r="W29" i="15"/>
  <c r="U30" i="15"/>
  <c r="V30" i="15" s="1"/>
  <c r="W30" i="15"/>
  <c r="U31" i="15"/>
  <c r="V31" i="15" s="1"/>
  <c r="W31" i="15"/>
  <c r="U32" i="15"/>
  <c r="V32" i="15"/>
  <c r="W32" i="15"/>
  <c r="U11" i="15"/>
  <c r="V11" i="15" s="1"/>
  <c r="W11" i="15"/>
  <c r="U12" i="15"/>
  <c r="V12" i="15" s="1"/>
  <c r="W12" i="15"/>
  <c r="U20" i="15"/>
  <c r="V20" i="15" s="1"/>
  <c r="W20" i="15"/>
  <c r="U13" i="15"/>
  <c r="V13" i="15" s="1"/>
  <c r="W13" i="15"/>
  <c r="U14" i="15"/>
  <c r="V14" i="15" s="1"/>
  <c r="W14" i="15"/>
  <c r="U15" i="15"/>
  <c r="V15" i="15" s="1"/>
  <c r="W15" i="15"/>
  <c r="U16" i="15"/>
  <c r="V16" i="15" s="1"/>
  <c r="W16" i="15"/>
  <c r="U17" i="15"/>
  <c r="V17" i="15" s="1"/>
  <c r="W17" i="15"/>
  <c r="U18" i="15"/>
  <c r="V18" i="15" s="1"/>
  <c r="W18" i="15"/>
  <c r="U19" i="15"/>
  <c r="V19" i="15" s="1"/>
  <c r="W19" i="15"/>
  <c r="W2" i="15"/>
  <c r="Y2" i="14"/>
  <c r="V2" i="13"/>
  <c r="AC2" i="13"/>
  <c r="AB2" i="13"/>
  <c r="AJ2" i="13"/>
  <c r="R5" i="23" l="1"/>
  <c r="R34" i="23"/>
  <c r="R27" i="23"/>
  <c r="R19" i="23"/>
  <c r="R24" i="23"/>
  <c r="R16" i="23"/>
  <c r="R31" i="23"/>
  <c r="R29" i="23"/>
  <c r="R37" i="23"/>
  <c r="R30" i="23"/>
  <c r="R22" i="23"/>
  <c r="R14" i="23"/>
  <c r="AN2" i="25"/>
  <c r="Z3" i="24"/>
  <c r="AA3" i="24" s="1"/>
  <c r="AB3" i="24"/>
  <c r="AC3" i="24"/>
  <c r="AD3" i="24"/>
  <c r="AE3" i="24" s="1"/>
  <c r="AF3" i="24"/>
  <c r="AG3" i="24" s="1"/>
  <c r="AH3" i="24"/>
  <c r="AI3" i="24" s="1"/>
  <c r="AJ3" i="24"/>
  <c r="AK3" i="24" s="1"/>
  <c r="AL3" i="24"/>
  <c r="AR3" i="24"/>
  <c r="AS3" i="24"/>
  <c r="Z12" i="24"/>
  <c r="AA12" i="24" s="1"/>
  <c r="AB12" i="24"/>
  <c r="AC12" i="24"/>
  <c r="AD12" i="24"/>
  <c r="AE12" i="24" s="1"/>
  <c r="AF12" i="24"/>
  <c r="AG12" i="24" s="1"/>
  <c r="AH12" i="24"/>
  <c r="AI12" i="24" s="1"/>
  <c r="AJ12" i="24"/>
  <c r="AK12" i="24" s="1"/>
  <c r="AL12" i="24"/>
  <c r="AR12" i="24"/>
  <c r="AS12" i="24"/>
  <c r="Z13" i="24"/>
  <c r="AA13" i="24" s="1"/>
  <c r="AB13" i="24"/>
  <c r="AC13" i="24"/>
  <c r="AD13" i="24"/>
  <c r="AE13" i="24" s="1"/>
  <c r="AF13" i="24"/>
  <c r="AG13" i="24" s="1"/>
  <c r="AH13" i="24"/>
  <c r="AI13" i="24" s="1"/>
  <c r="AJ13" i="24"/>
  <c r="AK13" i="24" s="1"/>
  <c r="AL13" i="24"/>
  <c r="AR13" i="24"/>
  <c r="AS13" i="24"/>
  <c r="Z14" i="24"/>
  <c r="AA14" i="24" s="1"/>
  <c r="AB14" i="24"/>
  <c r="AC14" i="24"/>
  <c r="AD14" i="24"/>
  <c r="AE14" i="24" s="1"/>
  <c r="AF14" i="24"/>
  <c r="AG14" i="24" s="1"/>
  <c r="AH14" i="24"/>
  <c r="AI14" i="24" s="1"/>
  <c r="AJ14" i="24"/>
  <c r="AK14" i="24" s="1"/>
  <c r="AL14" i="24"/>
  <c r="AR14" i="24"/>
  <c r="AS14" i="24"/>
  <c r="Z15" i="24"/>
  <c r="AA15" i="24" s="1"/>
  <c r="AB15" i="24"/>
  <c r="AC15" i="24"/>
  <c r="AD15" i="24"/>
  <c r="AE15" i="24" s="1"/>
  <c r="AF15" i="24"/>
  <c r="AG15" i="24" s="1"/>
  <c r="AH15" i="24"/>
  <c r="AI15" i="24" s="1"/>
  <c r="AJ15" i="24"/>
  <c r="AK15" i="24" s="1"/>
  <c r="AL15" i="24"/>
  <c r="AR15" i="24"/>
  <c r="AS15" i="24"/>
  <c r="Z16" i="24"/>
  <c r="AA16" i="24" s="1"/>
  <c r="AB16" i="24"/>
  <c r="AC16" i="24"/>
  <c r="AD16" i="24"/>
  <c r="AE16" i="24" s="1"/>
  <c r="AF16" i="24"/>
  <c r="AG16" i="24" s="1"/>
  <c r="AH16" i="24"/>
  <c r="AI16" i="24" s="1"/>
  <c r="AJ16" i="24"/>
  <c r="AK16" i="24" s="1"/>
  <c r="AL16" i="24"/>
  <c r="AR16" i="24"/>
  <c r="AS16" i="24"/>
  <c r="Z17" i="24"/>
  <c r="AA17" i="24" s="1"/>
  <c r="AB17" i="24"/>
  <c r="AC17" i="24"/>
  <c r="AD17" i="24"/>
  <c r="AE17" i="24" s="1"/>
  <c r="AF17" i="24"/>
  <c r="AG17" i="24" s="1"/>
  <c r="AH17" i="24"/>
  <c r="AI17" i="24" s="1"/>
  <c r="AJ17" i="24"/>
  <c r="AK17" i="24" s="1"/>
  <c r="AL17" i="24"/>
  <c r="AR17" i="24"/>
  <c r="AS17" i="24"/>
  <c r="Z18" i="24"/>
  <c r="AA18" i="24" s="1"/>
  <c r="AB18" i="24"/>
  <c r="AC18" i="24"/>
  <c r="AD18" i="24"/>
  <c r="AE18" i="24" s="1"/>
  <c r="AF18" i="24"/>
  <c r="AG18" i="24" s="1"/>
  <c r="AH18" i="24"/>
  <c r="AI18" i="24" s="1"/>
  <c r="AJ18" i="24"/>
  <c r="AK18" i="24" s="1"/>
  <c r="AL18" i="24"/>
  <c r="AR18" i="24"/>
  <c r="AS18" i="24"/>
  <c r="Z25" i="24"/>
  <c r="AA25" i="24" s="1"/>
  <c r="AB25" i="24"/>
  <c r="AC25" i="24"/>
  <c r="AD25" i="24"/>
  <c r="AE25" i="24" s="1"/>
  <c r="AF25" i="24"/>
  <c r="AG25" i="24" s="1"/>
  <c r="AH25" i="24"/>
  <c r="AI25" i="24" s="1"/>
  <c r="AJ25" i="24"/>
  <c r="AK25" i="24" s="1"/>
  <c r="AL25" i="24"/>
  <c r="AR25" i="24"/>
  <c r="AS25" i="24"/>
  <c r="Z26" i="24"/>
  <c r="AA26" i="24" s="1"/>
  <c r="AB26" i="24"/>
  <c r="AC26" i="24"/>
  <c r="AD26" i="24"/>
  <c r="AE26" i="24" s="1"/>
  <c r="AF26" i="24"/>
  <c r="AG26" i="24" s="1"/>
  <c r="AH26" i="24"/>
  <c r="AI26" i="24" s="1"/>
  <c r="AJ26" i="24"/>
  <c r="AK26" i="24" s="1"/>
  <c r="AL26" i="24"/>
  <c r="AR26" i="24"/>
  <c r="AS26" i="24"/>
  <c r="Z27" i="24"/>
  <c r="AA27" i="24" s="1"/>
  <c r="AB27" i="24"/>
  <c r="AC27" i="24"/>
  <c r="AD27" i="24"/>
  <c r="AE27" i="24" s="1"/>
  <c r="AF27" i="24"/>
  <c r="AG27" i="24" s="1"/>
  <c r="AH27" i="24"/>
  <c r="AI27" i="24" s="1"/>
  <c r="AJ27" i="24"/>
  <c r="AK27" i="24" s="1"/>
  <c r="AL27" i="24"/>
  <c r="AR27" i="24"/>
  <c r="AS27" i="24"/>
  <c r="Z28" i="24"/>
  <c r="AA28" i="24" s="1"/>
  <c r="AB28" i="24"/>
  <c r="AC28" i="24"/>
  <c r="AD28" i="24"/>
  <c r="AE28" i="24" s="1"/>
  <c r="AF28" i="24"/>
  <c r="AG28" i="24" s="1"/>
  <c r="AH28" i="24"/>
  <c r="AI28" i="24" s="1"/>
  <c r="AJ28" i="24"/>
  <c r="AK28" i="24" s="1"/>
  <c r="AL28" i="24"/>
  <c r="AR28" i="24"/>
  <c r="AS28" i="24"/>
  <c r="Z29" i="24"/>
  <c r="AA29" i="24" s="1"/>
  <c r="AB29" i="24"/>
  <c r="AC29" i="24"/>
  <c r="AD29" i="24"/>
  <c r="AE29" i="24" s="1"/>
  <c r="AF29" i="24"/>
  <c r="AG29" i="24" s="1"/>
  <c r="AH29" i="24"/>
  <c r="AI29" i="24" s="1"/>
  <c r="AJ29" i="24"/>
  <c r="AK29" i="24" s="1"/>
  <c r="AL29" i="24"/>
  <c r="AR29" i="24"/>
  <c r="AS29" i="24"/>
  <c r="Z30" i="24"/>
  <c r="AA30" i="24" s="1"/>
  <c r="AB30" i="24"/>
  <c r="AC30" i="24"/>
  <c r="AD30" i="24"/>
  <c r="AE30" i="24" s="1"/>
  <c r="AF30" i="24"/>
  <c r="AG30" i="24" s="1"/>
  <c r="AH30" i="24"/>
  <c r="AI30" i="24" s="1"/>
  <c r="AJ30" i="24"/>
  <c r="AK30" i="24" s="1"/>
  <c r="AL30" i="24"/>
  <c r="AR30" i="24"/>
  <c r="AS30" i="24"/>
  <c r="Z31" i="24"/>
  <c r="AA31" i="24" s="1"/>
  <c r="AB31" i="24"/>
  <c r="AC31" i="24"/>
  <c r="AD31" i="24"/>
  <c r="AE31" i="24" s="1"/>
  <c r="AF31" i="24"/>
  <c r="AG31" i="24" s="1"/>
  <c r="AH31" i="24"/>
  <c r="AI31" i="24" s="1"/>
  <c r="AJ31" i="24"/>
  <c r="AK31" i="24" s="1"/>
  <c r="AL31" i="24"/>
  <c r="AR31" i="24"/>
  <c r="AS31" i="24"/>
  <c r="Z32" i="24"/>
  <c r="AA32" i="24" s="1"/>
  <c r="AB32" i="24"/>
  <c r="AC32" i="24"/>
  <c r="AD32" i="24"/>
  <c r="AE32" i="24" s="1"/>
  <c r="AF32" i="24"/>
  <c r="AG32" i="24" s="1"/>
  <c r="AH32" i="24"/>
  <c r="AI32" i="24" s="1"/>
  <c r="AJ32" i="24"/>
  <c r="AK32" i="24" s="1"/>
  <c r="AL32" i="24"/>
  <c r="AR32" i="24"/>
  <c r="AS32" i="24"/>
  <c r="Z4" i="24"/>
  <c r="AA4" i="24" s="1"/>
  <c r="AB4" i="24"/>
  <c r="AC4" i="24"/>
  <c r="AD4" i="24"/>
  <c r="AE4" i="24" s="1"/>
  <c r="AF4" i="24"/>
  <c r="AG4" i="24" s="1"/>
  <c r="AH4" i="24"/>
  <c r="AI4" i="24" s="1"/>
  <c r="AJ4" i="24"/>
  <c r="AK4" i="24" s="1"/>
  <c r="AL4" i="24"/>
  <c r="AR4" i="24"/>
  <c r="AS4" i="24"/>
  <c r="Z5" i="24"/>
  <c r="AA5" i="24" s="1"/>
  <c r="AB5" i="24"/>
  <c r="AC5" i="24"/>
  <c r="AD5" i="24"/>
  <c r="AE5" i="24" s="1"/>
  <c r="AF5" i="24"/>
  <c r="AG5" i="24" s="1"/>
  <c r="AH5" i="24"/>
  <c r="AI5" i="24" s="1"/>
  <c r="AJ5" i="24"/>
  <c r="AK5" i="24" s="1"/>
  <c r="AL5" i="24"/>
  <c r="AR5" i="24"/>
  <c r="AS5" i="24"/>
  <c r="Z6" i="24"/>
  <c r="AA6" i="24" s="1"/>
  <c r="AB6" i="24"/>
  <c r="AC6" i="24"/>
  <c r="AD6" i="24"/>
  <c r="AE6" i="24" s="1"/>
  <c r="AF6" i="24"/>
  <c r="AG6" i="24" s="1"/>
  <c r="AH6" i="24"/>
  <c r="AI6" i="24" s="1"/>
  <c r="AJ6" i="24"/>
  <c r="AK6" i="24" s="1"/>
  <c r="AL6" i="24"/>
  <c r="AR6" i="24"/>
  <c r="AS6" i="24"/>
  <c r="Z7" i="24"/>
  <c r="AA7" i="24" s="1"/>
  <c r="AB7" i="24"/>
  <c r="AC7" i="24"/>
  <c r="AD7" i="24"/>
  <c r="AE7" i="24" s="1"/>
  <c r="AF7" i="24"/>
  <c r="AG7" i="24" s="1"/>
  <c r="AH7" i="24"/>
  <c r="AI7" i="24" s="1"/>
  <c r="AJ7" i="24"/>
  <c r="AK7" i="24" s="1"/>
  <c r="AL7" i="24"/>
  <c r="AR7" i="24"/>
  <c r="AS7" i="24"/>
  <c r="Z8" i="24"/>
  <c r="AA8" i="24" s="1"/>
  <c r="AB8" i="24"/>
  <c r="AC8" i="24"/>
  <c r="AD8" i="24"/>
  <c r="AE8" i="24" s="1"/>
  <c r="AF8" i="24"/>
  <c r="AG8" i="24" s="1"/>
  <c r="AH8" i="24"/>
  <c r="AI8" i="24" s="1"/>
  <c r="AJ8" i="24"/>
  <c r="AK8" i="24" s="1"/>
  <c r="AL8" i="24"/>
  <c r="AR8" i="24"/>
  <c r="AS8" i="24"/>
  <c r="Z9" i="24"/>
  <c r="AA9" i="24" s="1"/>
  <c r="AB9" i="24"/>
  <c r="AC9" i="24"/>
  <c r="AD9" i="24"/>
  <c r="AE9" i="24" s="1"/>
  <c r="AF9" i="24"/>
  <c r="AG9" i="24" s="1"/>
  <c r="AH9" i="24"/>
  <c r="AI9" i="24" s="1"/>
  <c r="AJ9" i="24"/>
  <c r="AK9" i="24" s="1"/>
  <c r="AL9" i="24"/>
  <c r="AR9" i="24"/>
  <c r="AS9" i="24"/>
  <c r="Z10" i="24"/>
  <c r="AA10" i="24" s="1"/>
  <c r="AB10" i="24"/>
  <c r="AC10" i="24"/>
  <c r="AD10" i="24"/>
  <c r="AE10" i="24" s="1"/>
  <c r="AF10" i="24"/>
  <c r="AG10" i="24" s="1"/>
  <c r="AH10" i="24"/>
  <c r="AI10" i="24" s="1"/>
  <c r="AJ10" i="24"/>
  <c r="AK10" i="24" s="1"/>
  <c r="AL10" i="24"/>
  <c r="AR10" i="24"/>
  <c r="AS10" i="24"/>
  <c r="Z11" i="24"/>
  <c r="AA11" i="24" s="1"/>
  <c r="AB11" i="24"/>
  <c r="AC11" i="24"/>
  <c r="AD11" i="24"/>
  <c r="AE11" i="24" s="1"/>
  <c r="AF11" i="24"/>
  <c r="AG11" i="24" s="1"/>
  <c r="AH11" i="24"/>
  <c r="AI11" i="24" s="1"/>
  <c r="AJ11" i="24"/>
  <c r="AK11" i="24" s="1"/>
  <c r="AL11" i="24"/>
  <c r="AR11" i="24"/>
  <c r="AS11" i="24"/>
  <c r="Z19" i="24"/>
  <c r="AA19" i="24" s="1"/>
  <c r="AB19" i="24"/>
  <c r="AC19" i="24"/>
  <c r="AD19" i="24"/>
  <c r="AE19" i="24" s="1"/>
  <c r="AF19" i="24"/>
  <c r="AG19" i="24" s="1"/>
  <c r="AH19" i="24"/>
  <c r="AI19" i="24" s="1"/>
  <c r="AJ19" i="24"/>
  <c r="AK19" i="24" s="1"/>
  <c r="AL19" i="24"/>
  <c r="AR19" i="24"/>
  <c r="AS19" i="24"/>
  <c r="Z20" i="24"/>
  <c r="AA20" i="24" s="1"/>
  <c r="AB20" i="24"/>
  <c r="AC20" i="24"/>
  <c r="AD20" i="24"/>
  <c r="AE20" i="24" s="1"/>
  <c r="AF20" i="24"/>
  <c r="AG20" i="24" s="1"/>
  <c r="AH20" i="24"/>
  <c r="AI20" i="24" s="1"/>
  <c r="AJ20" i="24"/>
  <c r="AK20" i="24" s="1"/>
  <c r="AL20" i="24"/>
  <c r="AR20" i="24"/>
  <c r="AS20" i="24"/>
  <c r="Z21" i="24"/>
  <c r="AA21" i="24" s="1"/>
  <c r="AB21" i="24"/>
  <c r="AC21" i="24"/>
  <c r="AD21" i="24"/>
  <c r="AE21" i="24" s="1"/>
  <c r="AF21" i="24"/>
  <c r="AG21" i="24" s="1"/>
  <c r="AH21" i="24"/>
  <c r="AI21" i="24" s="1"/>
  <c r="AJ21" i="24"/>
  <c r="AK21" i="24" s="1"/>
  <c r="AL21" i="24"/>
  <c r="AR21" i="24"/>
  <c r="AS21" i="24"/>
  <c r="Z22" i="24"/>
  <c r="AA22" i="24" s="1"/>
  <c r="AB22" i="24"/>
  <c r="AC22" i="24"/>
  <c r="AD22" i="24"/>
  <c r="AE22" i="24" s="1"/>
  <c r="AF22" i="24"/>
  <c r="AG22" i="24" s="1"/>
  <c r="AH22" i="24"/>
  <c r="AI22" i="24" s="1"/>
  <c r="AJ22" i="24"/>
  <c r="AK22" i="24" s="1"/>
  <c r="AL22" i="24"/>
  <c r="AR22" i="24"/>
  <c r="AS22" i="24"/>
  <c r="Z23" i="24"/>
  <c r="AA23" i="24" s="1"/>
  <c r="AB23" i="24"/>
  <c r="AC23" i="24"/>
  <c r="AD23" i="24"/>
  <c r="AE23" i="24" s="1"/>
  <c r="AF23" i="24"/>
  <c r="AG23" i="24" s="1"/>
  <c r="AH23" i="24"/>
  <c r="AI23" i="24" s="1"/>
  <c r="AJ23" i="24"/>
  <c r="AK23" i="24" s="1"/>
  <c r="AL23" i="24"/>
  <c r="AR23" i="24"/>
  <c r="AS23" i="24"/>
  <c r="Z24" i="24"/>
  <c r="AA24" i="24" s="1"/>
  <c r="AB24" i="24"/>
  <c r="AC24" i="24"/>
  <c r="AD24" i="24"/>
  <c r="AE24" i="24" s="1"/>
  <c r="AF24" i="24"/>
  <c r="AG24" i="24" s="1"/>
  <c r="AH24" i="24"/>
  <c r="AI24" i="24" s="1"/>
  <c r="AJ24" i="24"/>
  <c r="AK24" i="24" s="1"/>
  <c r="AL24" i="24"/>
  <c r="AR24" i="24"/>
  <c r="AS24" i="24"/>
  <c r="Z33" i="24"/>
  <c r="AA33" i="24" s="1"/>
  <c r="AB33" i="24"/>
  <c r="AC33" i="24"/>
  <c r="AD33" i="24"/>
  <c r="AE33" i="24" s="1"/>
  <c r="AF33" i="24"/>
  <c r="AG33" i="24" s="1"/>
  <c r="AH33" i="24"/>
  <c r="AI33" i="24" s="1"/>
  <c r="AJ33" i="24"/>
  <c r="AK33" i="24" s="1"/>
  <c r="AL33" i="24"/>
  <c r="AR33" i="24"/>
  <c r="AS33" i="24"/>
  <c r="Z34" i="24"/>
  <c r="AA34" i="24" s="1"/>
  <c r="AB34" i="24"/>
  <c r="AC34" i="24"/>
  <c r="AD34" i="24"/>
  <c r="AE34" i="24" s="1"/>
  <c r="AF34" i="24"/>
  <c r="AG34" i="24" s="1"/>
  <c r="AH34" i="24"/>
  <c r="AI34" i="24" s="1"/>
  <c r="AJ34" i="24"/>
  <c r="AK34" i="24" s="1"/>
  <c r="AL34" i="24"/>
  <c r="AR34" i="24"/>
  <c r="AS34" i="24"/>
  <c r="Z35" i="24"/>
  <c r="AA35" i="24" s="1"/>
  <c r="AB35" i="24"/>
  <c r="AC35" i="24"/>
  <c r="AD35" i="24"/>
  <c r="AE35" i="24" s="1"/>
  <c r="AF35" i="24"/>
  <c r="AG35" i="24" s="1"/>
  <c r="AH35" i="24"/>
  <c r="AI35" i="24" s="1"/>
  <c r="AJ35" i="24"/>
  <c r="AK35" i="24" s="1"/>
  <c r="AL35" i="24"/>
  <c r="AR35" i="24"/>
  <c r="AS35" i="24"/>
  <c r="Z36" i="24"/>
  <c r="AA36" i="24" s="1"/>
  <c r="AB36" i="24"/>
  <c r="AC36" i="24"/>
  <c r="AD36" i="24"/>
  <c r="AE36" i="24" s="1"/>
  <c r="AF36" i="24"/>
  <c r="AG36" i="24" s="1"/>
  <c r="AH36" i="24"/>
  <c r="AI36" i="24" s="1"/>
  <c r="AJ36" i="24"/>
  <c r="AK36" i="24" s="1"/>
  <c r="AL36" i="24"/>
  <c r="AR36" i="24"/>
  <c r="AS36" i="24"/>
  <c r="Z37" i="24"/>
  <c r="AA37" i="24" s="1"/>
  <c r="AB37" i="24"/>
  <c r="AC37" i="24"/>
  <c r="AD37" i="24"/>
  <c r="AE37" i="24" s="1"/>
  <c r="AF37" i="24"/>
  <c r="AG37" i="24" s="1"/>
  <c r="AH37" i="24"/>
  <c r="AI37" i="24" s="1"/>
  <c r="AJ37" i="24"/>
  <c r="AK37" i="24" s="1"/>
  <c r="AL37" i="24"/>
  <c r="AR37" i="24"/>
  <c r="AS37" i="24"/>
  <c r="Z38" i="24"/>
  <c r="AA38" i="24" s="1"/>
  <c r="AB38" i="24"/>
  <c r="AC38" i="24"/>
  <c r="AD38" i="24"/>
  <c r="AE38" i="24" s="1"/>
  <c r="AF38" i="24"/>
  <c r="AG38" i="24" s="1"/>
  <c r="AH38" i="24"/>
  <c r="AI38" i="24" s="1"/>
  <c r="AJ38" i="24"/>
  <c r="AK38" i="24" s="1"/>
  <c r="AL38" i="24"/>
  <c r="AR38" i="24"/>
  <c r="AS38" i="24"/>
  <c r="Z39" i="24"/>
  <c r="AA39" i="24" s="1"/>
  <c r="AB39" i="24"/>
  <c r="AC39" i="24"/>
  <c r="AD39" i="24"/>
  <c r="AE39" i="24" s="1"/>
  <c r="AF39" i="24"/>
  <c r="AG39" i="24" s="1"/>
  <c r="AH39" i="24"/>
  <c r="AI39" i="24" s="1"/>
  <c r="AJ39" i="24"/>
  <c r="AK39" i="24" s="1"/>
  <c r="AL39" i="24"/>
  <c r="AR39" i="24"/>
  <c r="AS39" i="24"/>
  <c r="Z40" i="24"/>
  <c r="AA40" i="24" s="1"/>
  <c r="AB40" i="24"/>
  <c r="AC40" i="24"/>
  <c r="AD40" i="24"/>
  <c r="AE40" i="24" s="1"/>
  <c r="AF40" i="24"/>
  <c r="AG40" i="24" s="1"/>
  <c r="AH40" i="24"/>
  <c r="AI40" i="24" s="1"/>
  <c r="AJ40" i="24"/>
  <c r="AK40" i="24" s="1"/>
  <c r="AL40" i="24"/>
  <c r="AR40" i="24"/>
  <c r="AS40" i="24"/>
  <c r="Z41" i="24"/>
  <c r="AA41" i="24" s="1"/>
  <c r="AB41" i="24"/>
  <c r="AC41" i="24"/>
  <c r="AD41" i="24"/>
  <c r="AE41" i="24" s="1"/>
  <c r="AF41" i="24"/>
  <c r="AG41" i="24" s="1"/>
  <c r="AH41" i="24"/>
  <c r="AI41" i="24" s="1"/>
  <c r="AJ41" i="24"/>
  <c r="AK41" i="24" s="1"/>
  <c r="AL41" i="24"/>
  <c r="AR41" i="24"/>
  <c r="AS41" i="24"/>
  <c r="Z42" i="24"/>
  <c r="AA42" i="24" s="1"/>
  <c r="AB42" i="24"/>
  <c r="AC42" i="24"/>
  <c r="AD42" i="24"/>
  <c r="AE42" i="24" s="1"/>
  <c r="AF42" i="24"/>
  <c r="AG42" i="24" s="1"/>
  <c r="AH42" i="24"/>
  <c r="AI42" i="24" s="1"/>
  <c r="AJ42" i="24"/>
  <c r="AK42" i="24" s="1"/>
  <c r="AL42" i="24"/>
  <c r="AR42" i="24"/>
  <c r="AS42" i="24"/>
  <c r="Z43" i="24"/>
  <c r="AA43" i="24" s="1"/>
  <c r="AB43" i="24"/>
  <c r="AC43" i="24"/>
  <c r="AD43" i="24"/>
  <c r="AE43" i="24" s="1"/>
  <c r="AF43" i="24"/>
  <c r="AG43" i="24" s="1"/>
  <c r="AH43" i="24"/>
  <c r="AI43" i="24" s="1"/>
  <c r="AJ43" i="24"/>
  <c r="AK43" i="24" s="1"/>
  <c r="AL43" i="24"/>
  <c r="AR43" i="24"/>
  <c r="AS43" i="24"/>
  <c r="Z44" i="24"/>
  <c r="AA44" i="24" s="1"/>
  <c r="AB44" i="24"/>
  <c r="AC44" i="24"/>
  <c r="AD44" i="24"/>
  <c r="AE44" i="24" s="1"/>
  <c r="AF44" i="24"/>
  <c r="AG44" i="24" s="1"/>
  <c r="AH44" i="24"/>
  <c r="AI44" i="24" s="1"/>
  <c r="AJ44" i="24"/>
  <c r="AK44" i="24" s="1"/>
  <c r="AL44" i="24"/>
  <c r="AR44" i="24"/>
  <c r="AS44" i="24"/>
  <c r="Z45" i="24"/>
  <c r="AA45" i="24" s="1"/>
  <c r="AB45" i="24"/>
  <c r="AC45" i="24"/>
  <c r="AD45" i="24"/>
  <c r="AE45" i="24" s="1"/>
  <c r="AF45" i="24"/>
  <c r="AG45" i="24" s="1"/>
  <c r="AH45" i="24"/>
  <c r="AI45" i="24" s="1"/>
  <c r="AJ45" i="24"/>
  <c r="AK45" i="24" s="1"/>
  <c r="AL45" i="24"/>
  <c r="AR45" i="24"/>
  <c r="AS45" i="24"/>
  <c r="Z46" i="24"/>
  <c r="AA46" i="24" s="1"/>
  <c r="S46" i="24" s="1"/>
  <c r="AB46" i="24"/>
  <c r="AC46" i="24"/>
  <c r="AD46" i="24"/>
  <c r="AE46" i="24" s="1"/>
  <c r="AF46" i="24"/>
  <c r="AG46" i="24" s="1"/>
  <c r="AH46" i="24"/>
  <c r="AI46" i="24" s="1"/>
  <c r="AJ46" i="24"/>
  <c r="AK46" i="24" s="1"/>
  <c r="AL46" i="24"/>
  <c r="AR46" i="24"/>
  <c r="AS46" i="24"/>
  <c r="Z47" i="24"/>
  <c r="AA47" i="24" s="1"/>
  <c r="AB47" i="24"/>
  <c r="AC47" i="24"/>
  <c r="AD47" i="24"/>
  <c r="AE47" i="24" s="1"/>
  <c r="AF47" i="24"/>
  <c r="AG47" i="24" s="1"/>
  <c r="AH47" i="24"/>
  <c r="AI47" i="24" s="1"/>
  <c r="AJ47" i="24"/>
  <c r="AK47" i="24" s="1"/>
  <c r="AL47" i="24"/>
  <c r="AR47" i="24"/>
  <c r="AS47" i="24"/>
  <c r="Z48" i="24"/>
  <c r="AA48" i="24" s="1"/>
  <c r="AB48" i="24"/>
  <c r="AC48" i="24"/>
  <c r="AD48" i="24"/>
  <c r="AE48" i="24" s="1"/>
  <c r="AF48" i="24"/>
  <c r="AG48" i="24" s="1"/>
  <c r="AH48" i="24"/>
  <c r="AI48" i="24" s="1"/>
  <c r="AJ48" i="24"/>
  <c r="AK48" i="24" s="1"/>
  <c r="AL48" i="24"/>
  <c r="AR48" i="24"/>
  <c r="AS48" i="24"/>
  <c r="Z49" i="24"/>
  <c r="AA49" i="24" s="1"/>
  <c r="AB49" i="24"/>
  <c r="AC49" i="24"/>
  <c r="AD49" i="24"/>
  <c r="AE49" i="24" s="1"/>
  <c r="AF49" i="24"/>
  <c r="AG49" i="24" s="1"/>
  <c r="AH49" i="24"/>
  <c r="AI49" i="24" s="1"/>
  <c r="AJ49" i="24"/>
  <c r="AK49" i="24" s="1"/>
  <c r="AL49" i="24"/>
  <c r="AR49" i="24"/>
  <c r="AS49" i="24"/>
  <c r="Z50" i="24"/>
  <c r="AA50" i="24" s="1"/>
  <c r="AB50" i="24"/>
  <c r="AC50" i="24"/>
  <c r="AD50" i="24"/>
  <c r="AE50" i="24" s="1"/>
  <c r="AF50" i="24"/>
  <c r="AG50" i="24" s="1"/>
  <c r="AH50" i="24"/>
  <c r="AI50" i="24" s="1"/>
  <c r="AJ50" i="24"/>
  <c r="AK50" i="24" s="1"/>
  <c r="AL50" i="24"/>
  <c r="AR50" i="24"/>
  <c r="AS50" i="24"/>
  <c r="Z51" i="24"/>
  <c r="AA51" i="24" s="1"/>
  <c r="AB51" i="24"/>
  <c r="AC51" i="24"/>
  <c r="AD51" i="24"/>
  <c r="AE51" i="24" s="1"/>
  <c r="AF51" i="24"/>
  <c r="AG51" i="24" s="1"/>
  <c r="AH51" i="24"/>
  <c r="AI51" i="24" s="1"/>
  <c r="AJ51" i="24"/>
  <c r="AK51" i="24" s="1"/>
  <c r="AL51" i="24"/>
  <c r="AR51" i="24"/>
  <c r="AS51" i="24"/>
  <c r="Z52" i="24"/>
  <c r="AA52" i="24" s="1"/>
  <c r="AB52" i="24"/>
  <c r="AC52" i="24"/>
  <c r="AD52" i="24"/>
  <c r="AE52" i="24" s="1"/>
  <c r="AF52" i="24"/>
  <c r="AG52" i="24" s="1"/>
  <c r="AH52" i="24"/>
  <c r="AI52" i="24" s="1"/>
  <c r="AJ52" i="24"/>
  <c r="AK52" i="24" s="1"/>
  <c r="AL52" i="24"/>
  <c r="AR52" i="24"/>
  <c r="AS52" i="24"/>
  <c r="Z53" i="24"/>
  <c r="AA53" i="24" s="1"/>
  <c r="AB53" i="24"/>
  <c r="AC53" i="24"/>
  <c r="AD53" i="24"/>
  <c r="AE53" i="24" s="1"/>
  <c r="AF53" i="24"/>
  <c r="AG53" i="24" s="1"/>
  <c r="AH53" i="24"/>
  <c r="AI53" i="24" s="1"/>
  <c r="AJ53" i="24"/>
  <c r="AK53" i="24" s="1"/>
  <c r="AL53" i="24"/>
  <c r="AR53" i="24"/>
  <c r="AS53" i="24"/>
  <c r="Z54" i="24"/>
  <c r="AA54" i="24" s="1"/>
  <c r="S54" i="24" s="1"/>
  <c r="AB54" i="24"/>
  <c r="AC54" i="24"/>
  <c r="AD54" i="24"/>
  <c r="AE54" i="24" s="1"/>
  <c r="AF54" i="24"/>
  <c r="AG54" i="24" s="1"/>
  <c r="AH54" i="24"/>
  <c r="AI54" i="24" s="1"/>
  <c r="AJ54" i="24"/>
  <c r="AK54" i="24" s="1"/>
  <c r="AL54" i="24"/>
  <c r="AR54" i="24"/>
  <c r="AS54" i="24"/>
  <c r="Z55" i="24"/>
  <c r="AA55" i="24" s="1"/>
  <c r="AB55" i="24"/>
  <c r="AC55" i="24"/>
  <c r="AD55" i="24"/>
  <c r="AE55" i="24" s="1"/>
  <c r="AF55" i="24"/>
  <c r="AG55" i="24" s="1"/>
  <c r="AH55" i="24"/>
  <c r="AI55" i="24" s="1"/>
  <c r="AJ55" i="24"/>
  <c r="AK55" i="24" s="1"/>
  <c r="AL55" i="24"/>
  <c r="AR55" i="24"/>
  <c r="AS55" i="24"/>
  <c r="Z56" i="24"/>
  <c r="AA56" i="24" s="1"/>
  <c r="AB56" i="24"/>
  <c r="AC56" i="24"/>
  <c r="AD56" i="24"/>
  <c r="AE56" i="24" s="1"/>
  <c r="AF56" i="24"/>
  <c r="AG56" i="24" s="1"/>
  <c r="AH56" i="24"/>
  <c r="AI56" i="24" s="1"/>
  <c r="AJ56" i="24"/>
  <c r="AK56" i="24" s="1"/>
  <c r="AL56" i="24"/>
  <c r="AR56" i="24"/>
  <c r="AS56" i="24"/>
  <c r="Z57" i="24"/>
  <c r="AA57" i="24" s="1"/>
  <c r="AB57" i="24"/>
  <c r="AC57" i="24"/>
  <c r="AD57" i="24"/>
  <c r="AE57" i="24" s="1"/>
  <c r="AF57" i="24"/>
  <c r="AG57" i="24" s="1"/>
  <c r="AH57" i="24"/>
  <c r="AI57" i="24" s="1"/>
  <c r="AJ57" i="24"/>
  <c r="AK57" i="24" s="1"/>
  <c r="AL57" i="24"/>
  <c r="AR57" i="24"/>
  <c r="AS57" i="24"/>
  <c r="Z58" i="24"/>
  <c r="AA58" i="24" s="1"/>
  <c r="AB58" i="24"/>
  <c r="AC58" i="24"/>
  <c r="AD58" i="24"/>
  <c r="AE58" i="24" s="1"/>
  <c r="AF58" i="24"/>
  <c r="AG58" i="24" s="1"/>
  <c r="AH58" i="24"/>
  <c r="AI58" i="24" s="1"/>
  <c r="AJ58" i="24"/>
  <c r="AK58" i="24" s="1"/>
  <c r="AL58" i="24"/>
  <c r="AR58" i="24"/>
  <c r="AS58" i="24"/>
  <c r="Z59" i="24"/>
  <c r="AA59" i="24" s="1"/>
  <c r="AB59" i="24"/>
  <c r="AC59" i="24"/>
  <c r="AD59" i="24"/>
  <c r="AE59" i="24" s="1"/>
  <c r="AF59" i="24"/>
  <c r="AG59" i="24" s="1"/>
  <c r="AH59" i="24"/>
  <c r="AI59" i="24" s="1"/>
  <c r="AJ59" i="24"/>
  <c r="AK59" i="24" s="1"/>
  <c r="AL59" i="24"/>
  <c r="AR59" i="24"/>
  <c r="AS59" i="24"/>
  <c r="Z60" i="24"/>
  <c r="AA60" i="24" s="1"/>
  <c r="AB60" i="24"/>
  <c r="AC60" i="24"/>
  <c r="AD60" i="24"/>
  <c r="AE60" i="24" s="1"/>
  <c r="AF60" i="24"/>
  <c r="AG60" i="24" s="1"/>
  <c r="AH60" i="24"/>
  <c r="AI60" i="24" s="1"/>
  <c r="AJ60" i="24"/>
  <c r="AK60" i="24" s="1"/>
  <c r="AL60" i="24"/>
  <c r="AR60" i="24"/>
  <c r="AS60" i="24"/>
  <c r="Z61" i="24"/>
  <c r="AA61" i="24" s="1"/>
  <c r="AB61" i="24"/>
  <c r="AC61" i="24"/>
  <c r="AD61" i="24"/>
  <c r="AE61" i="24" s="1"/>
  <c r="AF61" i="24"/>
  <c r="AG61" i="24" s="1"/>
  <c r="AH61" i="24"/>
  <c r="AI61" i="24" s="1"/>
  <c r="AJ61" i="24"/>
  <c r="AK61" i="24" s="1"/>
  <c r="AL61" i="24"/>
  <c r="AR61" i="24"/>
  <c r="AS61" i="24"/>
  <c r="Z62" i="24"/>
  <c r="AA62" i="24" s="1"/>
  <c r="AB62" i="24"/>
  <c r="AC62" i="24"/>
  <c r="AD62" i="24"/>
  <c r="AE62" i="24" s="1"/>
  <c r="AF62" i="24"/>
  <c r="AG62" i="24" s="1"/>
  <c r="AH62" i="24"/>
  <c r="AI62" i="24" s="1"/>
  <c r="AJ62" i="24"/>
  <c r="AK62" i="24" s="1"/>
  <c r="AL62" i="24"/>
  <c r="AR62" i="24"/>
  <c r="AS62" i="24"/>
  <c r="Z63" i="24"/>
  <c r="AA63" i="24" s="1"/>
  <c r="AB63" i="24"/>
  <c r="AC63" i="24"/>
  <c r="AD63" i="24"/>
  <c r="AE63" i="24" s="1"/>
  <c r="AF63" i="24"/>
  <c r="AG63" i="24" s="1"/>
  <c r="AH63" i="24"/>
  <c r="AI63" i="24" s="1"/>
  <c r="AJ63" i="24"/>
  <c r="AK63" i="24" s="1"/>
  <c r="AL63" i="24"/>
  <c r="AR63" i="24"/>
  <c r="AS63" i="24"/>
  <c r="Z64" i="24"/>
  <c r="AA64" i="24" s="1"/>
  <c r="AB64" i="24"/>
  <c r="AC64" i="24"/>
  <c r="AD64" i="24"/>
  <c r="AE64" i="24" s="1"/>
  <c r="AF64" i="24"/>
  <c r="AG64" i="24" s="1"/>
  <c r="AH64" i="24"/>
  <c r="AI64" i="24" s="1"/>
  <c r="AJ64" i="24"/>
  <c r="AK64" i="24" s="1"/>
  <c r="AL64" i="24"/>
  <c r="AR64" i="24"/>
  <c r="AS64" i="24"/>
  <c r="Z65" i="24"/>
  <c r="AA65" i="24" s="1"/>
  <c r="AB65" i="24"/>
  <c r="AC65" i="24"/>
  <c r="AD65" i="24"/>
  <c r="AE65" i="24" s="1"/>
  <c r="AF65" i="24"/>
  <c r="AG65" i="24" s="1"/>
  <c r="AH65" i="24"/>
  <c r="AI65" i="24" s="1"/>
  <c r="AJ65" i="24"/>
  <c r="AK65" i="24" s="1"/>
  <c r="AL65" i="24"/>
  <c r="AR65" i="24"/>
  <c r="AS65" i="24"/>
  <c r="Z66" i="24"/>
  <c r="AA66" i="24" s="1"/>
  <c r="AB66" i="24"/>
  <c r="AC66" i="24"/>
  <c r="AD66" i="24"/>
  <c r="AE66" i="24" s="1"/>
  <c r="AF66" i="24"/>
  <c r="AG66" i="24" s="1"/>
  <c r="AH66" i="24"/>
  <c r="AI66" i="24" s="1"/>
  <c r="AJ66" i="24"/>
  <c r="AK66" i="24" s="1"/>
  <c r="AL66" i="24"/>
  <c r="AR66" i="24"/>
  <c r="AS66" i="24"/>
  <c r="Z67" i="24"/>
  <c r="AA67" i="24" s="1"/>
  <c r="AB67" i="24"/>
  <c r="AC67" i="24"/>
  <c r="AD67" i="24"/>
  <c r="AE67" i="24" s="1"/>
  <c r="AF67" i="24"/>
  <c r="AG67" i="24" s="1"/>
  <c r="AH67" i="24"/>
  <c r="AI67" i="24" s="1"/>
  <c r="AJ67" i="24"/>
  <c r="AK67" i="24" s="1"/>
  <c r="AL67" i="24"/>
  <c r="AR67" i="24"/>
  <c r="AS67" i="24"/>
  <c r="Z68" i="24"/>
  <c r="AA68" i="24" s="1"/>
  <c r="AB68" i="24"/>
  <c r="AC68" i="24"/>
  <c r="AD68" i="24"/>
  <c r="AE68" i="24" s="1"/>
  <c r="AF68" i="24"/>
  <c r="AG68" i="24" s="1"/>
  <c r="AH68" i="24"/>
  <c r="AI68" i="24" s="1"/>
  <c r="AJ68" i="24"/>
  <c r="AK68" i="24" s="1"/>
  <c r="AL68" i="24"/>
  <c r="AR68" i="24"/>
  <c r="AS68" i="24"/>
  <c r="Z69" i="24"/>
  <c r="AA69" i="24" s="1"/>
  <c r="AB69" i="24"/>
  <c r="AC69" i="24"/>
  <c r="AD69" i="24"/>
  <c r="AE69" i="24" s="1"/>
  <c r="AF69" i="24"/>
  <c r="AG69" i="24" s="1"/>
  <c r="AH69" i="24"/>
  <c r="AI69" i="24" s="1"/>
  <c r="AJ69" i="24"/>
  <c r="AK69" i="24" s="1"/>
  <c r="AL69" i="24"/>
  <c r="AR69" i="24"/>
  <c r="AS69" i="24"/>
  <c r="Z70" i="24"/>
  <c r="AA70" i="24" s="1"/>
  <c r="AB70" i="24"/>
  <c r="AC70" i="24"/>
  <c r="AD70" i="24"/>
  <c r="AE70" i="24" s="1"/>
  <c r="AF70" i="24"/>
  <c r="AG70" i="24" s="1"/>
  <c r="AH70" i="24"/>
  <c r="AI70" i="24" s="1"/>
  <c r="AJ70" i="24"/>
  <c r="AK70" i="24" s="1"/>
  <c r="AL70" i="24"/>
  <c r="AR70" i="24"/>
  <c r="AS70" i="24"/>
  <c r="Z71" i="24"/>
  <c r="AA71" i="24" s="1"/>
  <c r="AB71" i="24"/>
  <c r="AC71" i="24"/>
  <c r="AD71" i="24"/>
  <c r="AE71" i="24" s="1"/>
  <c r="AF71" i="24"/>
  <c r="AG71" i="24" s="1"/>
  <c r="AH71" i="24"/>
  <c r="AI71" i="24" s="1"/>
  <c r="AJ71" i="24"/>
  <c r="AK71" i="24" s="1"/>
  <c r="AL71" i="24"/>
  <c r="AR71" i="24"/>
  <c r="AS71" i="24"/>
  <c r="Z72" i="24"/>
  <c r="AA72" i="24" s="1"/>
  <c r="AB72" i="24"/>
  <c r="AC72" i="24"/>
  <c r="AD72" i="24"/>
  <c r="AE72" i="24" s="1"/>
  <c r="AF72" i="24"/>
  <c r="AG72" i="24" s="1"/>
  <c r="AH72" i="24"/>
  <c r="AI72" i="24" s="1"/>
  <c r="AJ72" i="24"/>
  <c r="AK72" i="24" s="1"/>
  <c r="AL72" i="24"/>
  <c r="AR72" i="24"/>
  <c r="AS72" i="24"/>
  <c r="Z73" i="24"/>
  <c r="AA73" i="24" s="1"/>
  <c r="AB73" i="24"/>
  <c r="AC73" i="24"/>
  <c r="AD73" i="24"/>
  <c r="AE73" i="24" s="1"/>
  <c r="AF73" i="24"/>
  <c r="AG73" i="24" s="1"/>
  <c r="AH73" i="24"/>
  <c r="AI73" i="24" s="1"/>
  <c r="AJ73" i="24"/>
  <c r="AK73" i="24" s="1"/>
  <c r="AL73" i="24"/>
  <c r="AR73" i="24"/>
  <c r="AS73" i="24"/>
  <c r="Z74" i="24"/>
  <c r="AA74" i="24" s="1"/>
  <c r="AB74" i="24"/>
  <c r="AC74" i="24"/>
  <c r="AD74" i="24"/>
  <c r="AE74" i="24" s="1"/>
  <c r="AF74" i="24"/>
  <c r="AG74" i="24" s="1"/>
  <c r="AH74" i="24"/>
  <c r="AI74" i="24" s="1"/>
  <c r="AJ74" i="24"/>
  <c r="AK74" i="24" s="1"/>
  <c r="AL74" i="24"/>
  <c r="AR74" i="24"/>
  <c r="AS74" i="24"/>
  <c r="Z75" i="24"/>
  <c r="AA75" i="24" s="1"/>
  <c r="AB75" i="24"/>
  <c r="AC75" i="24"/>
  <c r="AD75" i="24"/>
  <c r="AE75" i="24" s="1"/>
  <c r="AF75" i="24"/>
  <c r="AG75" i="24" s="1"/>
  <c r="AH75" i="24"/>
  <c r="AI75" i="24" s="1"/>
  <c r="AJ75" i="24"/>
  <c r="AK75" i="24" s="1"/>
  <c r="AL75" i="24"/>
  <c r="AR75" i="24"/>
  <c r="AS75" i="24"/>
  <c r="Z76" i="24"/>
  <c r="AA76" i="24" s="1"/>
  <c r="AB76" i="24"/>
  <c r="AC76" i="24"/>
  <c r="AD76" i="24"/>
  <c r="AE76" i="24" s="1"/>
  <c r="AF76" i="24"/>
  <c r="AG76" i="24" s="1"/>
  <c r="AH76" i="24"/>
  <c r="AI76" i="24" s="1"/>
  <c r="AJ76" i="24"/>
  <c r="AK76" i="24" s="1"/>
  <c r="AL76" i="24"/>
  <c r="AR76" i="24"/>
  <c r="AS76" i="24"/>
  <c r="Z77" i="24"/>
  <c r="AA77" i="24" s="1"/>
  <c r="AB77" i="24"/>
  <c r="AC77" i="24"/>
  <c r="AD77" i="24"/>
  <c r="AE77" i="24" s="1"/>
  <c r="AF77" i="24"/>
  <c r="AG77" i="24" s="1"/>
  <c r="AH77" i="24"/>
  <c r="AI77" i="24" s="1"/>
  <c r="AJ77" i="24"/>
  <c r="AK77" i="24" s="1"/>
  <c r="AL77" i="24"/>
  <c r="AR77" i="24"/>
  <c r="AS77" i="24"/>
  <c r="Z78" i="24"/>
  <c r="AA78" i="24" s="1"/>
  <c r="AB78" i="24"/>
  <c r="AC78" i="24"/>
  <c r="AD78" i="24"/>
  <c r="AE78" i="24" s="1"/>
  <c r="AF78" i="24"/>
  <c r="AG78" i="24" s="1"/>
  <c r="AH78" i="24"/>
  <c r="AI78" i="24" s="1"/>
  <c r="AJ78" i="24"/>
  <c r="AK78" i="24" s="1"/>
  <c r="AL78" i="24"/>
  <c r="AR78" i="24"/>
  <c r="AS78" i="24"/>
  <c r="Z79" i="24"/>
  <c r="AA79" i="24" s="1"/>
  <c r="AB79" i="24"/>
  <c r="AC79" i="24" s="1"/>
  <c r="AD79" i="24"/>
  <c r="AE79" i="24" s="1"/>
  <c r="AF79" i="24"/>
  <c r="AG79" i="24" s="1"/>
  <c r="AH79" i="24"/>
  <c r="AI79" i="24" s="1"/>
  <c r="AJ79" i="24"/>
  <c r="AK79" i="24" s="1"/>
  <c r="AL79" i="24"/>
  <c r="AR79" i="24"/>
  <c r="AS79" i="24"/>
  <c r="Z80" i="24"/>
  <c r="AA80" i="24" s="1"/>
  <c r="AB80" i="24"/>
  <c r="AC80" i="24" s="1"/>
  <c r="AD80" i="24"/>
  <c r="AE80" i="24" s="1"/>
  <c r="AF80" i="24"/>
  <c r="AG80" i="24" s="1"/>
  <c r="AH80" i="24"/>
  <c r="AI80" i="24" s="1"/>
  <c r="AJ80" i="24"/>
  <c r="AK80" i="24" s="1"/>
  <c r="AL80" i="24"/>
  <c r="AR80" i="24"/>
  <c r="AS80" i="24"/>
  <c r="Z81" i="24"/>
  <c r="AA81" i="24" s="1"/>
  <c r="AB81" i="24"/>
  <c r="AC81" i="24" s="1"/>
  <c r="AD81" i="24"/>
  <c r="AE81" i="24" s="1"/>
  <c r="AF81" i="24"/>
  <c r="AG81" i="24" s="1"/>
  <c r="AH81" i="24"/>
  <c r="AI81" i="24" s="1"/>
  <c r="AJ81" i="24"/>
  <c r="AK81" i="24" s="1"/>
  <c r="AL81" i="24"/>
  <c r="AR81" i="24"/>
  <c r="AS81" i="24"/>
  <c r="Z82" i="24"/>
  <c r="AA82" i="24" s="1"/>
  <c r="AB82" i="24"/>
  <c r="AC82" i="24" s="1"/>
  <c r="AD82" i="24"/>
  <c r="AE82" i="24" s="1"/>
  <c r="AF82" i="24"/>
  <c r="AG82" i="24" s="1"/>
  <c r="AH82" i="24"/>
  <c r="AI82" i="24" s="1"/>
  <c r="AJ82" i="24"/>
  <c r="AK82" i="24" s="1"/>
  <c r="AL82" i="24"/>
  <c r="AR82" i="24"/>
  <c r="AS82" i="24"/>
  <c r="Z83" i="24"/>
  <c r="AA83" i="24" s="1"/>
  <c r="AB83" i="24"/>
  <c r="AC83" i="24" s="1"/>
  <c r="AD83" i="24"/>
  <c r="AE83" i="24" s="1"/>
  <c r="AF83" i="24"/>
  <c r="AG83" i="24" s="1"/>
  <c r="AH83" i="24"/>
  <c r="AI83" i="24" s="1"/>
  <c r="AJ83" i="24"/>
  <c r="AK83" i="24" s="1"/>
  <c r="AL83" i="24"/>
  <c r="AR83" i="24"/>
  <c r="AS83" i="24"/>
  <c r="Z84" i="24"/>
  <c r="AA84" i="24" s="1"/>
  <c r="AB84" i="24"/>
  <c r="AC84" i="24" s="1"/>
  <c r="AD84" i="24"/>
  <c r="AE84" i="24" s="1"/>
  <c r="AF84" i="24"/>
  <c r="AG84" i="24" s="1"/>
  <c r="AH84" i="24"/>
  <c r="AI84" i="24" s="1"/>
  <c r="AJ84" i="24"/>
  <c r="AK84" i="24" s="1"/>
  <c r="AL84" i="24"/>
  <c r="AR84" i="24"/>
  <c r="AS84" i="24"/>
  <c r="Z85" i="24"/>
  <c r="AA85" i="24" s="1"/>
  <c r="AB85" i="24"/>
  <c r="AC85" i="24" s="1"/>
  <c r="AD85" i="24"/>
  <c r="AE85" i="24" s="1"/>
  <c r="AF85" i="24"/>
  <c r="AG85" i="24" s="1"/>
  <c r="AH85" i="24"/>
  <c r="AI85" i="24" s="1"/>
  <c r="AJ85" i="24"/>
  <c r="AK85" i="24" s="1"/>
  <c r="AL85" i="24"/>
  <c r="AR85" i="24"/>
  <c r="AS85" i="24"/>
  <c r="Z86" i="24"/>
  <c r="AA86" i="24" s="1"/>
  <c r="AB86" i="24"/>
  <c r="AC86" i="24" s="1"/>
  <c r="AD86" i="24"/>
  <c r="AE86" i="24" s="1"/>
  <c r="AF86" i="24"/>
  <c r="AG86" i="24" s="1"/>
  <c r="AH86" i="24"/>
  <c r="AI86" i="24" s="1"/>
  <c r="AJ86" i="24"/>
  <c r="AK86" i="24" s="1"/>
  <c r="AL86" i="24"/>
  <c r="AR86" i="24"/>
  <c r="AS86" i="24"/>
  <c r="Z87" i="24"/>
  <c r="AA87" i="24"/>
  <c r="AB87" i="24"/>
  <c r="AC87" i="24" s="1"/>
  <c r="AD87" i="24"/>
  <c r="AE87" i="24" s="1"/>
  <c r="AF87" i="24"/>
  <c r="AG87" i="24" s="1"/>
  <c r="AH87" i="24"/>
  <c r="AI87" i="24" s="1"/>
  <c r="AJ87" i="24"/>
  <c r="AK87" i="24" s="1"/>
  <c r="AL87" i="24"/>
  <c r="AR87" i="24"/>
  <c r="AS87" i="24"/>
  <c r="AN2" i="24"/>
  <c r="Z3" i="23"/>
  <c r="AA3" i="23" s="1"/>
  <c r="AB3" i="23"/>
  <c r="AC3" i="23"/>
  <c r="AD3" i="23"/>
  <c r="AE3" i="23" s="1"/>
  <c r="AF3" i="23"/>
  <c r="AG3" i="23" s="1"/>
  <c r="AH3" i="23"/>
  <c r="AI3" i="23" s="1"/>
  <c r="AJ3" i="23"/>
  <c r="AK3" i="23" s="1"/>
  <c r="AL3" i="23"/>
  <c r="AR3" i="23"/>
  <c r="AS3" i="23"/>
  <c r="R3" i="23" s="1"/>
  <c r="Z4" i="23"/>
  <c r="AA4" i="23" s="1"/>
  <c r="AB4" i="23"/>
  <c r="AC4" i="23"/>
  <c r="AD4" i="23"/>
  <c r="AE4" i="23" s="1"/>
  <c r="AF4" i="23"/>
  <c r="AG4" i="23" s="1"/>
  <c r="AH4" i="23"/>
  <c r="AI4" i="23" s="1"/>
  <c r="AJ4" i="23"/>
  <c r="AK4" i="23" s="1"/>
  <c r="AL4" i="23"/>
  <c r="AR4" i="23"/>
  <c r="AS4" i="23"/>
  <c r="R4" i="23" s="1"/>
  <c r="Z5" i="23"/>
  <c r="AA5" i="23" s="1"/>
  <c r="AB5" i="23"/>
  <c r="AC5" i="23"/>
  <c r="AD5" i="23"/>
  <c r="AE5" i="23" s="1"/>
  <c r="AF5" i="23"/>
  <c r="AG5" i="23" s="1"/>
  <c r="AH5" i="23"/>
  <c r="AI5" i="23" s="1"/>
  <c r="AJ5" i="23"/>
  <c r="AK5" i="23" s="1"/>
  <c r="AL5" i="23"/>
  <c r="AR5" i="23"/>
  <c r="AS5" i="23"/>
  <c r="Z6" i="23"/>
  <c r="AA6" i="23" s="1"/>
  <c r="AB6" i="23"/>
  <c r="AC6" i="23"/>
  <c r="AD6" i="23"/>
  <c r="AE6" i="23" s="1"/>
  <c r="AF6" i="23"/>
  <c r="AG6" i="23" s="1"/>
  <c r="AH6" i="23"/>
  <c r="AI6" i="23" s="1"/>
  <c r="AJ6" i="23"/>
  <c r="AK6" i="23" s="1"/>
  <c r="AL6" i="23"/>
  <c r="AR6" i="23"/>
  <c r="AS6" i="23"/>
  <c r="R6" i="23" s="1"/>
  <c r="Z7" i="23"/>
  <c r="AA7" i="23" s="1"/>
  <c r="AB7" i="23"/>
  <c r="AC7" i="23"/>
  <c r="AD7" i="23"/>
  <c r="AE7" i="23" s="1"/>
  <c r="AF7" i="23"/>
  <c r="AG7" i="23" s="1"/>
  <c r="AH7" i="23"/>
  <c r="AI7" i="23" s="1"/>
  <c r="AJ7" i="23"/>
  <c r="AK7" i="23" s="1"/>
  <c r="AL7" i="23"/>
  <c r="AR7" i="23"/>
  <c r="AS7" i="23"/>
  <c r="R7" i="23" s="1"/>
  <c r="Z8" i="23"/>
  <c r="AA8" i="23" s="1"/>
  <c r="AB8" i="23"/>
  <c r="AC8" i="23"/>
  <c r="AD8" i="23"/>
  <c r="AE8" i="23" s="1"/>
  <c r="AF8" i="23"/>
  <c r="AG8" i="23" s="1"/>
  <c r="AH8" i="23"/>
  <c r="AI8" i="23" s="1"/>
  <c r="AJ8" i="23"/>
  <c r="AK8" i="23" s="1"/>
  <c r="AL8" i="23"/>
  <c r="AR8" i="23"/>
  <c r="AS8" i="23"/>
  <c r="R8" i="23" s="1"/>
  <c r="Z10" i="23"/>
  <c r="AA10" i="23" s="1"/>
  <c r="AB10" i="23"/>
  <c r="AC10" i="23"/>
  <c r="AD10" i="23"/>
  <c r="AE10" i="23" s="1"/>
  <c r="AF10" i="23"/>
  <c r="AG10" i="23" s="1"/>
  <c r="AH10" i="23"/>
  <c r="AJ10" i="23"/>
  <c r="AK10" i="23" s="1"/>
  <c r="AL10" i="23"/>
  <c r="AR10" i="23"/>
  <c r="AS10" i="23"/>
  <c r="R10" i="23" s="1"/>
  <c r="Z9" i="23"/>
  <c r="AA9" i="23" s="1"/>
  <c r="AB9" i="23"/>
  <c r="AC9" i="23"/>
  <c r="AD9" i="23"/>
  <c r="AE9" i="23" s="1"/>
  <c r="AF9" i="23"/>
  <c r="AG9" i="23" s="1"/>
  <c r="AH9" i="23"/>
  <c r="AJ9" i="23"/>
  <c r="AK9" i="23" s="1"/>
  <c r="AL9" i="23"/>
  <c r="AR9" i="23"/>
  <c r="AS9" i="23"/>
  <c r="R9" i="23" s="1"/>
  <c r="Z11" i="23"/>
  <c r="AA11" i="23" s="1"/>
  <c r="AB11" i="23"/>
  <c r="AC11" i="23"/>
  <c r="AD11" i="23"/>
  <c r="AE11" i="23" s="1"/>
  <c r="AF11" i="23"/>
  <c r="AG11" i="23" s="1"/>
  <c r="AH11" i="23"/>
  <c r="AI11" i="23" s="1"/>
  <c r="AJ11" i="23"/>
  <c r="AK11" i="23" s="1"/>
  <c r="AL11" i="23"/>
  <c r="AR11" i="23"/>
  <c r="AS11" i="23"/>
  <c r="R11" i="23" s="1"/>
  <c r="Z12" i="23"/>
  <c r="AA12" i="23" s="1"/>
  <c r="AB12" i="23"/>
  <c r="AC12" i="23"/>
  <c r="AD12" i="23"/>
  <c r="AE12" i="23" s="1"/>
  <c r="AF12" i="23"/>
  <c r="AG12" i="23" s="1"/>
  <c r="AH12" i="23"/>
  <c r="AI12" i="23" s="1"/>
  <c r="AJ12" i="23"/>
  <c r="AK12" i="23" s="1"/>
  <c r="AL12" i="23"/>
  <c r="AR12" i="23"/>
  <c r="AS12" i="23"/>
  <c r="R12" i="23" s="1"/>
  <c r="Z13" i="23"/>
  <c r="AA13" i="23" s="1"/>
  <c r="AB13" i="23"/>
  <c r="AC13" i="23"/>
  <c r="AD13" i="23"/>
  <c r="AE13" i="23" s="1"/>
  <c r="AF13" i="23"/>
  <c r="AG13" i="23" s="1"/>
  <c r="AH13" i="23"/>
  <c r="AI13" i="23" s="1"/>
  <c r="AJ13" i="23"/>
  <c r="AK13" i="23" s="1"/>
  <c r="AL13" i="23"/>
  <c r="AR13" i="23"/>
  <c r="AS13" i="23"/>
  <c r="R13" i="23" s="1"/>
  <c r="Z14" i="23"/>
  <c r="AA14" i="23" s="1"/>
  <c r="AB14" i="23"/>
  <c r="AC14" i="23"/>
  <c r="AD14" i="23"/>
  <c r="AE14" i="23" s="1"/>
  <c r="AF14" i="23"/>
  <c r="AG14" i="23" s="1"/>
  <c r="AH14" i="23"/>
  <c r="AI14" i="23" s="1"/>
  <c r="AJ14" i="23"/>
  <c r="AK14" i="23" s="1"/>
  <c r="AL14" i="23"/>
  <c r="AR14" i="23"/>
  <c r="AS14" i="23"/>
  <c r="Z15" i="23"/>
  <c r="AA15" i="23" s="1"/>
  <c r="AB15" i="23"/>
  <c r="AC15" i="23"/>
  <c r="AD15" i="23"/>
  <c r="AE15" i="23" s="1"/>
  <c r="AF15" i="23"/>
  <c r="AG15" i="23" s="1"/>
  <c r="AH15" i="23"/>
  <c r="AI15" i="23" s="1"/>
  <c r="AJ15" i="23"/>
  <c r="AK15" i="23" s="1"/>
  <c r="AL15" i="23"/>
  <c r="AR15" i="23"/>
  <c r="AS15" i="23"/>
  <c r="R15" i="23" s="1"/>
  <c r="Z16" i="23"/>
  <c r="AA16" i="23" s="1"/>
  <c r="AB16" i="23"/>
  <c r="AC16" i="23"/>
  <c r="AD16" i="23"/>
  <c r="AE16" i="23" s="1"/>
  <c r="AF16" i="23"/>
  <c r="AG16" i="23" s="1"/>
  <c r="AH16" i="23"/>
  <c r="AI16" i="23" s="1"/>
  <c r="AJ16" i="23"/>
  <c r="AK16" i="23" s="1"/>
  <c r="AL16" i="23"/>
  <c r="AR16" i="23"/>
  <c r="AS16" i="23"/>
  <c r="Z17" i="23"/>
  <c r="AA17" i="23" s="1"/>
  <c r="AB17" i="23"/>
  <c r="AC17" i="23"/>
  <c r="AD17" i="23"/>
  <c r="AE17" i="23" s="1"/>
  <c r="AF17" i="23"/>
  <c r="AG17" i="23" s="1"/>
  <c r="AH17" i="23"/>
  <c r="AI17" i="23" s="1"/>
  <c r="AJ17" i="23"/>
  <c r="AK17" i="23" s="1"/>
  <c r="AL17" i="23"/>
  <c r="AR17" i="23"/>
  <c r="AS17" i="23"/>
  <c r="R17" i="23" s="1"/>
  <c r="Z18" i="23"/>
  <c r="AA18" i="23" s="1"/>
  <c r="AB18" i="23"/>
  <c r="AC18" i="23"/>
  <c r="AD18" i="23"/>
  <c r="AE18" i="23" s="1"/>
  <c r="AF18" i="23"/>
  <c r="AG18" i="23" s="1"/>
  <c r="AH18" i="23"/>
  <c r="AI18" i="23" s="1"/>
  <c r="AJ18" i="23"/>
  <c r="AK18" i="23" s="1"/>
  <c r="AL18" i="23"/>
  <c r="AR18" i="23"/>
  <c r="AS18" i="23"/>
  <c r="R18" i="23" s="1"/>
  <c r="Z19" i="23"/>
  <c r="AA19" i="23" s="1"/>
  <c r="AB19" i="23"/>
  <c r="AC19" i="23"/>
  <c r="AD19" i="23"/>
  <c r="AE19" i="23" s="1"/>
  <c r="AF19" i="23"/>
  <c r="AG19" i="23" s="1"/>
  <c r="AH19" i="23"/>
  <c r="AI19" i="23" s="1"/>
  <c r="AJ19" i="23"/>
  <c r="AK19" i="23" s="1"/>
  <c r="AL19" i="23"/>
  <c r="AR19" i="23"/>
  <c r="AS19" i="23"/>
  <c r="Z20" i="23"/>
  <c r="AA20" i="23" s="1"/>
  <c r="AB20" i="23"/>
  <c r="AC20" i="23"/>
  <c r="AD20" i="23"/>
  <c r="AE20" i="23" s="1"/>
  <c r="AF20" i="23"/>
  <c r="AG20" i="23" s="1"/>
  <c r="AH20" i="23"/>
  <c r="AI20" i="23" s="1"/>
  <c r="AJ20" i="23"/>
  <c r="AK20" i="23" s="1"/>
  <c r="AL20" i="23"/>
  <c r="AR20" i="23"/>
  <c r="AS20" i="23"/>
  <c r="R20" i="23" s="1"/>
  <c r="Z21" i="23"/>
  <c r="AA21" i="23" s="1"/>
  <c r="AB21" i="23"/>
  <c r="AC21" i="23"/>
  <c r="AD21" i="23"/>
  <c r="AE21" i="23" s="1"/>
  <c r="AF21" i="23"/>
  <c r="AG21" i="23" s="1"/>
  <c r="AH21" i="23"/>
  <c r="AI21" i="23" s="1"/>
  <c r="AJ21" i="23"/>
  <c r="AK21" i="23" s="1"/>
  <c r="AL21" i="23"/>
  <c r="AR21" i="23"/>
  <c r="AS21" i="23"/>
  <c r="R21" i="23" s="1"/>
  <c r="Z22" i="23"/>
  <c r="AA22" i="23" s="1"/>
  <c r="AB22" i="23"/>
  <c r="AC22" i="23"/>
  <c r="AD22" i="23"/>
  <c r="AE22" i="23" s="1"/>
  <c r="AF22" i="23"/>
  <c r="AG22" i="23" s="1"/>
  <c r="AH22" i="23"/>
  <c r="AI22" i="23" s="1"/>
  <c r="AJ22" i="23"/>
  <c r="AK22" i="23" s="1"/>
  <c r="AL22" i="23"/>
  <c r="AR22" i="23"/>
  <c r="AS22" i="23"/>
  <c r="Z23" i="23"/>
  <c r="AA23" i="23" s="1"/>
  <c r="AB23" i="23"/>
  <c r="AC23" i="23"/>
  <c r="AD23" i="23"/>
  <c r="AE23" i="23" s="1"/>
  <c r="AF23" i="23"/>
  <c r="AG23" i="23" s="1"/>
  <c r="AH23" i="23"/>
  <c r="AI23" i="23" s="1"/>
  <c r="AJ23" i="23"/>
  <c r="AK23" i="23" s="1"/>
  <c r="AL23" i="23"/>
  <c r="AR23" i="23"/>
  <c r="AS23" i="23"/>
  <c r="R23" i="23" s="1"/>
  <c r="Z24" i="23"/>
  <c r="AA24" i="23" s="1"/>
  <c r="AB24" i="23"/>
  <c r="AC24" i="23"/>
  <c r="AD24" i="23"/>
  <c r="AE24" i="23" s="1"/>
  <c r="AF24" i="23"/>
  <c r="AG24" i="23" s="1"/>
  <c r="AH24" i="23"/>
  <c r="AI24" i="23" s="1"/>
  <c r="AJ24" i="23"/>
  <c r="AK24" i="23" s="1"/>
  <c r="AL24" i="23"/>
  <c r="AR24" i="23"/>
  <c r="AS24" i="23"/>
  <c r="Z25" i="23"/>
  <c r="AA25" i="23" s="1"/>
  <c r="AB25" i="23"/>
  <c r="AC25" i="23"/>
  <c r="AD25" i="23"/>
  <c r="AE25" i="23" s="1"/>
  <c r="AF25" i="23"/>
  <c r="AG25" i="23" s="1"/>
  <c r="AH25" i="23"/>
  <c r="AI25" i="23" s="1"/>
  <c r="AJ25" i="23"/>
  <c r="AK25" i="23" s="1"/>
  <c r="AL25" i="23"/>
  <c r="AR25" i="23"/>
  <c r="AS25" i="23"/>
  <c r="R25" i="23" s="1"/>
  <c r="Z26" i="23"/>
  <c r="AA26" i="23" s="1"/>
  <c r="AB26" i="23"/>
  <c r="AC26" i="23"/>
  <c r="AD26" i="23"/>
  <c r="AE26" i="23" s="1"/>
  <c r="AF26" i="23"/>
  <c r="AG26" i="23" s="1"/>
  <c r="AH26" i="23"/>
  <c r="AI26" i="23" s="1"/>
  <c r="AJ26" i="23"/>
  <c r="AK26" i="23" s="1"/>
  <c r="AL26" i="23"/>
  <c r="AR26" i="23"/>
  <c r="AS26" i="23"/>
  <c r="R26" i="23" s="1"/>
  <c r="Z27" i="23"/>
  <c r="AA27" i="23" s="1"/>
  <c r="AB27" i="23"/>
  <c r="AC27" i="23"/>
  <c r="AD27" i="23"/>
  <c r="AE27" i="23" s="1"/>
  <c r="AF27" i="23"/>
  <c r="AG27" i="23" s="1"/>
  <c r="AH27" i="23"/>
  <c r="AI27" i="23" s="1"/>
  <c r="AJ27" i="23"/>
  <c r="AK27" i="23" s="1"/>
  <c r="AL27" i="23"/>
  <c r="AR27" i="23"/>
  <c r="AS27" i="23"/>
  <c r="Z28" i="23"/>
  <c r="AA28" i="23" s="1"/>
  <c r="AB28" i="23"/>
  <c r="AC28" i="23"/>
  <c r="AD28" i="23"/>
  <c r="AE28" i="23" s="1"/>
  <c r="AF28" i="23"/>
  <c r="AG28" i="23" s="1"/>
  <c r="AH28" i="23"/>
  <c r="AI28" i="23" s="1"/>
  <c r="AJ28" i="23"/>
  <c r="AK28" i="23" s="1"/>
  <c r="AL28" i="23"/>
  <c r="AR28" i="23"/>
  <c r="AS28" i="23"/>
  <c r="R28" i="23" s="1"/>
  <c r="Z29" i="23"/>
  <c r="AA29" i="23" s="1"/>
  <c r="AB29" i="23"/>
  <c r="AC29" i="23"/>
  <c r="AD29" i="23"/>
  <c r="AE29" i="23" s="1"/>
  <c r="AF29" i="23"/>
  <c r="AG29" i="23" s="1"/>
  <c r="AH29" i="23"/>
  <c r="AI29" i="23" s="1"/>
  <c r="AJ29" i="23"/>
  <c r="AK29" i="23" s="1"/>
  <c r="AL29" i="23"/>
  <c r="AR29" i="23"/>
  <c r="AS29" i="23"/>
  <c r="Z30" i="23"/>
  <c r="AA30" i="23" s="1"/>
  <c r="AB30" i="23"/>
  <c r="AC30" i="23"/>
  <c r="AD30" i="23"/>
  <c r="AE30" i="23" s="1"/>
  <c r="AF30" i="23"/>
  <c r="AG30" i="23" s="1"/>
  <c r="AH30" i="23"/>
  <c r="AI30" i="23" s="1"/>
  <c r="AJ30" i="23"/>
  <c r="AK30" i="23" s="1"/>
  <c r="AL30" i="23"/>
  <c r="AR30" i="23"/>
  <c r="AS30" i="23"/>
  <c r="Z31" i="23"/>
  <c r="AA31" i="23" s="1"/>
  <c r="AB31" i="23"/>
  <c r="AC31" i="23"/>
  <c r="AD31" i="23"/>
  <c r="AE31" i="23" s="1"/>
  <c r="AF31" i="23"/>
  <c r="AG31" i="23" s="1"/>
  <c r="AH31" i="23"/>
  <c r="AI31" i="23" s="1"/>
  <c r="AJ31" i="23"/>
  <c r="AK31" i="23" s="1"/>
  <c r="AL31" i="23"/>
  <c r="AR31" i="23"/>
  <c r="AS31" i="23"/>
  <c r="Z32" i="23"/>
  <c r="AA32" i="23"/>
  <c r="AB32" i="23"/>
  <c r="AC32" i="23"/>
  <c r="AD32" i="23"/>
  <c r="AE32" i="23" s="1"/>
  <c r="AF32" i="23"/>
  <c r="AG32" i="23" s="1"/>
  <c r="AH32" i="23"/>
  <c r="AI32" i="23" s="1"/>
  <c r="AJ32" i="23"/>
  <c r="AK32" i="23" s="1"/>
  <c r="AL32" i="23"/>
  <c r="AR32" i="23"/>
  <c r="AS32" i="23"/>
  <c r="R32" i="23" s="1"/>
  <c r="Z33" i="23"/>
  <c r="AA33" i="23" s="1"/>
  <c r="AB33" i="23"/>
  <c r="AC33" i="23"/>
  <c r="AD33" i="23"/>
  <c r="AE33" i="23" s="1"/>
  <c r="AF33" i="23"/>
  <c r="AG33" i="23" s="1"/>
  <c r="AH33" i="23"/>
  <c r="AI33" i="23" s="1"/>
  <c r="AJ33" i="23"/>
  <c r="AK33" i="23" s="1"/>
  <c r="AL33" i="23"/>
  <c r="AR33" i="23"/>
  <c r="AS33" i="23"/>
  <c r="R33" i="23" s="1"/>
  <c r="Z34" i="23"/>
  <c r="AA34" i="23" s="1"/>
  <c r="AB34" i="23"/>
  <c r="AC34" i="23"/>
  <c r="AD34" i="23"/>
  <c r="AE34" i="23" s="1"/>
  <c r="AF34" i="23"/>
  <c r="AG34" i="23" s="1"/>
  <c r="AH34" i="23"/>
  <c r="AI34" i="23" s="1"/>
  <c r="AJ34" i="23"/>
  <c r="AK34" i="23" s="1"/>
  <c r="AL34" i="23"/>
  <c r="AR34" i="23"/>
  <c r="AS34" i="23"/>
  <c r="Z35" i="23"/>
  <c r="AA35" i="23" s="1"/>
  <c r="AB35" i="23"/>
  <c r="AC35" i="23"/>
  <c r="AD35" i="23"/>
  <c r="AE35" i="23" s="1"/>
  <c r="AF35" i="23"/>
  <c r="AG35" i="23" s="1"/>
  <c r="AH35" i="23"/>
  <c r="AI35" i="23" s="1"/>
  <c r="AJ35" i="23"/>
  <c r="AK35" i="23" s="1"/>
  <c r="AL35" i="23"/>
  <c r="AR35" i="23"/>
  <c r="AS35" i="23"/>
  <c r="R35" i="23" s="1"/>
  <c r="Z36" i="23"/>
  <c r="AA36" i="23" s="1"/>
  <c r="AB36" i="23"/>
  <c r="AC36" i="23"/>
  <c r="AD36" i="23"/>
  <c r="AE36" i="23" s="1"/>
  <c r="AF36" i="23"/>
  <c r="AG36" i="23" s="1"/>
  <c r="AH36" i="23"/>
  <c r="AI36" i="23" s="1"/>
  <c r="AJ36" i="23"/>
  <c r="AK36" i="23" s="1"/>
  <c r="AL36" i="23"/>
  <c r="AR36" i="23"/>
  <c r="AS36" i="23"/>
  <c r="R36" i="23" s="1"/>
  <c r="Z37" i="23"/>
  <c r="AA37" i="23" s="1"/>
  <c r="AB37" i="23"/>
  <c r="AC37" i="23"/>
  <c r="AD37" i="23"/>
  <c r="AE37" i="23" s="1"/>
  <c r="AF37" i="23"/>
  <c r="AG37" i="23" s="1"/>
  <c r="AH37" i="23"/>
  <c r="AI37" i="23" s="1"/>
  <c r="AJ37" i="23"/>
  <c r="AK37" i="23" s="1"/>
  <c r="AL37" i="23"/>
  <c r="AR37" i="23"/>
  <c r="AS37" i="23"/>
  <c r="Z38" i="23"/>
  <c r="AA38" i="23" s="1"/>
  <c r="AB38" i="23"/>
  <c r="AC38" i="23"/>
  <c r="AD38" i="23"/>
  <c r="AE38" i="23" s="1"/>
  <c r="AF38" i="23"/>
  <c r="AG38" i="23" s="1"/>
  <c r="AH38" i="23"/>
  <c r="AI38" i="23" s="1"/>
  <c r="AJ38" i="23"/>
  <c r="AK38" i="23" s="1"/>
  <c r="AL38" i="23"/>
  <c r="AR38" i="23"/>
  <c r="AS38" i="23"/>
  <c r="R38" i="23" s="1"/>
  <c r="Z39" i="23"/>
  <c r="AA39" i="23" s="1"/>
  <c r="AB39" i="23"/>
  <c r="AC39" i="23"/>
  <c r="AD39" i="23"/>
  <c r="AE39" i="23" s="1"/>
  <c r="AF39" i="23"/>
  <c r="AG39" i="23" s="1"/>
  <c r="AH39" i="23"/>
  <c r="AI39" i="23" s="1"/>
  <c r="AJ39" i="23"/>
  <c r="AK39" i="23" s="1"/>
  <c r="AL39" i="23"/>
  <c r="AR39" i="23"/>
  <c r="AS39" i="23"/>
  <c r="R39" i="23" s="1"/>
  <c r="Z41" i="23"/>
  <c r="AA41" i="23" s="1"/>
  <c r="AB41" i="23"/>
  <c r="AC41" i="23"/>
  <c r="AD41" i="23"/>
  <c r="AE41" i="23" s="1"/>
  <c r="AF41" i="23"/>
  <c r="AG41" i="23" s="1"/>
  <c r="AH41" i="23"/>
  <c r="AI41" i="23" s="1"/>
  <c r="AJ41" i="23"/>
  <c r="AK41" i="23" s="1"/>
  <c r="AL41" i="23"/>
  <c r="AR41" i="23"/>
  <c r="AS41" i="23"/>
  <c r="R41" i="23" s="1"/>
  <c r="Z42" i="23"/>
  <c r="AA42" i="23" s="1"/>
  <c r="AB42" i="23"/>
  <c r="AC42" i="23"/>
  <c r="AD42" i="23"/>
  <c r="AE42" i="23" s="1"/>
  <c r="AF42" i="23"/>
  <c r="AG42" i="23" s="1"/>
  <c r="AH42" i="23"/>
  <c r="AI42" i="23" s="1"/>
  <c r="AJ42" i="23"/>
  <c r="AK42" i="23" s="1"/>
  <c r="AL42" i="23"/>
  <c r="AR42" i="23"/>
  <c r="AS42" i="23"/>
  <c r="R42" i="23" s="1"/>
  <c r="Z43" i="23"/>
  <c r="AA43" i="23" s="1"/>
  <c r="AB43" i="23"/>
  <c r="AC43" i="23"/>
  <c r="AD43" i="23"/>
  <c r="AE43" i="23" s="1"/>
  <c r="AF43" i="23"/>
  <c r="AG43" i="23" s="1"/>
  <c r="AH43" i="23"/>
  <c r="AI43" i="23" s="1"/>
  <c r="AJ43" i="23"/>
  <c r="AK43" i="23" s="1"/>
  <c r="AL43" i="23"/>
  <c r="AR43" i="23"/>
  <c r="AS43" i="23"/>
  <c r="R43" i="23" s="1"/>
  <c r="Z44" i="23"/>
  <c r="AA44" i="23" s="1"/>
  <c r="AB44" i="23"/>
  <c r="AC44" i="23"/>
  <c r="AD44" i="23"/>
  <c r="AE44" i="23" s="1"/>
  <c r="AF44" i="23"/>
  <c r="AG44" i="23" s="1"/>
  <c r="AH44" i="23"/>
  <c r="AI44" i="23" s="1"/>
  <c r="AJ44" i="23"/>
  <c r="AK44" i="23" s="1"/>
  <c r="AL44" i="23"/>
  <c r="AR44" i="23"/>
  <c r="AS44" i="23"/>
  <c r="R44" i="23" s="1"/>
  <c r="Z40" i="23"/>
  <c r="AA40" i="23" s="1"/>
  <c r="AB40" i="23"/>
  <c r="AC40" i="23"/>
  <c r="AD40" i="23"/>
  <c r="AE40" i="23" s="1"/>
  <c r="AF40" i="23"/>
  <c r="AG40" i="23" s="1"/>
  <c r="AH40" i="23"/>
  <c r="AI40" i="23" s="1"/>
  <c r="AJ40" i="23"/>
  <c r="AK40" i="23" s="1"/>
  <c r="AL40" i="23"/>
  <c r="AR40" i="23"/>
  <c r="AS40" i="23"/>
  <c r="R40" i="23" s="1"/>
  <c r="Z45" i="23"/>
  <c r="AA45" i="23"/>
  <c r="AB45" i="23"/>
  <c r="AC45" i="23"/>
  <c r="AD45" i="23"/>
  <c r="AE45" i="23" s="1"/>
  <c r="AF45" i="23"/>
  <c r="AG45" i="23" s="1"/>
  <c r="AH45" i="23"/>
  <c r="AI45" i="23" s="1"/>
  <c r="AJ45" i="23"/>
  <c r="AK45" i="23" s="1"/>
  <c r="AL45" i="23"/>
  <c r="AR45" i="23"/>
  <c r="AS45" i="23"/>
  <c r="R45" i="23" s="1"/>
  <c r="Z46" i="23"/>
  <c r="AA46" i="23" s="1"/>
  <c r="AB46" i="23"/>
  <c r="AC46" i="23" s="1"/>
  <c r="AD46" i="23"/>
  <c r="AE46" i="23" s="1"/>
  <c r="AF46" i="23"/>
  <c r="AG46" i="23" s="1"/>
  <c r="AH46" i="23"/>
  <c r="AI46" i="23" s="1"/>
  <c r="AJ46" i="23"/>
  <c r="AK46" i="23" s="1"/>
  <c r="AL46" i="23"/>
  <c r="AR46" i="23"/>
  <c r="AS46" i="23"/>
  <c r="R46" i="23" s="1"/>
  <c r="Z47" i="23"/>
  <c r="AA47" i="23" s="1"/>
  <c r="AB47" i="23"/>
  <c r="AC47" i="23" s="1"/>
  <c r="AD47" i="23"/>
  <c r="AE47" i="23" s="1"/>
  <c r="AF47" i="23"/>
  <c r="AG47" i="23" s="1"/>
  <c r="AH47" i="23"/>
  <c r="AI47" i="23" s="1"/>
  <c r="AJ47" i="23"/>
  <c r="AK47" i="23" s="1"/>
  <c r="AL47" i="23"/>
  <c r="AR47" i="23"/>
  <c r="AS47" i="23"/>
  <c r="R47" i="23" s="1"/>
  <c r="Z48" i="23"/>
  <c r="AA48" i="23" s="1"/>
  <c r="AB48" i="23"/>
  <c r="AC48" i="23" s="1"/>
  <c r="AD48" i="23"/>
  <c r="AE48" i="23" s="1"/>
  <c r="AF48" i="23"/>
  <c r="AG48" i="23" s="1"/>
  <c r="AH48" i="23"/>
  <c r="AI48" i="23" s="1"/>
  <c r="AJ48" i="23"/>
  <c r="AK48" i="23" s="1"/>
  <c r="AL48" i="23"/>
  <c r="AR48" i="23"/>
  <c r="AS48" i="23"/>
  <c r="R48" i="23" s="1"/>
  <c r="Z49" i="23"/>
  <c r="AA49" i="23" s="1"/>
  <c r="AB49" i="23"/>
  <c r="AC49" i="23" s="1"/>
  <c r="AD49" i="23"/>
  <c r="AE49" i="23" s="1"/>
  <c r="AF49" i="23"/>
  <c r="AG49" i="23" s="1"/>
  <c r="AH49" i="23"/>
  <c r="AI49" i="23" s="1"/>
  <c r="AJ49" i="23"/>
  <c r="AK49" i="23" s="1"/>
  <c r="AL49" i="23"/>
  <c r="AR49" i="23"/>
  <c r="AS49" i="23"/>
  <c r="R49" i="23" s="1"/>
  <c r="Z50" i="23"/>
  <c r="AA50" i="23" s="1"/>
  <c r="AB50" i="23"/>
  <c r="AC50" i="23" s="1"/>
  <c r="AD50" i="23"/>
  <c r="AE50" i="23" s="1"/>
  <c r="AF50" i="23"/>
  <c r="AG50" i="23" s="1"/>
  <c r="AH50" i="23"/>
  <c r="AI50" i="23" s="1"/>
  <c r="AJ50" i="23"/>
  <c r="AK50" i="23" s="1"/>
  <c r="AL50" i="23"/>
  <c r="AR50" i="23"/>
  <c r="AS50" i="23"/>
  <c r="R50" i="23" s="1"/>
  <c r="AN2" i="23"/>
  <c r="Z3" i="22"/>
  <c r="AA3" i="22" s="1"/>
  <c r="AB3" i="22"/>
  <c r="AC3" i="22"/>
  <c r="AD3" i="22"/>
  <c r="AE3" i="22" s="1"/>
  <c r="AF3" i="22"/>
  <c r="AG3" i="22" s="1"/>
  <c r="AH3" i="22"/>
  <c r="AI3" i="22" s="1"/>
  <c r="AJ3" i="22"/>
  <c r="AK3" i="22" s="1"/>
  <c r="AL3" i="22"/>
  <c r="AR3" i="22"/>
  <c r="AS3" i="22"/>
  <c r="Z4" i="22"/>
  <c r="AA4" i="22" s="1"/>
  <c r="AB4" i="22"/>
  <c r="AC4" i="22"/>
  <c r="AD4" i="22"/>
  <c r="AE4" i="22" s="1"/>
  <c r="AF4" i="22"/>
  <c r="AG4" i="22" s="1"/>
  <c r="AH4" i="22"/>
  <c r="AI4" i="22" s="1"/>
  <c r="AJ4" i="22"/>
  <c r="AK4" i="22" s="1"/>
  <c r="AL4" i="22"/>
  <c r="AR4" i="22"/>
  <c r="AS4" i="22"/>
  <c r="Z5" i="22"/>
  <c r="AA5" i="22" s="1"/>
  <c r="AB5" i="22"/>
  <c r="AC5" i="22"/>
  <c r="AD5" i="22"/>
  <c r="AE5" i="22" s="1"/>
  <c r="AF5" i="22"/>
  <c r="AG5" i="22" s="1"/>
  <c r="AH5" i="22"/>
  <c r="AI5" i="22" s="1"/>
  <c r="AJ5" i="22"/>
  <c r="AK5" i="22" s="1"/>
  <c r="AL5" i="22"/>
  <c r="AR5" i="22"/>
  <c r="AS5" i="22"/>
  <c r="Z6" i="22"/>
  <c r="AA6" i="22" s="1"/>
  <c r="AB6" i="22"/>
  <c r="AC6" i="22"/>
  <c r="AD6" i="22"/>
  <c r="AE6" i="22" s="1"/>
  <c r="AF6" i="22"/>
  <c r="AG6" i="22" s="1"/>
  <c r="AH6" i="22"/>
  <c r="AI6" i="22" s="1"/>
  <c r="AJ6" i="22"/>
  <c r="AK6" i="22" s="1"/>
  <c r="AL6" i="22"/>
  <c r="AR6" i="22"/>
  <c r="AS6" i="22"/>
  <c r="Z7" i="22"/>
  <c r="AA7" i="22" s="1"/>
  <c r="AB7" i="22"/>
  <c r="AC7" i="22"/>
  <c r="AD7" i="22"/>
  <c r="AE7" i="22" s="1"/>
  <c r="AF7" i="22"/>
  <c r="AG7" i="22" s="1"/>
  <c r="AH7" i="22"/>
  <c r="AI7" i="22" s="1"/>
  <c r="AJ7" i="22"/>
  <c r="AK7" i="22" s="1"/>
  <c r="AL7" i="22"/>
  <c r="AR7" i="22"/>
  <c r="AS7" i="22"/>
  <c r="Z8" i="22"/>
  <c r="AA8" i="22" s="1"/>
  <c r="AB8" i="22"/>
  <c r="AC8" i="22"/>
  <c r="AD8" i="22"/>
  <c r="AE8" i="22" s="1"/>
  <c r="AF8" i="22"/>
  <c r="AG8" i="22" s="1"/>
  <c r="AH8" i="22"/>
  <c r="AI8" i="22" s="1"/>
  <c r="AJ8" i="22"/>
  <c r="AK8" i="22" s="1"/>
  <c r="AL8" i="22"/>
  <c r="AR8" i="22"/>
  <c r="AS8" i="22"/>
  <c r="Z9" i="22"/>
  <c r="AA9" i="22" s="1"/>
  <c r="AB9" i="22"/>
  <c r="AC9" i="22"/>
  <c r="AD9" i="22"/>
  <c r="AE9" i="22" s="1"/>
  <c r="AF9" i="22"/>
  <c r="AG9" i="22" s="1"/>
  <c r="AH9" i="22"/>
  <c r="AI9" i="22" s="1"/>
  <c r="AJ9" i="22"/>
  <c r="AK9" i="22" s="1"/>
  <c r="AL9" i="22"/>
  <c r="AR9" i="22"/>
  <c r="AS9" i="22"/>
  <c r="Z10" i="22"/>
  <c r="AA10" i="22" s="1"/>
  <c r="AB10" i="22"/>
  <c r="AC10" i="22"/>
  <c r="AD10" i="22"/>
  <c r="AE10" i="22" s="1"/>
  <c r="AF10" i="22"/>
  <c r="AG10" i="22" s="1"/>
  <c r="AH10" i="22"/>
  <c r="AI10" i="22" s="1"/>
  <c r="AJ10" i="22"/>
  <c r="AK10" i="22" s="1"/>
  <c r="AL10" i="22"/>
  <c r="AR10" i="22"/>
  <c r="AS10" i="22"/>
  <c r="Z11" i="22"/>
  <c r="AA11" i="22" s="1"/>
  <c r="AB11" i="22"/>
  <c r="AC11" i="22"/>
  <c r="AD11" i="22"/>
  <c r="AE11" i="22" s="1"/>
  <c r="AF11" i="22"/>
  <c r="AG11" i="22" s="1"/>
  <c r="AH11" i="22"/>
  <c r="AI11" i="22" s="1"/>
  <c r="AJ11" i="22"/>
  <c r="AK11" i="22" s="1"/>
  <c r="AL11" i="22"/>
  <c r="AR11" i="22"/>
  <c r="AS11" i="22"/>
  <c r="Z12" i="22"/>
  <c r="AA12" i="22" s="1"/>
  <c r="AB12" i="22"/>
  <c r="AC12" i="22"/>
  <c r="AD12" i="22"/>
  <c r="AE12" i="22" s="1"/>
  <c r="AF12" i="22"/>
  <c r="AG12" i="22" s="1"/>
  <c r="AH12" i="22"/>
  <c r="AI12" i="22" s="1"/>
  <c r="AJ12" i="22"/>
  <c r="AK12" i="22" s="1"/>
  <c r="AL12" i="22"/>
  <c r="AR12" i="22"/>
  <c r="AS12" i="22"/>
  <c r="Z13" i="22"/>
  <c r="AA13" i="22" s="1"/>
  <c r="AB13" i="22"/>
  <c r="AC13" i="22"/>
  <c r="AD13" i="22"/>
  <c r="AE13" i="22" s="1"/>
  <c r="AF13" i="22"/>
  <c r="AG13" i="22" s="1"/>
  <c r="AH13" i="22"/>
  <c r="AI13" i="22" s="1"/>
  <c r="AJ13" i="22"/>
  <c r="AK13" i="22" s="1"/>
  <c r="AL13" i="22"/>
  <c r="AR13" i="22"/>
  <c r="AS13" i="22"/>
  <c r="Z14" i="22"/>
  <c r="AA14" i="22" s="1"/>
  <c r="AB14" i="22"/>
  <c r="AC14" i="22"/>
  <c r="AD14" i="22"/>
  <c r="AE14" i="22" s="1"/>
  <c r="AF14" i="22"/>
  <c r="AG14" i="22" s="1"/>
  <c r="AH14" i="22"/>
  <c r="AI14" i="22" s="1"/>
  <c r="AJ14" i="22"/>
  <c r="AK14" i="22" s="1"/>
  <c r="AL14" i="22"/>
  <c r="AR14" i="22"/>
  <c r="AS14" i="22"/>
  <c r="Z15" i="22"/>
  <c r="AA15" i="22" s="1"/>
  <c r="AB15" i="22"/>
  <c r="AC15" i="22"/>
  <c r="AD15" i="22"/>
  <c r="AE15" i="22" s="1"/>
  <c r="AF15" i="22"/>
  <c r="AG15" i="22" s="1"/>
  <c r="AH15" i="22"/>
  <c r="AI15" i="22" s="1"/>
  <c r="AJ15" i="22"/>
  <c r="AK15" i="22" s="1"/>
  <c r="AL15" i="22"/>
  <c r="AR15" i="22"/>
  <c r="AS15" i="22"/>
  <c r="Z16" i="22"/>
  <c r="AA16" i="22" s="1"/>
  <c r="AB16" i="22"/>
  <c r="AC16" i="22"/>
  <c r="AD16" i="22"/>
  <c r="AE16" i="22" s="1"/>
  <c r="AF16" i="22"/>
  <c r="AG16" i="22" s="1"/>
  <c r="AH16" i="22"/>
  <c r="AI16" i="22" s="1"/>
  <c r="AJ16" i="22"/>
  <c r="AK16" i="22" s="1"/>
  <c r="AL16" i="22"/>
  <c r="AR16" i="22"/>
  <c r="AS16" i="22"/>
  <c r="Z17" i="22"/>
  <c r="AA17" i="22" s="1"/>
  <c r="AB17" i="22"/>
  <c r="AC17" i="22"/>
  <c r="AD17" i="22"/>
  <c r="AE17" i="22" s="1"/>
  <c r="AF17" i="22"/>
  <c r="AG17" i="22" s="1"/>
  <c r="AH17" i="22"/>
  <c r="AI17" i="22" s="1"/>
  <c r="AJ17" i="22"/>
  <c r="AK17" i="22" s="1"/>
  <c r="AL17" i="22"/>
  <c r="AR17" i="22"/>
  <c r="AS17" i="22"/>
  <c r="Z19" i="22"/>
  <c r="AA19" i="22" s="1"/>
  <c r="AB19" i="22"/>
  <c r="AC19" i="22"/>
  <c r="AD19" i="22"/>
  <c r="AE19" i="22" s="1"/>
  <c r="AF19" i="22"/>
  <c r="AG19" i="22" s="1"/>
  <c r="AH19" i="22"/>
  <c r="AI19" i="22" s="1"/>
  <c r="AJ19" i="22"/>
  <c r="AK19" i="22" s="1"/>
  <c r="AL19" i="22"/>
  <c r="AR19" i="22"/>
  <c r="AS19" i="22"/>
  <c r="Z20" i="22"/>
  <c r="AA20" i="22" s="1"/>
  <c r="AB20" i="22"/>
  <c r="AC20" i="22"/>
  <c r="AD20" i="22"/>
  <c r="AE20" i="22" s="1"/>
  <c r="AF20" i="22"/>
  <c r="AG20" i="22" s="1"/>
  <c r="AH20" i="22"/>
  <c r="AI20" i="22" s="1"/>
  <c r="AJ20" i="22"/>
  <c r="AK20" i="22" s="1"/>
  <c r="AL20" i="22"/>
  <c r="AR20" i="22"/>
  <c r="AS20" i="22"/>
  <c r="Z18" i="22"/>
  <c r="AA18" i="22" s="1"/>
  <c r="AB18" i="22"/>
  <c r="AC18" i="22"/>
  <c r="AD18" i="22"/>
  <c r="AE18" i="22" s="1"/>
  <c r="AF18" i="22"/>
  <c r="AG18" i="22" s="1"/>
  <c r="AH18" i="22"/>
  <c r="AI18" i="22" s="1"/>
  <c r="AJ18" i="22"/>
  <c r="AK18" i="22" s="1"/>
  <c r="AL18" i="22"/>
  <c r="AR18" i="22"/>
  <c r="AS18" i="22"/>
  <c r="Z21" i="22"/>
  <c r="AA21" i="22" s="1"/>
  <c r="AB21" i="22"/>
  <c r="AC21" i="22"/>
  <c r="AD21" i="22"/>
  <c r="AE21" i="22" s="1"/>
  <c r="AF21" i="22"/>
  <c r="AG21" i="22" s="1"/>
  <c r="AH21" i="22"/>
  <c r="AI21" i="22" s="1"/>
  <c r="AJ21" i="22"/>
  <c r="AK21" i="22" s="1"/>
  <c r="AL21" i="22"/>
  <c r="AR21" i="22"/>
  <c r="AS21" i="22"/>
  <c r="Z22" i="22"/>
  <c r="AA22" i="22" s="1"/>
  <c r="AB22" i="22"/>
  <c r="AC22" i="22"/>
  <c r="AD22" i="22"/>
  <c r="AE22" i="22" s="1"/>
  <c r="AF22" i="22"/>
  <c r="AG22" i="22" s="1"/>
  <c r="AH22" i="22"/>
  <c r="AI22" i="22" s="1"/>
  <c r="AJ22" i="22"/>
  <c r="AK22" i="22" s="1"/>
  <c r="AL22" i="22"/>
  <c r="AR22" i="22"/>
  <c r="AS22" i="22"/>
  <c r="Z23" i="22"/>
  <c r="AA23" i="22" s="1"/>
  <c r="AB23" i="22"/>
  <c r="AC23" i="22"/>
  <c r="AD23" i="22"/>
  <c r="AE23" i="22" s="1"/>
  <c r="AF23" i="22"/>
  <c r="AG23" i="22" s="1"/>
  <c r="AH23" i="22"/>
  <c r="AI23" i="22" s="1"/>
  <c r="AJ23" i="22"/>
  <c r="AK23" i="22" s="1"/>
  <c r="AL23" i="22"/>
  <c r="AR23" i="22"/>
  <c r="AS23" i="22"/>
  <c r="Z24" i="22"/>
  <c r="AA24" i="22" s="1"/>
  <c r="AB24" i="22"/>
  <c r="AC24" i="22"/>
  <c r="AD24" i="22"/>
  <c r="AE24" i="22" s="1"/>
  <c r="AF24" i="22"/>
  <c r="AG24" i="22" s="1"/>
  <c r="AH24" i="22"/>
  <c r="AI24" i="22" s="1"/>
  <c r="AJ24" i="22"/>
  <c r="AK24" i="22" s="1"/>
  <c r="AL24" i="22"/>
  <c r="AR24" i="22"/>
  <c r="AS24" i="22"/>
  <c r="Z25" i="22"/>
  <c r="AA25" i="22" s="1"/>
  <c r="AB25" i="22"/>
  <c r="AC25" i="22"/>
  <c r="AD25" i="22"/>
  <c r="AE25" i="22" s="1"/>
  <c r="AF25" i="22"/>
  <c r="AG25" i="22" s="1"/>
  <c r="AH25" i="22"/>
  <c r="AI25" i="22" s="1"/>
  <c r="AJ25" i="22"/>
  <c r="AK25" i="22" s="1"/>
  <c r="AL25" i="22"/>
  <c r="AR25" i="22"/>
  <c r="AS25" i="22"/>
  <c r="Z26" i="22"/>
  <c r="AA26" i="22" s="1"/>
  <c r="AB26" i="22"/>
  <c r="AC26" i="22"/>
  <c r="AD26" i="22"/>
  <c r="AE26" i="22" s="1"/>
  <c r="AF26" i="22"/>
  <c r="AG26" i="22" s="1"/>
  <c r="AH26" i="22"/>
  <c r="AI26" i="22" s="1"/>
  <c r="AJ26" i="22"/>
  <c r="AK26" i="22" s="1"/>
  <c r="AL26" i="22"/>
  <c r="AR26" i="22"/>
  <c r="AS26" i="22"/>
  <c r="Z27" i="22"/>
  <c r="AA27" i="22" s="1"/>
  <c r="AB27" i="22"/>
  <c r="AC27" i="22"/>
  <c r="AD27" i="22"/>
  <c r="AE27" i="22" s="1"/>
  <c r="AF27" i="22"/>
  <c r="AG27" i="22" s="1"/>
  <c r="AH27" i="22"/>
  <c r="AI27" i="22" s="1"/>
  <c r="AJ27" i="22"/>
  <c r="AK27" i="22" s="1"/>
  <c r="AL27" i="22"/>
  <c r="AR27" i="22"/>
  <c r="AS27" i="22"/>
  <c r="Z28" i="22"/>
  <c r="AA28" i="22" s="1"/>
  <c r="AB28" i="22"/>
  <c r="AC28" i="22"/>
  <c r="AD28" i="22"/>
  <c r="AE28" i="22" s="1"/>
  <c r="AF28" i="22"/>
  <c r="AG28" i="22" s="1"/>
  <c r="AH28" i="22"/>
  <c r="AI28" i="22" s="1"/>
  <c r="AJ28" i="22"/>
  <c r="AK28" i="22" s="1"/>
  <c r="AL28" i="22"/>
  <c r="AR28" i="22"/>
  <c r="AS28" i="22"/>
  <c r="Z29" i="22"/>
  <c r="AA29" i="22" s="1"/>
  <c r="AB29" i="22"/>
  <c r="AC29" i="22"/>
  <c r="AD29" i="22"/>
  <c r="AE29" i="22" s="1"/>
  <c r="AF29" i="22"/>
  <c r="AG29" i="22" s="1"/>
  <c r="AH29" i="22"/>
  <c r="AI29" i="22" s="1"/>
  <c r="AJ29" i="22"/>
  <c r="AK29" i="22" s="1"/>
  <c r="AL29" i="22"/>
  <c r="AR29" i="22"/>
  <c r="AS29" i="22"/>
  <c r="Z30" i="22"/>
  <c r="AA30" i="22" s="1"/>
  <c r="AB30" i="22"/>
  <c r="AC30" i="22"/>
  <c r="AD30" i="22"/>
  <c r="AE30" i="22" s="1"/>
  <c r="AF30" i="22"/>
  <c r="AG30" i="22" s="1"/>
  <c r="AH30" i="22"/>
  <c r="AI30" i="22" s="1"/>
  <c r="AJ30" i="22"/>
  <c r="AK30" i="22" s="1"/>
  <c r="AL30" i="22"/>
  <c r="AR30" i="22"/>
  <c r="AS30" i="22"/>
  <c r="Z31" i="22"/>
  <c r="AA31" i="22" s="1"/>
  <c r="AB31" i="22"/>
  <c r="AC31" i="22"/>
  <c r="AD31" i="22"/>
  <c r="AE31" i="22" s="1"/>
  <c r="AF31" i="22"/>
  <c r="AG31" i="22" s="1"/>
  <c r="AH31" i="22"/>
  <c r="AI31" i="22" s="1"/>
  <c r="AJ31" i="22"/>
  <c r="AK31" i="22" s="1"/>
  <c r="AL31" i="22"/>
  <c r="AR31" i="22"/>
  <c r="AS31" i="22"/>
  <c r="Z32" i="22"/>
  <c r="AA32" i="22" s="1"/>
  <c r="AB32" i="22"/>
  <c r="AC32" i="22"/>
  <c r="AD32" i="22"/>
  <c r="AE32" i="22" s="1"/>
  <c r="AF32" i="22"/>
  <c r="AG32" i="22" s="1"/>
  <c r="AH32" i="22"/>
  <c r="AI32" i="22" s="1"/>
  <c r="AJ32" i="22"/>
  <c r="AK32" i="22" s="1"/>
  <c r="AL32" i="22"/>
  <c r="AR32" i="22"/>
  <c r="AS32" i="22"/>
  <c r="Z33" i="22"/>
  <c r="AA33" i="22" s="1"/>
  <c r="AB33" i="22"/>
  <c r="AC33" i="22"/>
  <c r="AD33" i="22"/>
  <c r="AE33" i="22" s="1"/>
  <c r="AF33" i="22"/>
  <c r="AG33" i="22" s="1"/>
  <c r="AH33" i="22"/>
  <c r="AI33" i="22" s="1"/>
  <c r="AJ33" i="22"/>
  <c r="AK33" i="22" s="1"/>
  <c r="AL33" i="22"/>
  <c r="AR33" i="22"/>
  <c r="AS33" i="22"/>
  <c r="Z34" i="22"/>
  <c r="AA34" i="22" s="1"/>
  <c r="AB34" i="22"/>
  <c r="AC34" i="22"/>
  <c r="AD34" i="22"/>
  <c r="AE34" i="22" s="1"/>
  <c r="AF34" i="22"/>
  <c r="AG34" i="22" s="1"/>
  <c r="AH34" i="22"/>
  <c r="AI34" i="22" s="1"/>
  <c r="AJ34" i="22"/>
  <c r="AK34" i="22" s="1"/>
  <c r="AL34" i="22"/>
  <c r="AR34" i="22"/>
  <c r="AS34" i="22"/>
  <c r="Z35" i="22"/>
  <c r="AA35" i="22" s="1"/>
  <c r="AB35" i="22"/>
  <c r="AC35" i="22"/>
  <c r="AD35" i="22"/>
  <c r="AE35" i="22" s="1"/>
  <c r="AF35" i="22"/>
  <c r="AG35" i="22" s="1"/>
  <c r="AH35" i="22"/>
  <c r="AI35" i="22" s="1"/>
  <c r="AJ35" i="22"/>
  <c r="AK35" i="22" s="1"/>
  <c r="AL35" i="22"/>
  <c r="AR35" i="22"/>
  <c r="AS35" i="22"/>
  <c r="Z36" i="22"/>
  <c r="AA36" i="22" s="1"/>
  <c r="AB36" i="22"/>
  <c r="AC36" i="22"/>
  <c r="AD36" i="22"/>
  <c r="AE36" i="22" s="1"/>
  <c r="AF36" i="22"/>
  <c r="AG36" i="22" s="1"/>
  <c r="AH36" i="22"/>
  <c r="AI36" i="22" s="1"/>
  <c r="AJ36" i="22"/>
  <c r="AK36" i="22" s="1"/>
  <c r="AL36" i="22"/>
  <c r="AR36" i="22"/>
  <c r="AS36" i="22"/>
  <c r="Z37" i="22"/>
  <c r="AA37" i="22" s="1"/>
  <c r="AB37" i="22"/>
  <c r="AC37" i="22"/>
  <c r="AD37" i="22"/>
  <c r="AE37" i="22" s="1"/>
  <c r="AF37" i="22"/>
  <c r="AG37" i="22" s="1"/>
  <c r="AH37" i="22"/>
  <c r="AI37" i="22" s="1"/>
  <c r="AJ37" i="22"/>
  <c r="AK37" i="22" s="1"/>
  <c r="AL37" i="22"/>
  <c r="AR37" i="22"/>
  <c r="AS37" i="22"/>
  <c r="Z38" i="22"/>
  <c r="AA38" i="22" s="1"/>
  <c r="AB38" i="22"/>
  <c r="AC38" i="22"/>
  <c r="AD38" i="22"/>
  <c r="AE38" i="22" s="1"/>
  <c r="AF38" i="22"/>
  <c r="AG38" i="22" s="1"/>
  <c r="AH38" i="22"/>
  <c r="AI38" i="22" s="1"/>
  <c r="AJ38" i="22"/>
  <c r="AK38" i="22" s="1"/>
  <c r="AL38" i="22"/>
  <c r="AR38" i="22"/>
  <c r="AS38" i="22"/>
  <c r="Z39" i="22"/>
  <c r="AA39" i="22" s="1"/>
  <c r="AB39" i="22"/>
  <c r="AC39" i="22"/>
  <c r="AD39" i="22"/>
  <c r="AE39" i="22" s="1"/>
  <c r="AF39" i="22"/>
  <c r="AG39" i="22" s="1"/>
  <c r="AH39" i="22"/>
  <c r="AI39" i="22" s="1"/>
  <c r="AJ39" i="22"/>
  <c r="AK39" i="22" s="1"/>
  <c r="AL39" i="22"/>
  <c r="AR39" i="22"/>
  <c r="AS39" i="22"/>
  <c r="Z40" i="22"/>
  <c r="AA40" i="22" s="1"/>
  <c r="AB40" i="22"/>
  <c r="AC40" i="22" s="1"/>
  <c r="AD40" i="22"/>
  <c r="AE40" i="22" s="1"/>
  <c r="AF40" i="22"/>
  <c r="AG40" i="22" s="1"/>
  <c r="AH40" i="22"/>
  <c r="AI40" i="22" s="1"/>
  <c r="AJ40" i="22"/>
  <c r="AK40" i="22" s="1"/>
  <c r="AL40" i="22"/>
  <c r="AR40" i="22"/>
  <c r="AS40" i="22"/>
  <c r="Z41" i="22"/>
  <c r="AA41" i="22" s="1"/>
  <c r="AB41" i="22"/>
  <c r="AC41" i="22"/>
  <c r="AD41" i="22"/>
  <c r="AE41" i="22" s="1"/>
  <c r="AF41" i="22"/>
  <c r="AG41" i="22" s="1"/>
  <c r="AH41" i="22"/>
  <c r="AI41" i="22" s="1"/>
  <c r="AJ41" i="22"/>
  <c r="AK41" i="22" s="1"/>
  <c r="AL41" i="22"/>
  <c r="AR41" i="22"/>
  <c r="AS41" i="22"/>
  <c r="AN2" i="22"/>
  <c r="Z3" i="1"/>
  <c r="AA3" i="1" s="1"/>
  <c r="AB3" i="1"/>
  <c r="AC3" i="1"/>
  <c r="AD3" i="1"/>
  <c r="AE3" i="1" s="1"/>
  <c r="AF3" i="1"/>
  <c r="AG3" i="1" s="1"/>
  <c r="AH3" i="1"/>
  <c r="AI3" i="1" s="1"/>
  <c r="AJ3" i="1"/>
  <c r="AK3" i="1" s="1"/>
  <c r="AL3" i="1"/>
  <c r="AR3" i="1"/>
  <c r="AS3" i="1"/>
  <c r="Z4" i="1"/>
  <c r="AA4" i="1" s="1"/>
  <c r="AB4" i="1"/>
  <c r="AC4" i="1"/>
  <c r="AD4" i="1"/>
  <c r="AE4" i="1" s="1"/>
  <c r="AF4" i="1"/>
  <c r="AG4" i="1" s="1"/>
  <c r="AH4" i="1"/>
  <c r="AI4" i="1" s="1"/>
  <c r="AJ4" i="1"/>
  <c r="AK4" i="1" s="1"/>
  <c r="AL4" i="1"/>
  <c r="AR4" i="1"/>
  <c r="AS4" i="1"/>
  <c r="Z5" i="1"/>
  <c r="AA5" i="1" s="1"/>
  <c r="AB5" i="1"/>
  <c r="AC5" i="1"/>
  <c r="AD5" i="1"/>
  <c r="AE5" i="1" s="1"/>
  <c r="AF5" i="1"/>
  <c r="AG5" i="1" s="1"/>
  <c r="AH5" i="1"/>
  <c r="AI5" i="1" s="1"/>
  <c r="AJ5" i="1"/>
  <c r="AK5" i="1" s="1"/>
  <c r="AL5" i="1"/>
  <c r="AR5" i="1"/>
  <c r="AS5" i="1"/>
  <c r="Z6" i="1"/>
  <c r="AA6" i="1" s="1"/>
  <c r="AB6" i="1"/>
  <c r="AC6" i="1"/>
  <c r="AD6" i="1"/>
  <c r="AE6" i="1" s="1"/>
  <c r="AF6" i="1"/>
  <c r="AG6" i="1" s="1"/>
  <c r="AH6" i="1"/>
  <c r="AI6" i="1" s="1"/>
  <c r="AJ6" i="1"/>
  <c r="AK6" i="1" s="1"/>
  <c r="AL6" i="1"/>
  <c r="AR6" i="1"/>
  <c r="AS6" i="1"/>
  <c r="Z7" i="1"/>
  <c r="AA7" i="1" s="1"/>
  <c r="AB7" i="1"/>
  <c r="AC7" i="1"/>
  <c r="AD7" i="1"/>
  <c r="AE7" i="1" s="1"/>
  <c r="AF7" i="1"/>
  <c r="AG7" i="1" s="1"/>
  <c r="AH7" i="1"/>
  <c r="AI7" i="1" s="1"/>
  <c r="AJ7" i="1"/>
  <c r="AK7" i="1" s="1"/>
  <c r="AL7" i="1"/>
  <c r="AR7" i="1"/>
  <c r="AS7" i="1"/>
  <c r="Z8" i="1"/>
  <c r="AA8" i="1" s="1"/>
  <c r="AB8" i="1"/>
  <c r="AC8" i="1"/>
  <c r="AD8" i="1"/>
  <c r="AE8" i="1" s="1"/>
  <c r="AF8" i="1"/>
  <c r="AG8" i="1" s="1"/>
  <c r="AH8" i="1"/>
  <c r="AI8" i="1" s="1"/>
  <c r="AJ8" i="1"/>
  <c r="AK8" i="1" s="1"/>
  <c r="AL8" i="1"/>
  <c r="AR8" i="1"/>
  <c r="AS8" i="1"/>
  <c r="Z9" i="1"/>
  <c r="AA9" i="1" s="1"/>
  <c r="AB9" i="1"/>
  <c r="AC9" i="1"/>
  <c r="AD9" i="1"/>
  <c r="AE9" i="1" s="1"/>
  <c r="AF9" i="1"/>
  <c r="AG9" i="1" s="1"/>
  <c r="AH9" i="1"/>
  <c r="AI9" i="1" s="1"/>
  <c r="AJ9" i="1"/>
  <c r="AK9" i="1" s="1"/>
  <c r="AL9" i="1"/>
  <c r="AR9" i="1"/>
  <c r="AS9" i="1"/>
  <c r="Z10" i="1"/>
  <c r="AA10" i="1" s="1"/>
  <c r="AB10" i="1"/>
  <c r="AC10" i="1"/>
  <c r="AD10" i="1"/>
  <c r="AE10" i="1" s="1"/>
  <c r="AF10" i="1"/>
  <c r="AG10" i="1" s="1"/>
  <c r="AH10" i="1"/>
  <c r="AI10" i="1" s="1"/>
  <c r="AJ10" i="1"/>
  <c r="AK10" i="1" s="1"/>
  <c r="AL10" i="1"/>
  <c r="AR10" i="1"/>
  <c r="AS10" i="1"/>
  <c r="Z11" i="1"/>
  <c r="AA11" i="1" s="1"/>
  <c r="AB11" i="1"/>
  <c r="AC11" i="1"/>
  <c r="AD11" i="1"/>
  <c r="AE11" i="1" s="1"/>
  <c r="AF11" i="1"/>
  <c r="AG11" i="1" s="1"/>
  <c r="AH11" i="1"/>
  <c r="AI11" i="1" s="1"/>
  <c r="AJ11" i="1"/>
  <c r="AK11" i="1" s="1"/>
  <c r="AL11" i="1"/>
  <c r="AR11" i="1"/>
  <c r="AS11" i="1"/>
  <c r="Z12" i="1"/>
  <c r="AA12" i="1" s="1"/>
  <c r="AB12" i="1"/>
  <c r="AC12" i="1"/>
  <c r="AD12" i="1"/>
  <c r="AE12" i="1" s="1"/>
  <c r="AF12" i="1"/>
  <c r="AG12" i="1" s="1"/>
  <c r="AH12" i="1"/>
  <c r="AI12" i="1" s="1"/>
  <c r="AJ12" i="1"/>
  <c r="AK12" i="1" s="1"/>
  <c r="AL12" i="1"/>
  <c r="AR12" i="1"/>
  <c r="AS12" i="1"/>
  <c r="Z13" i="1"/>
  <c r="AA13" i="1" s="1"/>
  <c r="AB13" i="1"/>
  <c r="AC13" i="1"/>
  <c r="AD13" i="1"/>
  <c r="AE13" i="1" s="1"/>
  <c r="AF13" i="1"/>
  <c r="AG13" i="1" s="1"/>
  <c r="AH13" i="1"/>
  <c r="AI13" i="1" s="1"/>
  <c r="AJ13" i="1"/>
  <c r="AK13" i="1" s="1"/>
  <c r="AL13" i="1"/>
  <c r="AR13" i="1"/>
  <c r="AS13" i="1"/>
  <c r="Z14" i="1"/>
  <c r="AA14" i="1" s="1"/>
  <c r="AB14" i="1"/>
  <c r="AC14" i="1"/>
  <c r="AD14" i="1"/>
  <c r="AE14" i="1" s="1"/>
  <c r="AF14" i="1"/>
  <c r="AG14" i="1" s="1"/>
  <c r="AH14" i="1"/>
  <c r="AI14" i="1" s="1"/>
  <c r="AJ14" i="1"/>
  <c r="AK14" i="1" s="1"/>
  <c r="AL14" i="1"/>
  <c r="AR14" i="1"/>
  <c r="AS14" i="1"/>
  <c r="Z15" i="1"/>
  <c r="AA15" i="1" s="1"/>
  <c r="AB15" i="1"/>
  <c r="AC15" i="1"/>
  <c r="AD15" i="1"/>
  <c r="AE15" i="1" s="1"/>
  <c r="AF15" i="1"/>
  <c r="AG15" i="1" s="1"/>
  <c r="AH15" i="1"/>
  <c r="AI15" i="1" s="1"/>
  <c r="AJ15" i="1"/>
  <c r="AK15" i="1" s="1"/>
  <c r="AL15" i="1"/>
  <c r="AR15" i="1"/>
  <c r="AS15" i="1"/>
  <c r="Z17" i="1"/>
  <c r="AA17" i="1" s="1"/>
  <c r="AB17" i="1"/>
  <c r="AC17" i="1"/>
  <c r="AD17" i="1"/>
  <c r="AE17" i="1" s="1"/>
  <c r="AF17" i="1"/>
  <c r="AG17" i="1" s="1"/>
  <c r="AH17" i="1"/>
  <c r="AI17" i="1" s="1"/>
  <c r="AJ17" i="1"/>
  <c r="AK17" i="1" s="1"/>
  <c r="AL17" i="1"/>
  <c r="AR17" i="1"/>
  <c r="AS17" i="1"/>
  <c r="Z16" i="1"/>
  <c r="AA16" i="1" s="1"/>
  <c r="AB16" i="1"/>
  <c r="AC16" i="1"/>
  <c r="AD16" i="1"/>
  <c r="AE16" i="1" s="1"/>
  <c r="AF16" i="1"/>
  <c r="AG16" i="1" s="1"/>
  <c r="AH16" i="1"/>
  <c r="AI16" i="1" s="1"/>
  <c r="AJ16" i="1"/>
  <c r="AK16" i="1" s="1"/>
  <c r="AL16" i="1"/>
  <c r="AR16" i="1"/>
  <c r="AS16" i="1"/>
  <c r="Z18" i="1"/>
  <c r="AA18" i="1" s="1"/>
  <c r="AB18" i="1"/>
  <c r="AC18" i="1"/>
  <c r="AD18" i="1"/>
  <c r="AE18" i="1" s="1"/>
  <c r="AF18" i="1"/>
  <c r="AG18" i="1" s="1"/>
  <c r="AH18" i="1"/>
  <c r="AI18" i="1" s="1"/>
  <c r="AJ18" i="1"/>
  <c r="AK18" i="1" s="1"/>
  <c r="AL18" i="1"/>
  <c r="AR18" i="1"/>
  <c r="AS18" i="1"/>
  <c r="Z19" i="1"/>
  <c r="AA19" i="1" s="1"/>
  <c r="AB19" i="1"/>
  <c r="AC19" i="1"/>
  <c r="AD19" i="1"/>
  <c r="AE19" i="1" s="1"/>
  <c r="AF19" i="1"/>
  <c r="AG19" i="1" s="1"/>
  <c r="AH19" i="1"/>
  <c r="AI19" i="1" s="1"/>
  <c r="AJ19" i="1"/>
  <c r="AK19" i="1" s="1"/>
  <c r="AL19" i="1"/>
  <c r="AR19" i="1"/>
  <c r="AS19" i="1"/>
  <c r="Z20" i="1"/>
  <c r="AA20" i="1" s="1"/>
  <c r="AB20" i="1"/>
  <c r="AC20" i="1"/>
  <c r="AD20" i="1"/>
  <c r="AE20" i="1" s="1"/>
  <c r="AF20" i="1"/>
  <c r="AG20" i="1" s="1"/>
  <c r="AH20" i="1"/>
  <c r="AI20" i="1" s="1"/>
  <c r="AJ20" i="1"/>
  <c r="AK20" i="1" s="1"/>
  <c r="AL20" i="1"/>
  <c r="AR20" i="1"/>
  <c r="AS20" i="1"/>
  <c r="Z21" i="1"/>
  <c r="AA21" i="1" s="1"/>
  <c r="AB21" i="1"/>
  <c r="AC21" i="1"/>
  <c r="AD21" i="1"/>
  <c r="AE21" i="1" s="1"/>
  <c r="AF21" i="1"/>
  <c r="AG21" i="1" s="1"/>
  <c r="AH21" i="1"/>
  <c r="AI21" i="1" s="1"/>
  <c r="AJ21" i="1"/>
  <c r="AK21" i="1" s="1"/>
  <c r="AL21" i="1"/>
  <c r="AR21" i="1"/>
  <c r="AS21" i="1"/>
  <c r="Z22" i="1"/>
  <c r="AA22" i="1" s="1"/>
  <c r="AB22" i="1"/>
  <c r="AC22" i="1"/>
  <c r="AD22" i="1"/>
  <c r="AE22" i="1" s="1"/>
  <c r="AF22" i="1"/>
  <c r="AG22" i="1" s="1"/>
  <c r="AH22" i="1"/>
  <c r="AI22" i="1" s="1"/>
  <c r="AJ22" i="1"/>
  <c r="AK22" i="1" s="1"/>
  <c r="AL22" i="1"/>
  <c r="AR22" i="1"/>
  <c r="AS22" i="1"/>
  <c r="Z23" i="1"/>
  <c r="AA23" i="1" s="1"/>
  <c r="AB23" i="1"/>
  <c r="AC23" i="1"/>
  <c r="AD23" i="1"/>
  <c r="AE23" i="1" s="1"/>
  <c r="AF23" i="1"/>
  <c r="AG23" i="1" s="1"/>
  <c r="AH23" i="1"/>
  <c r="AI23" i="1" s="1"/>
  <c r="AJ23" i="1"/>
  <c r="AK23" i="1" s="1"/>
  <c r="AL23" i="1"/>
  <c r="AR23" i="1"/>
  <c r="AS23" i="1"/>
  <c r="Z24" i="1"/>
  <c r="AA24" i="1" s="1"/>
  <c r="AB24" i="1"/>
  <c r="AC24" i="1"/>
  <c r="AD24" i="1"/>
  <c r="AE24" i="1" s="1"/>
  <c r="AF24" i="1"/>
  <c r="AG24" i="1" s="1"/>
  <c r="AH24" i="1"/>
  <c r="AI24" i="1" s="1"/>
  <c r="AJ24" i="1"/>
  <c r="AK24" i="1" s="1"/>
  <c r="AL24" i="1"/>
  <c r="AR24" i="1"/>
  <c r="AS24" i="1"/>
  <c r="Z25" i="1"/>
  <c r="AA25" i="1" s="1"/>
  <c r="AB25" i="1"/>
  <c r="AC25" i="1"/>
  <c r="AD25" i="1"/>
  <c r="AE25" i="1" s="1"/>
  <c r="AF25" i="1"/>
  <c r="AG25" i="1" s="1"/>
  <c r="AH25" i="1"/>
  <c r="AI25" i="1" s="1"/>
  <c r="AJ25" i="1"/>
  <c r="AK25" i="1" s="1"/>
  <c r="AL25" i="1"/>
  <c r="AR25" i="1"/>
  <c r="AS25" i="1"/>
  <c r="Z26" i="1"/>
  <c r="AA26" i="1" s="1"/>
  <c r="AB26" i="1"/>
  <c r="AC26" i="1"/>
  <c r="AD26" i="1"/>
  <c r="AE26" i="1" s="1"/>
  <c r="AF26" i="1"/>
  <c r="AG26" i="1" s="1"/>
  <c r="AH26" i="1"/>
  <c r="AI26" i="1" s="1"/>
  <c r="AJ26" i="1"/>
  <c r="AK26" i="1" s="1"/>
  <c r="AL26" i="1"/>
  <c r="AR26" i="1"/>
  <c r="AS26" i="1"/>
  <c r="Z27" i="1"/>
  <c r="AA27" i="1" s="1"/>
  <c r="AB27" i="1"/>
  <c r="AC27" i="1"/>
  <c r="AD27" i="1"/>
  <c r="AE27" i="1" s="1"/>
  <c r="AF27" i="1"/>
  <c r="AG27" i="1" s="1"/>
  <c r="AH27" i="1"/>
  <c r="AI27" i="1" s="1"/>
  <c r="AJ27" i="1"/>
  <c r="AK27" i="1" s="1"/>
  <c r="AL27" i="1"/>
  <c r="AR27" i="1"/>
  <c r="AS27" i="1"/>
  <c r="Z28" i="1"/>
  <c r="AA28" i="1" s="1"/>
  <c r="AB28" i="1"/>
  <c r="AC28" i="1"/>
  <c r="AD28" i="1"/>
  <c r="AE28" i="1" s="1"/>
  <c r="AF28" i="1"/>
  <c r="AG28" i="1" s="1"/>
  <c r="AH28" i="1"/>
  <c r="AI28" i="1" s="1"/>
  <c r="AJ28" i="1"/>
  <c r="AK28" i="1" s="1"/>
  <c r="AL28" i="1"/>
  <c r="AR28" i="1"/>
  <c r="AS28" i="1"/>
  <c r="Z29" i="1"/>
  <c r="AA29" i="1" s="1"/>
  <c r="AB29" i="1"/>
  <c r="AC29" i="1"/>
  <c r="AD29" i="1"/>
  <c r="AE29" i="1" s="1"/>
  <c r="AF29" i="1"/>
  <c r="AG29" i="1" s="1"/>
  <c r="AH29" i="1"/>
  <c r="AI29" i="1" s="1"/>
  <c r="AJ29" i="1"/>
  <c r="AK29" i="1"/>
  <c r="AL29" i="1"/>
  <c r="AR29" i="1"/>
  <c r="AS29" i="1"/>
  <c r="Z30" i="1"/>
  <c r="AA30" i="1" s="1"/>
  <c r="AB30" i="1"/>
  <c r="AC30" i="1"/>
  <c r="AD30" i="1"/>
  <c r="AE30" i="1" s="1"/>
  <c r="AF30" i="1"/>
  <c r="AG30" i="1" s="1"/>
  <c r="AH30" i="1"/>
  <c r="AI30" i="1" s="1"/>
  <c r="AJ30" i="1"/>
  <c r="AK30" i="1" s="1"/>
  <c r="AL30" i="1"/>
  <c r="AR30" i="1"/>
  <c r="AS30" i="1"/>
  <c r="Z31" i="1"/>
  <c r="AA31" i="1" s="1"/>
  <c r="AB31" i="1"/>
  <c r="AC31" i="1"/>
  <c r="AD31" i="1"/>
  <c r="AE31" i="1" s="1"/>
  <c r="AF31" i="1"/>
  <c r="AG31" i="1" s="1"/>
  <c r="AH31" i="1"/>
  <c r="AI31" i="1" s="1"/>
  <c r="AJ31" i="1"/>
  <c r="AK31" i="1" s="1"/>
  <c r="AL31" i="1"/>
  <c r="AR31" i="1"/>
  <c r="AS31" i="1"/>
  <c r="Z32" i="1"/>
  <c r="AA32" i="1" s="1"/>
  <c r="AB32" i="1"/>
  <c r="AC32" i="1"/>
  <c r="AD32" i="1"/>
  <c r="AE32" i="1" s="1"/>
  <c r="AF32" i="1"/>
  <c r="AG32" i="1" s="1"/>
  <c r="AH32" i="1"/>
  <c r="AI32" i="1" s="1"/>
  <c r="AJ32" i="1"/>
  <c r="AK32" i="1" s="1"/>
  <c r="AL32" i="1"/>
  <c r="AR32" i="1"/>
  <c r="AS32" i="1"/>
  <c r="Z33" i="1"/>
  <c r="AA33" i="1" s="1"/>
  <c r="AB33" i="1"/>
  <c r="AC33" i="1"/>
  <c r="AD33" i="1"/>
  <c r="AE33" i="1" s="1"/>
  <c r="AF33" i="1"/>
  <c r="AG33" i="1" s="1"/>
  <c r="AH33" i="1"/>
  <c r="AI33" i="1" s="1"/>
  <c r="AJ33" i="1"/>
  <c r="AK33" i="1" s="1"/>
  <c r="AL33" i="1"/>
  <c r="AR33" i="1"/>
  <c r="AS33" i="1"/>
  <c r="Z34" i="1"/>
  <c r="AA34" i="1" s="1"/>
  <c r="AB34" i="1"/>
  <c r="AC34" i="1"/>
  <c r="AD34" i="1"/>
  <c r="AE34" i="1" s="1"/>
  <c r="AF34" i="1"/>
  <c r="AG34" i="1" s="1"/>
  <c r="AH34" i="1"/>
  <c r="AI34" i="1" s="1"/>
  <c r="AJ34" i="1"/>
  <c r="AK34" i="1" s="1"/>
  <c r="AL34" i="1"/>
  <c r="AR34" i="1"/>
  <c r="AS34" i="1"/>
  <c r="Z35" i="1"/>
  <c r="AA35" i="1" s="1"/>
  <c r="AB35" i="1"/>
  <c r="AC35" i="1"/>
  <c r="AD35" i="1"/>
  <c r="AE35" i="1" s="1"/>
  <c r="AF35" i="1"/>
  <c r="AG35" i="1" s="1"/>
  <c r="AH35" i="1"/>
  <c r="AI35" i="1" s="1"/>
  <c r="AJ35" i="1"/>
  <c r="AK35" i="1" s="1"/>
  <c r="AL35" i="1"/>
  <c r="AR35" i="1"/>
  <c r="AS35" i="1"/>
  <c r="Z36" i="1"/>
  <c r="AA36" i="1" s="1"/>
  <c r="AB36" i="1"/>
  <c r="AC36" i="1"/>
  <c r="AD36" i="1"/>
  <c r="AE36" i="1" s="1"/>
  <c r="AF36" i="1"/>
  <c r="AG36" i="1" s="1"/>
  <c r="AH36" i="1"/>
  <c r="AI36" i="1" s="1"/>
  <c r="AJ36" i="1"/>
  <c r="AK36" i="1" s="1"/>
  <c r="AL36" i="1"/>
  <c r="AR36" i="1"/>
  <c r="AS36" i="1"/>
  <c r="Z37" i="1"/>
  <c r="AA37" i="1" s="1"/>
  <c r="AB37" i="1"/>
  <c r="AC37" i="1"/>
  <c r="AD37" i="1"/>
  <c r="AE37" i="1" s="1"/>
  <c r="AF37" i="1"/>
  <c r="AG37" i="1" s="1"/>
  <c r="AH37" i="1"/>
  <c r="AI37" i="1" s="1"/>
  <c r="AJ37" i="1"/>
  <c r="AK37" i="1" s="1"/>
  <c r="AL37" i="1"/>
  <c r="AR37" i="1"/>
  <c r="AS37" i="1"/>
  <c r="Z38" i="1"/>
  <c r="AA38" i="1" s="1"/>
  <c r="AB38" i="1"/>
  <c r="AC38" i="1"/>
  <c r="AD38" i="1"/>
  <c r="AE38" i="1" s="1"/>
  <c r="AF38" i="1"/>
  <c r="AG38" i="1" s="1"/>
  <c r="AH38" i="1"/>
  <c r="AI38" i="1" s="1"/>
  <c r="AJ38" i="1"/>
  <c r="AK38" i="1" s="1"/>
  <c r="AL38" i="1"/>
  <c r="AR38" i="1"/>
  <c r="AS38" i="1"/>
  <c r="Z39" i="1"/>
  <c r="AA39" i="1" s="1"/>
  <c r="AB39" i="1"/>
  <c r="AC39" i="1"/>
  <c r="AD39" i="1"/>
  <c r="AE39" i="1" s="1"/>
  <c r="AF39" i="1"/>
  <c r="AG39" i="1" s="1"/>
  <c r="AH39" i="1"/>
  <c r="AI39" i="1" s="1"/>
  <c r="AJ39" i="1"/>
  <c r="AK39" i="1" s="1"/>
  <c r="AL39" i="1"/>
  <c r="AR39" i="1"/>
  <c r="AS39" i="1"/>
  <c r="Z40" i="1"/>
  <c r="AA40" i="1" s="1"/>
  <c r="AB40" i="1"/>
  <c r="AC40" i="1"/>
  <c r="AD40" i="1"/>
  <c r="AE40" i="1" s="1"/>
  <c r="AF40" i="1"/>
  <c r="AG40" i="1" s="1"/>
  <c r="AH40" i="1"/>
  <c r="AI40" i="1" s="1"/>
  <c r="AJ40" i="1"/>
  <c r="AK40" i="1" s="1"/>
  <c r="AL40" i="1"/>
  <c r="AR40" i="1"/>
  <c r="AS40" i="1"/>
  <c r="Z41" i="1"/>
  <c r="AA41" i="1" s="1"/>
  <c r="AB41" i="1"/>
  <c r="AC41" i="1"/>
  <c r="AD41" i="1"/>
  <c r="AE41" i="1" s="1"/>
  <c r="AF41" i="1"/>
  <c r="AG41" i="1" s="1"/>
  <c r="AH41" i="1"/>
  <c r="AI41" i="1" s="1"/>
  <c r="AJ41" i="1"/>
  <c r="AK41" i="1" s="1"/>
  <c r="AL41" i="1"/>
  <c r="AR41" i="1"/>
  <c r="AS41" i="1"/>
  <c r="Z42" i="1"/>
  <c r="AA42" i="1" s="1"/>
  <c r="AB42" i="1"/>
  <c r="AC42" i="1"/>
  <c r="AD42" i="1"/>
  <c r="AE42" i="1" s="1"/>
  <c r="AF42" i="1"/>
  <c r="AG42" i="1" s="1"/>
  <c r="AH42" i="1"/>
  <c r="AI42" i="1" s="1"/>
  <c r="AJ42" i="1"/>
  <c r="AK42" i="1" s="1"/>
  <c r="AL42" i="1"/>
  <c r="AR42" i="1"/>
  <c r="AS42" i="1"/>
  <c r="Z43" i="1"/>
  <c r="AA43" i="1" s="1"/>
  <c r="AB43" i="1"/>
  <c r="AC43" i="1" s="1"/>
  <c r="AD43" i="1"/>
  <c r="AE43" i="1" s="1"/>
  <c r="AF43" i="1"/>
  <c r="AG43" i="1" s="1"/>
  <c r="AH43" i="1"/>
  <c r="AI43" i="1" s="1"/>
  <c r="AJ43" i="1"/>
  <c r="AK43" i="1" s="1"/>
  <c r="AL43" i="1"/>
  <c r="AR43" i="1"/>
  <c r="AS43" i="1"/>
  <c r="AN2" i="1"/>
  <c r="T3" i="20"/>
  <c r="U3" i="20" s="1"/>
  <c r="Z3" i="20"/>
  <c r="AA3" i="20" s="1"/>
  <c r="AB3" i="20"/>
  <c r="AC3" i="20" s="1"/>
  <c r="AD3" i="20"/>
  <c r="AE3" i="20" s="1"/>
  <c r="AF3" i="20"/>
  <c r="AG3" i="20" s="1"/>
  <c r="AH3" i="20"/>
  <c r="AI3" i="20" s="1"/>
  <c r="AJ3" i="20"/>
  <c r="AL3" i="20"/>
  <c r="AM3" i="20"/>
  <c r="AQ3" i="20"/>
  <c r="T4" i="20"/>
  <c r="U4" i="20" s="1"/>
  <c r="Z4" i="20"/>
  <c r="AA4" i="20" s="1"/>
  <c r="AB4" i="20"/>
  <c r="AC4" i="20" s="1"/>
  <c r="AD4" i="20"/>
  <c r="AE4" i="20" s="1"/>
  <c r="AF4" i="20"/>
  <c r="AG4" i="20" s="1"/>
  <c r="AH4" i="20"/>
  <c r="AI4" i="20" s="1"/>
  <c r="AJ4" i="20"/>
  <c r="AL4" i="20"/>
  <c r="AM4" i="20"/>
  <c r="AP4" i="20"/>
  <c r="AQ4" i="20"/>
  <c r="T5" i="20"/>
  <c r="U5" i="20"/>
  <c r="Z5" i="20"/>
  <c r="AA5" i="20" s="1"/>
  <c r="AB5" i="20"/>
  <c r="AC5" i="20" s="1"/>
  <c r="AD5" i="20"/>
  <c r="AE5" i="20" s="1"/>
  <c r="AF5" i="20"/>
  <c r="AG5" i="20" s="1"/>
  <c r="AH5" i="20"/>
  <c r="AI5" i="20" s="1"/>
  <c r="AJ5" i="20"/>
  <c r="AL5" i="20"/>
  <c r="AM5" i="20"/>
  <c r="AP5" i="20"/>
  <c r="AQ5" i="20"/>
  <c r="T6" i="20"/>
  <c r="U6" i="20" s="1"/>
  <c r="Z6" i="20"/>
  <c r="AA6" i="20" s="1"/>
  <c r="AB6" i="20"/>
  <c r="AC6" i="20" s="1"/>
  <c r="AD6" i="20"/>
  <c r="AE6" i="20" s="1"/>
  <c r="AF6" i="20"/>
  <c r="AG6" i="20" s="1"/>
  <c r="AH6" i="20"/>
  <c r="AI6" i="20" s="1"/>
  <c r="AJ6" i="20"/>
  <c r="AL6" i="20"/>
  <c r="AM6" i="20"/>
  <c r="AP6" i="20"/>
  <c r="AQ6" i="20"/>
  <c r="T7" i="20"/>
  <c r="U7" i="20" s="1"/>
  <c r="Z7" i="20"/>
  <c r="AA7" i="20" s="1"/>
  <c r="AB7" i="20"/>
  <c r="AC7" i="20" s="1"/>
  <c r="AD7" i="20"/>
  <c r="AE7" i="20" s="1"/>
  <c r="AF7" i="20"/>
  <c r="AG7" i="20" s="1"/>
  <c r="AH7" i="20"/>
  <c r="AI7" i="20" s="1"/>
  <c r="AJ7" i="20"/>
  <c r="AL7" i="20"/>
  <c r="AM7" i="20"/>
  <c r="AP7" i="20"/>
  <c r="AQ7" i="20"/>
  <c r="T8" i="20"/>
  <c r="U8" i="20" s="1"/>
  <c r="Z8" i="20"/>
  <c r="AA8" i="20" s="1"/>
  <c r="AB8" i="20"/>
  <c r="AC8" i="20" s="1"/>
  <c r="AD8" i="20"/>
  <c r="AE8" i="20" s="1"/>
  <c r="AF8" i="20"/>
  <c r="AG8" i="20" s="1"/>
  <c r="AH8" i="20"/>
  <c r="AI8" i="20" s="1"/>
  <c r="AJ8" i="20"/>
  <c r="AL8" i="20"/>
  <c r="AM8" i="20"/>
  <c r="AP8" i="20"/>
  <c r="AQ8" i="20"/>
  <c r="T9" i="20"/>
  <c r="U9" i="20" s="1"/>
  <c r="Z9" i="20"/>
  <c r="AA9" i="20" s="1"/>
  <c r="AB9" i="20"/>
  <c r="AC9" i="20" s="1"/>
  <c r="AD9" i="20"/>
  <c r="AE9" i="20" s="1"/>
  <c r="AF9" i="20"/>
  <c r="AG9" i="20" s="1"/>
  <c r="AH9" i="20"/>
  <c r="AI9" i="20" s="1"/>
  <c r="AJ9" i="20"/>
  <c r="AL9" i="20"/>
  <c r="AM9" i="20"/>
  <c r="AP9" i="20"/>
  <c r="AQ9" i="20"/>
  <c r="T10" i="20"/>
  <c r="U10" i="20" s="1"/>
  <c r="Z10" i="20"/>
  <c r="AA10" i="20" s="1"/>
  <c r="AB10" i="20"/>
  <c r="AC10" i="20" s="1"/>
  <c r="AD10" i="20"/>
  <c r="AE10" i="20" s="1"/>
  <c r="AF10" i="20"/>
  <c r="AG10" i="20" s="1"/>
  <c r="AH10" i="20"/>
  <c r="AI10" i="20" s="1"/>
  <c r="AJ10" i="20"/>
  <c r="AL10" i="20"/>
  <c r="AM10" i="20"/>
  <c r="AP10" i="20"/>
  <c r="AQ10" i="20"/>
  <c r="T11" i="20"/>
  <c r="U11" i="20" s="1"/>
  <c r="Z11" i="20"/>
  <c r="AA11" i="20" s="1"/>
  <c r="AB11" i="20"/>
  <c r="AC11" i="20" s="1"/>
  <c r="AD11" i="20"/>
  <c r="AE11" i="20" s="1"/>
  <c r="AF11" i="20"/>
  <c r="AG11" i="20" s="1"/>
  <c r="AH11" i="20"/>
  <c r="AI11" i="20" s="1"/>
  <c r="AJ11" i="20"/>
  <c r="AL11" i="20"/>
  <c r="AM11" i="20"/>
  <c r="AP11" i="20"/>
  <c r="AQ11" i="20"/>
  <c r="T12" i="20"/>
  <c r="U12" i="20"/>
  <c r="Z12" i="20"/>
  <c r="AA12" i="20" s="1"/>
  <c r="AB12" i="20"/>
  <c r="AC12" i="20" s="1"/>
  <c r="AD12" i="20"/>
  <c r="AE12" i="20" s="1"/>
  <c r="AF12" i="20"/>
  <c r="AG12" i="20" s="1"/>
  <c r="AH12" i="20"/>
  <c r="AI12" i="20" s="1"/>
  <c r="AJ12" i="20"/>
  <c r="AL12" i="20"/>
  <c r="AM12" i="20"/>
  <c r="AP12" i="20"/>
  <c r="AQ12" i="20"/>
  <c r="T13" i="20"/>
  <c r="U13" i="20"/>
  <c r="Z13" i="20"/>
  <c r="AA13" i="20" s="1"/>
  <c r="AB13" i="20"/>
  <c r="AC13" i="20" s="1"/>
  <c r="AD13" i="20"/>
  <c r="AE13" i="20" s="1"/>
  <c r="AF13" i="20"/>
  <c r="AG13" i="20" s="1"/>
  <c r="AH13" i="20"/>
  <c r="AI13" i="20" s="1"/>
  <c r="AJ13" i="20"/>
  <c r="AL13" i="20"/>
  <c r="AM13" i="20"/>
  <c r="AP13" i="20"/>
  <c r="AQ13" i="20"/>
  <c r="T14" i="20"/>
  <c r="U14" i="20" s="1"/>
  <c r="Z14" i="20"/>
  <c r="AA14" i="20" s="1"/>
  <c r="AB14" i="20"/>
  <c r="AC14" i="20" s="1"/>
  <c r="AD14" i="20"/>
  <c r="AE14" i="20" s="1"/>
  <c r="AF14" i="20"/>
  <c r="AG14" i="20" s="1"/>
  <c r="AH14" i="20"/>
  <c r="AI14" i="20" s="1"/>
  <c r="AJ14" i="20"/>
  <c r="AL14" i="20"/>
  <c r="AM14" i="20"/>
  <c r="AP14" i="20"/>
  <c r="AQ14" i="20"/>
  <c r="T15" i="20"/>
  <c r="U15" i="20" s="1"/>
  <c r="Z15" i="20"/>
  <c r="AA15" i="20" s="1"/>
  <c r="AB15" i="20"/>
  <c r="AC15" i="20" s="1"/>
  <c r="AD15" i="20"/>
  <c r="AE15" i="20" s="1"/>
  <c r="AF15" i="20"/>
  <c r="AG15" i="20" s="1"/>
  <c r="AH15" i="20"/>
  <c r="AI15" i="20" s="1"/>
  <c r="AJ15" i="20"/>
  <c r="AL15" i="20"/>
  <c r="AM15" i="20"/>
  <c r="AP15" i="20"/>
  <c r="AQ15" i="20"/>
  <c r="T16" i="20"/>
  <c r="U16" i="20" s="1"/>
  <c r="Z16" i="20"/>
  <c r="AA16" i="20" s="1"/>
  <c r="AB16" i="20"/>
  <c r="AC16" i="20" s="1"/>
  <c r="AD16" i="20"/>
  <c r="AE16" i="20" s="1"/>
  <c r="AF16" i="20"/>
  <c r="AG16" i="20" s="1"/>
  <c r="AH16" i="20"/>
  <c r="AI16" i="20" s="1"/>
  <c r="AJ16" i="20"/>
  <c r="AL16" i="20"/>
  <c r="AM16" i="20"/>
  <c r="AP16" i="20"/>
  <c r="AQ16" i="20"/>
  <c r="T17" i="20"/>
  <c r="U17" i="20" s="1"/>
  <c r="Z17" i="20"/>
  <c r="AA17" i="20" s="1"/>
  <c r="AB17" i="20"/>
  <c r="AC17" i="20" s="1"/>
  <c r="AD17" i="20"/>
  <c r="AE17" i="20" s="1"/>
  <c r="AF17" i="20"/>
  <c r="AG17" i="20" s="1"/>
  <c r="AH17" i="20"/>
  <c r="AI17" i="20" s="1"/>
  <c r="AJ17" i="20"/>
  <c r="AL17" i="20"/>
  <c r="AM17" i="20"/>
  <c r="AP17" i="20"/>
  <c r="AQ17" i="20"/>
  <c r="T18" i="20"/>
  <c r="U18" i="20" s="1"/>
  <c r="Z18" i="20"/>
  <c r="AA18" i="20" s="1"/>
  <c r="AB18" i="20"/>
  <c r="AC18" i="20" s="1"/>
  <c r="AD18" i="20"/>
  <c r="AE18" i="20" s="1"/>
  <c r="AF18" i="20"/>
  <c r="AG18" i="20" s="1"/>
  <c r="AH18" i="20"/>
  <c r="AI18" i="20" s="1"/>
  <c r="AJ18" i="20"/>
  <c r="AL18" i="20"/>
  <c r="AM18" i="20"/>
  <c r="AP18" i="20"/>
  <c r="AQ18" i="20"/>
  <c r="AL2" i="20"/>
  <c r="AA3" i="19"/>
  <c r="AB3" i="19" s="1"/>
  <c r="AC3" i="19"/>
  <c r="AD3" i="19" s="1"/>
  <c r="AE3" i="19"/>
  <c r="AF3" i="19" s="1"/>
  <c r="AG3" i="19"/>
  <c r="AH3" i="19" s="1"/>
  <c r="AI3" i="19"/>
  <c r="AJ3" i="19" s="1"/>
  <c r="AK3" i="19"/>
  <c r="AQ3" i="19"/>
  <c r="AR3" i="19"/>
  <c r="AA4" i="19"/>
  <c r="AB4" i="19" s="1"/>
  <c r="AC4" i="19"/>
  <c r="AD4" i="19" s="1"/>
  <c r="AE4" i="19"/>
  <c r="AF4" i="19" s="1"/>
  <c r="AG4" i="19"/>
  <c r="AH4" i="19" s="1"/>
  <c r="AI4" i="19"/>
  <c r="AJ4" i="19" s="1"/>
  <c r="AK4" i="19"/>
  <c r="AQ4" i="19"/>
  <c r="AR4" i="19"/>
  <c r="AA5" i="19"/>
  <c r="AB5" i="19" s="1"/>
  <c r="AC5" i="19"/>
  <c r="AD5" i="19" s="1"/>
  <c r="AE5" i="19"/>
  <c r="AF5" i="19" s="1"/>
  <c r="AG5" i="19"/>
  <c r="AH5" i="19" s="1"/>
  <c r="AI5" i="19"/>
  <c r="AJ5" i="19" s="1"/>
  <c r="AK5" i="19"/>
  <c r="AQ5" i="19"/>
  <c r="AR5" i="19"/>
  <c r="AA6" i="19"/>
  <c r="AB6" i="19" s="1"/>
  <c r="AC6" i="19"/>
  <c r="AD6" i="19" s="1"/>
  <c r="AE6" i="19"/>
  <c r="AF6" i="19" s="1"/>
  <c r="AG6" i="19"/>
  <c r="AH6" i="19" s="1"/>
  <c r="AI6" i="19"/>
  <c r="AJ6" i="19" s="1"/>
  <c r="AK6" i="19"/>
  <c r="AQ6" i="19"/>
  <c r="AR6" i="19"/>
  <c r="AA8" i="19"/>
  <c r="AB8" i="19" s="1"/>
  <c r="AC8" i="19"/>
  <c r="AD8" i="19" s="1"/>
  <c r="AE8" i="19"/>
  <c r="AF8" i="19" s="1"/>
  <c r="AG8" i="19"/>
  <c r="AH8" i="19" s="1"/>
  <c r="AI8" i="19"/>
  <c r="AJ8" i="19" s="1"/>
  <c r="AK8" i="19"/>
  <c r="AQ8" i="19"/>
  <c r="AR8" i="19"/>
  <c r="AA7" i="19"/>
  <c r="AB7" i="19" s="1"/>
  <c r="AC7" i="19"/>
  <c r="AD7" i="19" s="1"/>
  <c r="AE7" i="19"/>
  <c r="AF7" i="19" s="1"/>
  <c r="AG7" i="19"/>
  <c r="AH7" i="19" s="1"/>
  <c r="AI7" i="19"/>
  <c r="AJ7" i="19" s="1"/>
  <c r="AK7" i="19"/>
  <c r="AQ7" i="19"/>
  <c r="AR7" i="19"/>
  <c r="AA9" i="19"/>
  <c r="AB9" i="19" s="1"/>
  <c r="AC9" i="19"/>
  <c r="AD9" i="19" s="1"/>
  <c r="AE9" i="19"/>
  <c r="AF9" i="19" s="1"/>
  <c r="AG9" i="19"/>
  <c r="AH9" i="19" s="1"/>
  <c r="AI9" i="19"/>
  <c r="AJ9" i="19" s="1"/>
  <c r="AK9" i="19"/>
  <c r="AQ9" i="19"/>
  <c r="AR9" i="19"/>
  <c r="AA10" i="19"/>
  <c r="AB10" i="19" s="1"/>
  <c r="AC10" i="19"/>
  <c r="AD10" i="19" s="1"/>
  <c r="AE10" i="19"/>
  <c r="AF10" i="19" s="1"/>
  <c r="AG10" i="19"/>
  <c r="AH10" i="19" s="1"/>
  <c r="AI10" i="19"/>
  <c r="AJ10" i="19" s="1"/>
  <c r="AK10" i="19"/>
  <c r="AQ10" i="19"/>
  <c r="AR10" i="19"/>
  <c r="AA11" i="19"/>
  <c r="AB11" i="19" s="1"/>
  <c r="AC11" i="19"/>
  <c r="AD11" i="19" s="1"/>
  <c r="AE11" i="19"/>
  <c r="AF11" i="19" s="1"/>
  <c r="AG11" i="19"/>
  <c r="AH11" i="19" s="1"/>
  <c r="AI11" i="19"/>
  <c r="AJ11" i="19" s="1"/>
  <c r="AK11" i="19"/>
  <c r="AQ11" i="19"/>
  <c r="AR11" i="19"/>
  <c r="AA12" i="19"/>
  <c r="AB12" i="19" s="1"/>
  <c r="AC12" i="19"/>
  <c r="AD12" i="19" s="1"/>
  <c r="AE12" i="19"/>
  <c r="AF12" i="19" s="1"/>
  <c r="AG12" i="19"/>
  <c r="AH12" i="19" s="1"/>
  <c r="AI12" i="19"/>
  <c r="AJ12" i="19" s="1"/>
  <c r="AK12" i="19"/>
  <c r="AQ12" i="19"/>
  <c r="AR12" i="19"/>
  <c r="AA13" i="19"/>
  <c r="AB13" i="19" s="1"/>
  <c r="AC13" i="19"/>
  <c r="AD13" i="19" s="1"/>
  <c r="AE13" i="19"/>
  <c r="AF13" i="19" s="1"/>
  <c r="AG13" i="19"/>
  <c r="AH13" i="19" s="1"/>
  <c r="AI13" i="19"/>
  <c r="AJ13" i="19" s="1"/>
  <c r="AK13" i="19"/>
  <c r="AQ13" i="19"/>
  <c r="AR13" i="19"/>
  <c r="AA14" i="19"/>
  <c r="AB14" i="19" s="1"/>
  <c r="AC14" i="19"/>
  <c r="AD14" i="19" s="1"/>
  <c r="AE14" i="19"/>
  <c r="AF14" i="19" s="1"/>
  <c r="AG14" i="19"/>
  <c r="AH14" i="19" s="1"/>
  <c r="AI14" i="19"/>
  <c r="AJ14" i="19" s="1"/>
  <c r="AK14" i="19"/>
  <c r="AQ14" i="19"/>
  <c r="AR14" i="19"/>
  <c r="AA15" i="19"/>
  <c r="AB15" i="19" s="1"/>
  <c r="AC15" i="19"/>
  <c r="AD15" i="19" s="1"/>
  <c r="AE15" i="19"/>
  <c r="AF15" i="19" s="1"/>
  <c r="AG15" i="19"/>
  <c r="AH15" i="19" s="1"/>
  <c r="AI15" i="19"/>
  <c r="AJ15" i="19" s="1"/>
  <c r="AK15" i="19"/>
  <c r="AQ15" i="19"/>
  <c r="AR15" i="19"/>
  <c r="AA16" i="19"/>
  <c r="AB16" i="19"/>
  <c r="AC16" i="19"/>
  <c r="AD16" i="19" s="1"/>
  <c r="AE16" i="19"/>
  <c r="AF16" i="19" s="1"/>
  <c r="AG16" i="19"/>
  <c r="AH16" i="19" s="1"/>
  <c r="AI16" i="19"/>
  <c r="AJ16" i="19" s="1"/>
  <c r="AK16" i="19"/>
  <c r="AQ16" i="19"/>
  <c r="AR16" i="19"/>
  <c r="AA17" i="19"/>
  <c r="AB17" i="19" s="1"/>
  <c r="AC17" i="19"/>
  <c r="AD17" i="19" s="1"/>
  <c r="AE17" i="19"/>
  <c r="AF17" i="19" s="1"/>
  <c r="AG17" i="19"/>
  <c r="AH17" i="19" s="1"/>
  <c r="AI17" i="19"/>
  <c r="AJ17" i="19" s="1"/>
  <c r="AK17" i="19"/>
  <c r="AQ17" i="19"/>
  <c r="AR17" i="19"/>
  <c r="AA18" i="19"/>
  <c r="AB18" i="19" s="1"/>
  <c r="AC18" i="19"/>
  <c r="AD18" i="19" s="1"/>
  <c r="AE18" i="19"/>
  <c r="AF18" i="19" s="1"/>
  <c r="AG18" i="19"/>
  <c r="AH18" i="19" s="1"/>
  <c r="AI18" i="19"/>
  <c r="AJ18" i="19" s="1"/>
  <c r="AK18" i="19"/>
  <c r="AQ18" i="19"/>
  <c r="AR18" i="19"/>
  <c r="AA19" i="19"/>
  <c r="AB19" i="19" s="1"/>
  <c r="AC19" i="19"/>
  <c r="AD19" i="19" s="1"/>
  <c r="AE19" i="19"/>
  <c r="AF19" i="19" s="1"/>
  <c r="AG19" i="19"/>
  <c r="AH19" i="19" s="1"/>
  <c r="AI19" i="19"/>
  <c r="AJ19" i="19" s="1"/>
  <c r="AK19" i="19"/>
  <c r="AQ19" i="19"/>
  <c r="AR19" i="19"/>
  <c r="AA20" i="19"/>
  <c r="AB20" i="19" s="1"/>
  <c r="AC20" i="19"/>
  <c r="AD20" i="19" s="1"/>
  <c r="AE20" i="19"/>
  <c r="AF20" i="19" s="1"/>
  <c r="AG20" i="19"/>
  <c r="AH20" i="19" s="1"/>
  <c r="AI20" i="19"/>
  <c r="AJ20" i="19" s="1"/>
  <c r="AK20" i="19"/>
  <c r="AQ20" i="19"/>
  <c r="AR20" i="19"/>
  <c r="AA22" i="19"/>
  <c r="AB22" i="19" s="1"/>
  <c r="AC22" i="19"/>
  <c r="AD22" i="19" s="1"/>
  <c r="AE22" i="19"/>
  <c r="AF22" i="19" s="1"/>
  <c r="AG22" i="19"/>
  <c r="AH22" i="19" s="1"/>
  <c r="AI22" i="19"/>
  <c r="AJ22" i="19" s="1"/>
  <c r="AK22" i="19"/>
  <c r="AQ22" i="19"/>
  <c r="AR22" i="19"/>
  <c r="AA23" i="19"/>
  <c r="AB23" i="19" s="1"/>
  <c r="AC23" i="19"/>
  <c r="AD23" i="19" s="1"/>
  <c r="AE23" i="19"/>
  <c r="AF23" i="19" s="1"/>
  <c r="AG23" i="19"/>
  <c r="AH23" i="19" s="1"/>
  <c r="AI23" i="19"/>
  <c r="AJ23" i="19" s="1"/>
  <c r="AK23" i="19"/>
  <c r="AQ23" i="19"/>
  <c r="AR23" i="19"/>
  <c r="AA21" i="19"/>
  <c r="AB21" i="19" s="1"/>
  <c r="AC21" i="19"/>
  <c r="AD21" i="19" s="1"/>
  <c r="AE21" i="19"/>
  <c r="AF21" i="19" s="1"/>
  <c r="AG21" i="19"/>
  <c r="AH21" i="19" s="1"/>
  <c r="AI21" i="19"/>
  <c r="AJ21" i="19" s="1"/>
  <c r="AK21" i="19"/>
  <c r="AQ21" i="19"/>
  <c r="AR21" i="19"/>
  <c r="AA24" i="19"/>
  <c r="AB24" i="19"/>
  <c r="AC24" i="19"/>
  <c r="AD24" i="19" s="1"/>
  <c r="AE24" i="19"/>
  <c r="AF24" i="19" s="1"/>
  <c r="AG24" i="19"/>
  <c r="AH24" i="19" s="1"/>
  <c r="AI24" i="19"/>
  <c r="AJ24" i="19" s="1"/>
  <c r="AK24" i="19"/>
  <c r="AQ24" i="19"/>
  <c r="AR24" i="19"/>
  <c r="AA25" i="19"/>
  <c r="AB25" i="19" s="1"/>
  <c r="AC25" i="19"/>
  <c r="AD25" i="19" s="1"/>
  <c r="AE25" i="19"/>
  <c r="AF25" i="19" s="1"/>
  <c r="AG25" i="19"/>
  <c r="AH25" i="19" s="1"/>
  <c r="AI25" i="19"/>
  <c r="AJ25" i="19" s="1"/>
  <c r="AK25" i="19"/>
  <c r="AQ25" i="19"/>
  <c r="AR25" i="19"/>
  <c r="AA26" i="19"/>
  <c r="AB26" i="19" s="1"/>
  <c r="AC26" i="19"/>
  <c r="AD26" i="19" s="1"/>
  <c r="AE26" i="19"/>
  <c r="AF26" i="19" s="1"/>
  <c r="AG26" i="19"/>
  <c r="AH26" i="19" s="1"/>
  <c r="AI26" i="19"/>
  <c r="AJ26" i="19" s="1"/>
  <c r="AK26" i="19"/>
  <c r="AQ26" i="19"/>
  <c r="AR26" i="19"/>
  <c r="AA27" i="19"/>
  <c r="AB27" i="19" s="1"/>
  <c r="AC27" i="19"/>
  <c r="AD27" i="19" s="1"/>
  <c r="AE27" i="19"/>
  <c r="AF27" i="19" s="1"/>
  <c r="AG27" i="19"/>
  <c r="AH27" i="19" s="1"/>
  <c r="AI27" i="19"/>
  <c r="AJ27" i="19" s="1"/>
  <c r="AK27" i="19"/>
  <c r="AQ27" i="19"/>
  <c r="AR27" i="19"/>
  <c r="AA28" i="19"/>
  <c r="AB28" i="19" s="1"/>
  <c r="AC28" i="19"/>
  <c r="AD28" i="19" s="1"/>
  <c r="AE28" i="19"/>
  <c r="AF28" i="19" s="1"/>
  <c r="AG28" i="19"/>
  <c r="AH28" i="19" s="1"/>
  <c r="AI28" i="19"/>
  <c r="AJ28" i="19" s="1"/>
  <c r="AK28" i="19"/>
  <c r="AQ28" i="19"/>
  <c r="AR28" i="19"/>
  <c r="AA29" i="19"/>
  <c r="AB29" i="19" s="1"/>
  <c r="AC29" i="19"/>
  <c r="AD29" i="19" s="1"/>
  <c r="AE29" i="19"/>
  <c r="AF29" i="19" s="1"/>
  <c r="AG29" i="19"/>
  <c r="AH29" i="19" s="1"/>
  <c r="AI29" i="19"/>
  <c r="AJ29" i="19" s="1"/>
  <c r="AK29" i="19"/>
  <c r="AQ29" i="19"/>
  <c r="AR29" i="19"/>
  <c r="AA30" i="19"/>
  <c r="AB30" i="19" s="1"/>
  <c r="AC30" i="19"/>
  <c r="AD30" i="19" s="1"/>
  <c r="AE30" i="19"/>
  <c r="AF30" i="19" s="1"/>
  <c r="AG30" i="19"/>
  <c r="AH30" i="19" s="1"/>
  <c r="AI30" i="19"/>
  <c r="AJ30" i="19" s="1"/>
  <c r="AK30" i="19"/>
  <c r="AQ30" i="19"/>
  <c r="AR30" i="19"/>
  <c r="AA32" i="19"/>
  <c r="AB32" i="19" s="1"/>
  <c r="AC32" i="19"/>
  <c r="AD32" i="19" s="1"/>
  <c r="AE32" i="19"/>
  <c r="AF32" i="19" s="1"/>
  <c r="AG32" i="19"/>
  <c r="AH32" i="19" s="1"/>
  <c r="AI32" i="19"/>
  <c r="AJ32" i="19" s="1"/>
  <c r="AK32" i="19"/>
  <c r="AQ32" i="19"/>
  <c r="AR32" i="19"/>
  <c r="AA33" i="19"/>
  <c r="AB33" i="19" s="1"/>
  <c r="AC33" i="19"/>
  <c r="AD33" i="19" s="1"/>
  <c r="AE33" i="19"/>
  <c r="AF33" i="19" s="1"/>
  <c r="AG33" i="19"/>
  <c r="AH33" i="19" s="1"/>
  <c r="AI33" i="19"/>
  <c r="AJ33" i="19" s="1"/>
  <c r="AK33" i="19"/>
  <c r="AQ33" i="19"/>
  <c r="AR33" i="19"/>
  <c r="AA31" i="19"/>
  <c r="AB31" i="19" s="1"/>
  <c r="AC31" i="19"/>
  <c r="AD31" i="19" s="1"/>
  <c r="AE31" i="19"/>
  <c r="AF31" i="19" s="1"/>
  <c r="AG31" i="19"/>
  <c r="AH31" i="19" s="1"/>
  <c r="AI31" i="19"/>
  <c r="AJ31" i="19" s="1"/>
  <c r="AK31" i="19"/>
  <c r="AQ31" i="19"/>
  <c r="AR31" i="19"/>
  <c r="AA34" i="19"/>
  <c r="AB34" i="19" s="1"/>
  <c r="AC34" i="19"/>
  <c r="AD34" i="19" s="1"/>
  <c r="AE34" i="19"/>
  <c r="AF34" i="19" s="1"/>
  <c r="AG34" i="19"/>
  <c r="AH34" i="19" s="1"/>
  <c r="AI34" i="19"/>
  <c r="AJ34" i="19" s="1"/>
  <c r="AK34" i="19"/>
  <c r="AQ34" i="19"/>
  <c r="AR34" i="19"/>
  <c r="AA35" i="19"/>
  <c r="AB35" i="19" s="1"/>
  <c r="AC35" i="19"/>
  <c r="AD35" i="19" s="1"/>
  <c r="AE35" i="19"/>
  <c r="AF35" i="19" s="1"/>
  <c r="AG35" i="19"/>
  <c r="AH35" i="19" s="1"/>
  <c r="AI35" i="19"/>
  <c r="AJ35" i="19" s="1"/>
  <c r="AK35" i="19"/>
  <c r="AQ35" i="19"/>
  <c r="AR35" i="19"/>
  <c r="AA37" i="19"/>
  <c r="AB37" i="19" s="1"/>
  <c r="AC37" i="19"/>
  <c r="AD37" i="19" s="1"/>
  <c r="AE37" i="19"/>
  <c r="AF37" i="19" s="1"/>
  <c r="AG37" i="19"/>
  <c r="AH37" i="19" s="1"/>
  <c r="AI37" i="19"/>
  <c r="AJ37" i="19" s="1"/>
  <c r="AK37" i="19"/>
  <c r="AQ37" i="19"/>
  <c r="AR37" i="19"/>
  <c r="AA38" i="19"/>
  <c r="AB38" i="19" s="1"/>
  <c r="AC38" i="19"/>
  <c r="AD38" i="19" s="1"/>
  <c r="AE38" i="19"/>
  <c r="AF38" i="19" s="1"/>
  <c r="AG38" i="19"/>
  <c r="AH38" i="19" s="1"/>
  <c r="AI38" i="19"/>
  <c r="AJ38" i="19" s="1"/>
  <c r="AK38" i="19"/>
  <c r="AQ38" i="19"/>
  <c r="AR38" i="19"/>
  <c r="AA36" i="19"/>
  <c r="AB36" i="19" s="1"/>
  <c r="AC36" i="19"/>
  <c r="AD36" i="19" s="1"/>
  <c r="AE36" i="19"/>
  <c r="AF36" i="19" s="1"/>
  <c r="AG36" i="19"/>
  <c r="AH36" i="19" s="1"/>
  <c r="AI36" i="19"/>
  <c r="AJ36" i="19" s="1"/>
  <c r="AK36" i="19"/>
  <c r="AQ36" i="19"/>
  <c r="AR36" i="19"/>
  <c r="AA39" i="19"/>
  <c r="AB39" i="19" s="1"/>
  <c r="AC39" i="19"/>
  <c r="AD39" i="19" s="1"/>
  <c r="AE39" i="19"/>
  <c r="AF39" i="19" s="1"/>
  <c r="AG39" i="19"/>
  <c r="AH39" i="19" s="1"/>
  <c r="AI39" i="19"/>
  <c r="AJ39" i="19" s="1"/>
  <c r="AK39" i="19"/>
  <c r="AQ39" i="19"/>
  <c r="AR39" i="19"/>
  <c r="AA40" i="19"/>
  <c r="AB40" i="19" s="1"/>
  <c r="AC40" i="19"/>
  <c r="AD40" i="19" s="1"/>
  <c r="AE40" i="19"/>
  <c r="AF40" i="19" s="1"/>
  <c r="AG40" i="19"/>
  <c r="AH40" i="19" s="1"/>
  <c r="AI40" i="19"/>
  <c r="AJ40" i="19" s="1"/>
  <c r="AK40" i="19"/>
  <c r="AQ40" i="19"/>
  <c r="AR40" i="19"/>
  <c r="AA41" i="19"/>
  <c r="AB41" i="19" s="1"/>
  <c r="AC41" i="19"/>
  <c r="AD41" i="19" s="1"/>
  <c r="AE41" i="19"/>
  <c r="AF41" i="19" s="1"/>
  <c r="AG41" i="19"/>
  <c r="AH41" i="19" s="1"/>
  <c r="AI41" i="19"/>
  <c r="AJ41" i="19" s="1"/>
  <c r="AK41" i="19"/>
  <c r="AQ41" i="19"/>
  <c r="AR41" i="19"/>
  <c r="AM2" i="19"/>
  <c r="T3" i="18"/>
  <c r="U3" i="18" s="1"/>
  <c r="Z3" i="18"/>
  <c r="AA3" i="18" s="1"/>
  <c r="AB3" i="18"/>
  <c r="AC3" i="18"/>
  <c r="AD3" i="18"/>
  <c r="AE3" i="18" s="1"/>
  <c r="AF3" i="18"/>
  <c r="AG3" i="18" s="1"/>
  <c r="AH3" i="18"/>
  <c r="AI3" i="18" s="1"/>
  <c r="AJ3" i="18"/>
  <c r="AK3" i="18" s="1"/>
  <c r="AL3" i="18"/>
  <c r="AN3" i="18"/>
  <c r="AO3" i="18"/>
  <c r="AR3" i="18"/>
  <c r="AS3" i="18"/>
  <c r="T20" i="18"/>
  <c r="U20" i="18" s="1"/>
  <c r="Z20" i="18"/>
  <c r="AA20" i="18" s="1"/>
  <c r="AB20" i="18"/>
  <c r="AC20" i="18"/>
  <c r="AD20" i="18"/>
  <c r="AE20" i="18" s="1"/>
  <c r="AF20" i="18"/>
  <c r="AG20" i="18" s="1"/>
  <c r="AH20" i="18"/>
  <c r="AI20" i="18" s="1"/>
  <c r="AJ20" i="18"/>
  <c r="AK20" i="18" s="1"/>
  <c r="AL20" i="18"/>
  <c r="AN20" i="18"/>
  <c r="AO20" i="18"/>
  <c r="AR20" i="18"/>
  <c r="AS20" i="18"/>
  <c r="T21" i="18"/>
  <c r="U21" i="18" s="1"/>
  <c r="Z21" i="18"/>
  <c r="AA21" i="18" s="1"/>
  <c r="AB21" i="18"/>
  <c r="AC21" i="18"/>
  <c r="AD21" i="18"/>
  <c r="AE21" i="18" s="1"/>
  <c r="AF21" i="18"/>
  <c r="AG21" i="18" s="1"/>
  <c r="AH21" i="18"/>
  <c r="AI21" i="18" s="1"/>
  <c r="AJ21" i="18"/>
  <c r="AK21" i="18" s="1"/>
  <c r="AL21" i="18"/>
  <c r="AN21" i="18"/>
  <c r="AO21" i="18"/>
  <c r="AR21" i="18"/>
  <c r="AS21" i="18"/>
  <c r="T22" i="18"/>
  <c r="U22" i="18" s="1"/>
  <c r="Z22" i="18"/>
  <c r="AA22" i="18" s="1"/>
  <c r="AB22" i="18"/>
  <c r="AC22" i="18"/>
  <c r="AD22" i="18"/>
  <c r="AE22" i="18" s="1"/>
  <c r="AF22" i="18"/>
  <c r="AG22" i="18" s="1"/>
  <c r="AH22" i="18"/>
  <c r="AI22" i="18" s="1"/>
  <c r="AJ22" i="18"/>
  <c r="AK22" i="18" s="1"/>
  <c r="AL22" i="18"/>
  <c r="AN22" i="18"/>
  <c r="AO22" i="18"/>
  <c r="AR22" i="18"/>
  <c r="AS22" i="18"/>
  <c r="T23" i="18"/>
  <c r="U23" i="18" s="1"/>
  <c r="Z23" i="18"/>
  <c r="AA23" i="18" s="1"/>
  <c r="AB23" i="18"/>
  <c r="AC23" i="18"/>
  <c r="AD23" i="18"/>
  <c r="AE23" i="18" s="1"/>
  <c r="AF23" i="18"/>
  <c r="AG23" i="18" s="1"/>
  <c r="AH23" i="18"/>
  <c r="AI23" i="18" s="1"/>
  <c r="AJ23" i="18"/>
  <c r="AK23" i="18" s="1"/>
  <c r="AL23" i="18"/>
  <c r="AN23" i="18"/>
  <c r="AO23" i="18"/>
  <c r="AR23" i="18"/>
  <c r="AS23" i="18"/>
  <c r="T24" i="18"/>
  <c r="U24" i="18" s="1"/>
  <c r="Z24" i="18"/>
  <c r="AA24" i="18" s="1"/>
  <c r="AB24" i="18"/>
  <c r="AC24" i="18"/>
  <c r="AD24" i="18"/>
  <c r="AE24" i="18" s="1"/>
  <c r="AF24" i="18"/>
  <c r="AG24" i="18" s="1"/>
  <c r="AH24" i="18"/>
  <c r="AI24" i="18" s="1"/>
  <c r="AJ24" i="18"/>
  <c r="AK24" i="18" s="1"/>
  <c r="AL24" i="18"/>
  <c r="AN24" i="18"/>
  <c r="AO24" i="18"/>
  <c r="AR24" i="18"/>
  <c r="AS24" i="18"/>
  <c r="T9" i="18"/>
  <c r="U9" i="18" s="1"/>
  <c r="Z9" i="18"/>
  <c r="AA9" i="18" s="1"/>
  <c r="AB9" i="18"/>
  <c r="AC9" i="18"/>
  <c r="AD9" i="18"/>
  <c r="AE9" i="18" s="1"/>
  <c r="AF9" i="18"/>
  <c r="AG9" i="18" s="1"/>
  <c r="AH9" i="18"/>
  <c r="AI9" i="18" s="1"/>
  <c r="AJ9" i="18"/>
  <c r="AK9" i="18" s="1"/>
  <c r="AL9" i="18"/>
  <c r="AN9" i="18"/>
  <c r="AO9" i="18"/>
  <c r="AR9" i="18"/>
  <c r="AS9" i="18"/>
  <c r="T10" i="18"/>
  <c r="U10" i="18" s="1"/>
  <c r="Z10" i="18"/>
  <c r="AA10" i="18" s="1"/>
  <c r="AB10" i="18"/>
  <c r="AC10" i="18"/>
  <c r="AD10" i="18"/>
  <c r="AE10" i="18" s="1"/>
  <c r="AF10" i="18"/>
  <c r="AG10" i="18" s="1"/>
  <c r="AH10" i="18"/>
  <c r="AI10" i="18" s="1"/>
  <c r="AJ10" i="18"/>
  <c r="AK10" i="18" s="1"/>
  <c r="AL10" i="18"/>
  <c r="AN10" i="18"/>
  <c r="AO10" i="18"/>
  <c r="AR10" i="18"/>
  <c r="AS10" i="18"/>
  <c r="T11" i="18"/>
  <c r="U11" i="18" s="1"/>
  <c r="Z11" i="18"/>
  <c r="AA11" i="18" s="1"/>
  <c r="AB11" i="18"/>
  <c r="AC11" i="18"/>
  <c r="AD11" i="18"/>
  <c r="AE11" i="18" s="1"/>
  <c r="AF11" i="18"/>
  <c r="AG11" i="18" s="1"/>
  <c r="AH11" i="18"/>
  <c r="AI11" i="18" s="1"/>
  <c r="AJ11" i="18"/>
  <c r="AK11" i="18" s="1"/>
  <c r="AL11" i="18"/>
  <c r="AN11" i="18"/>
  <c r="AO11" i="18"/>
  <c r="AR11" i="18"/>
  <c r="AS11" i="18"/>
  <c r="T12" i="18"/>
  <c r="U12" i="18" s="1"/>
  <c r="Z12" i="18"/>
  <c r="AA12" i="18" s="1"/>
  <c r="AB12" i="18"/>
  <c r="AC12" i="18"/>
  <c r="AD12" i="18"/>
  <c r="AE12" i="18" s="1"/>
  <c r="AF12" i="18"/>
  <c r="AG12" i="18" s="1"/>
  <c r="AH12" i="18"/>
  <c r="AI12" i="18" s="1"/>
  <c r="AJ12" i="18"/>
  <c r="AK12" i="18" s="1"/>
  <c r="AL12" i="18"/>
  <c r="AN12" i="18"/>
  <c r="AO12" i="18"/>
  <c r="AR12" i="18"/>
  <c r="AS12" i="18"/>
  <c r="T13" i="18"/>
  <c r="U13" i="18" s="1"/>
  <c r="Z13" i="18"/>
  <c r="AA13" i="18" s="1"/>
  <c r="AB13" i="18"/>
  <c r="AC13" i="18"/>
  <c r="AD13" i="18"/>
  <c r="AE13" i="18" s="1"/>
  <c r="AF13" i="18"/>
  <c r="AG13" i="18" s="1"/>
  <c r="AH13" i="18"/>
  <c r="AI13" i="18" s="1"/>
  <c r="AJ13" i="18"/>
  <c r="AK13" i="18" s="1"/>
  <c r="AL13" i="18"/>
  <c r="AN13" i="18"/>
  <c r="AO13" i="18"/>
  <c r="AR13" i="18"/>
  <c r="AS13" i="18"/>
  <c r="T14" i="18"/>
  <c r="U14" i="18" s="1"/>
  <c r="Z14" i="18"/>
  <c r="AA14" i="18" s="1"/>
  <c r="AB14" i="18"/>
  <c r="AC14" i="18"/>
  <c r="AD14" i="18"/>
  <c r="AE14" i="18" s="1"/>
  <c r="AF14" i="18"/>
  <c r="AG14" i="18" s="1"/>
  <c r="AH14" i="18"/>
  <c r="AI14" i="18" s="1"/>
  <c r="AJ14" i="18"/>
  <c r="AK14" i="18" s="1"/>
  <c r="AL14" i="18"/>
  <c r="AN14" i="18"/>
  <c r="AO14" i="18"/>
  <c r="AR14" i="18"/>
  <c r="AS14" i="18"/>
  <c r="T15" i="18"/>
  <c r="U15" i="18" s="1"/>
  <c r="Z15" i="18"/>
  <c r="AA15" i="18" s="1"/>
  <c r="AB15" i="18"/>
  <c r="AC15" i="18"/>
  <c r="AD15" i="18"/>
  <c r="AE15" i="18" s="1"/>
  <c r="AF15" i="18"/>
  <c r="AG15" i="18" s="1"/>
  <c r="AH15" i="18"/>
  <c r="AI15" i="18" s="1"/>
  <c r="AJ15" i="18"/>
  <c r="AK15" i="18" s="1"/>
  <c r="AL15" i="18"/>
  <c r="AN15" i="18"/>
  <c r="AO15" i="18"/>
  <c r="AR15" i="18"/>
  <c r="AS15" i="18"/>
  <c r="T16" i="18"/>
  <c r="U16" i="18" s="1"/>
  <c r="Z16" i="18"/>
  <c r="AA16" i="18" s="1"/>
  <c r="AB16" i="18"/>
  <c r="AC16" i="18"/>
  <c r="AD16" i="18"/>
  <c r="AE16" i="18" s="1"/>
  <c r="AF16" i="18"/>
  <c r="AG16" i="18" s="1"/>
  <c r="AH16" i="18"/>
  <c r="AI16" i="18" s="1"/>
  <c r="AJ16" i="18"/>
  <c r="AK16" i="18" s="1"/>
  <c r="AL16" i="18"/>
  <c r="AN16" i="18"/>
  <c r="AO16" i="18"/>
  <c r="AR16" i="18"/>
  <c r="AS16" i="18"/>
  <c r="T17" i="18"/>
  <c r="U17" i="18" s="1"/>
  <c r="Z17" i="18"/>
  <c r="AA17" i="18" s="1"/>
  <c r="AB17" i="18"/>
  <c r="AC17" i="18"/>
  <c r="AD17" i="18"/>
  <c r="AE17" i="18" s="1"/>
  <c r="AF17" i="18"/>
  <c r="AG17" i="18" s="1"/>
  <c r="AH17" i="18"/>
  <c r="AI17" i="18" s="1"/>
  <c r="AJ17" i="18"/>
  <c r="AK17" i="18" s="1"/>
  <c r="AL17" i="18"/>
  <c r="AN17" i="18"/>
  <c r="AO17" i="18"/>
  <c r="AR17" i="18"/>
  <c r="AS17" i="18"/>
  <c r="T18" i="18"/>
  <c r="U18" i="18" s="1"/>
  <c r="Z18" i="18"/>
  <c r="AA18" i="18" s="1"/>
  <c r="AB18" i="18"/>
  <c r="AC18" i="18"/>
  <c r="AD18" i="18"/>
  <c r="AE18" i="18" s="1"/>
  <c r="AF18" i="18"/>
  <c r="AG18" i="18" s="1"/>
  <c r="AH18" i="18"/>
  <c r="AI18" i="18" s="1"/>
  <c r="AJ18" i="18"/>
  <c r="AK18" i="18" s="1"/>
  <c r="AL18" i="18"/>
  <c r="AN18" i="18"/>
  <c r="AO18" i="18"/>
  <c r="AR18" i="18"/>
  <c r="AS18" i="18"/>
  <c r="T19" i="18"/>
  <c r="U19" i="18" s="1"/>
  <c r="Z19" i="18"/>
  <c r="AA19" i="18" s="1"/>
  <c r="AB19" i="18"/>
  <c r="AC19" i="18"/>
  <c r="AD19" i="18"/>
  <c r="AE19" i="18" s="1"/>
  <c r="AF19" i="18"/>
  <c r="AG19" i="18" s="1"/>
  <c r="AH19" i="18"/>
  <c r="AI19" i="18" s="1"/>
  <c r="AJ19" i="18"/>
  <c r="AK19" i="18" s="1"/>
  <c r="AL19" i="18"/>
  <c r="AN19" i="18"/>
  <c r="AO19" i="18"/>
  <c r="AR19" i="18"/>
  <c r="AS19" i="18"/>
  <c r="T4" i="18"/>
  <c r="U4" i="18" s="1"/>
  <c r="Z4" i="18"/>
  <c r="AA4" i="18" s="1"/>
  <c r="AB4" i="18"/>
  <c r="AC4" i="18"/>
  <c r="AD4" i="18"/>
  <c r="AE4" i="18" s="1"/>
  <c r="AF4" i="18"/>
  <c r="AG4" i="18" s="1"/>
  <c r="AH4" i="18"/>
  <c r="AI4" i="18" s="1"/>
  <c r="AJ4" i="18"/>
  <c r="AK4" i="18" s="1"/>
  <c r="AL4" i="18"/>
  <c r="AN4" i="18"/>
  <c r="AO4" i="18"/>
  <c r="AR4" i="18"/>
  <c r="AS4" i="18"/>
  <c r="T5" i="18"/>
  <c r="U5" i="18" s="1"/>
  <c r="Z5" i="18"/>
  <c r="AA5" i="18" s="1"/>
  <c r="AB5" i="18"/>
  <c r="AC5" i="18"/>
  <c r="AD5" i="18"/>
  <c r="AE5" i="18" s="1"/>
  <c r="AF5" i="18"/>
  <c r="AG5" i="18" s="1"/>
  <c r="AH5" i="18"/>
  <c r="AI5" i="18" s="1"/>
  <c r="AJ5" i="18"/>
  <c r="AK5" i="18" s="1"/>
  <c r="AL5" i="18"/>
  <c r="AN5" i="18"/>
  <c r="AO5" i="18"/>
  <c r="AR5" i="18"/>
  <c r="AS5" i="18"/>
  <c r="T6" i="18"/>
  <c r="U6" i="18" s="1"/>
  <c r="Z6" i="18"/>
  <c r="AA6" i="18" s="1"/>
  <c r="AB6" i="18"/>
  <c r="AC6" i="18"/>
  <c r="AD6" i="18"/>
  <c r="AE6" i="18" s="1"/>
  <c r="AF6" i="18"/>
  <c r="AG6" i="18" s="1"/>
  <c r="AH6" i="18"/>
  <c r="AI6" i="18" s="1"/>
  <c r="AJ6" i="18"/>
  <c r="AK6" i="18" s="1"/>
  <c r="AL6" i="18"/>
  <c r="AN6" i="18"/>
  <c r="AO6" i="18"/>
  <c r="AR6" i="18"/>
  <c r="AS6" i="18"/>
  <c r="T7" i="18"/>
  <c r="U7" i="18" s="1"/>
  <c r="Z7" i="18"/>
  <c r="AA7" i="18" s="1"/>
  <c r="AB7" i="18"/>
  <c r="AC7" i="18"/>
  <c r="AD7" i="18"/>
  <c r="AE7" i="18" s="1"/>
  <c r="AF7" i="18"/>
  <c r="AG7" i="18" s="1"/>
  <c r="AH7" i="18"/>
  <c r="AI7" i="18" s="1"/>
  <c r="AJ7" i="18"/>
  <c r="AK7" i="18" s="1"/>
  <c r="AL7" i="18"/>
  <c r="AN7" i="18"/>
  <c r="AO7" i="18"/>
  <c r="AR7" i="18"/>
  <c r="AS7" i="18"/>
  <c r="T8" i="18"/>
  <c r="U8" i="18" s="1"/>
  <c r="Z8" i="18"/>
  <c r="AA8" i="18" s="1"/>
  <c r="AB8" i="18"/>
  <c r="AC8" i="18"/>
  <c r="AD8" i="18"/>
  <c r="AE8" i="18" s="1"/>
  <c r="AF8" i="18"/>
  <c r="AG8" i="18" s="1"/>
  <c r="AH8" i="18"/>
  <c r="AI8" i="18" s="1"/>
  <c r="AJ8" i="18"/>
  <c r="AK8" i="18" s="1"/>
  <c r="AL8" i="18"/>
  <c r="AN8" i="18"/>
  <c r="AO8" i="18"/>
  <c r="AR8" i="18"/>
  <c r="AS8" i="18"/>
  <c r="T45" i="18"/>
  <c r="U45" i="18" s="1"/>
  <c r="Z45" i="18"/>
  <c r="AA45" i="18" s="1"/>
  <c r="AB45" i="18"/>
  <c r="AC45" i="18"/>
  <c r="AD45" i="18"/>
  <c r="AE45" i="18" s="1"/>
  <c r="AF45" i="18"/>
  <c r="AG45" i="18" s="1"/>
  <c r="AH45" i="18"/>
  <c r="AI45" i="18" s="1"/>
  <c r="AJ45" i="18"/>
  <c r="AK45" i="18" s="1"/>
  <c r="AL45" i="18"/>
  <c r="AN45" i="18"/>
  <c r="AO45" i="18"/>
  <c r="AR45" i="18"/>
  <c r="AS45" i="18"/>
  <c r="T46" i="18"/>
  <c r="U46" i="18" s="1"/>
  <c r="Z46" i="18"/>
  <c r="AA46" i="18" s="1"/>
  <c r="AB46" i="18"/>
  <c r="AC46" i="18"/>
  <c r="AD46" i="18"/>
  <c r="AE46" i="18" s="1"/>
  <c r="AF46" i="18"/>
  <c r="AG46" i="18" s="1"/>
  <c r="AH46" i="18"/>
  <c r="AI46" i="18" s="1"/>
  <c r="AJ46" i="18"/>
  <c r="AK46" i="18" s="1"/>
  <c r="AL46" i="18"/>
  <c r="AN46" i="18"/>
  <c r="AO46" i="18"/>
  <c r="AR46" i="18"/>
  <c r="AS46" i="18"/>
  <c r="T47" i="18"/>
  <c r="U47" i="18" s="1"/>
  <c r="Z47" i="18"/>
  <c r="AA47" i="18" s="1"/>
  <c r="AB47" i="18"/>
  <c r="AC47" i="18"/>
  <c r="AD47" i="18"/>
  <c r="AE47" i="18" s="1"/>
  <c r="AF47" i="18"/>
  <c r="AG47" i="18" s="1"/>
  <c r="AH47" i="18"/>
  <c r="AI47" i="18" s="1"/>
  <c r="AJ47" i="18"/>
  <c r="AK47" i="18" s="1"/>
  <c r="AL47" i="18"/>
  <c r="AN47" i="18"/>
  <c r="AO47" i="18"/>
  <c r="AR47" i="18"/>
  <c r="AS47" i="18"/>
  <c r="T48" i="18"/>
  <c r="U48" i="18" s="1"/>
  <c r="Z48" i="18"/>
  <c r="AA48" i="18" s="1"/>
  <c r="AB48" i="18"/>
  <c r="AC48" i="18"/>
  <c r="AD48" i="18"/>
  <c r="AE48" i="18" s="1"/>
  <c r="AF48" i="18"/>
  <c r="AG48" i="18" s="1"/>
  <c r="AH48" i="18"/>
  <c r="AI48" i="18" s="1"/>
  <c r="AJ48" i="18"/>
  <c r="AK48" i="18" s="1"/>
  <c r="AL48" i="18"/>
  <c r="AN48" i="18"/>
  <c r="AO48" i="18"/>
  <c r="AR48" i="18"/>
  <c r="AS48" i="18"/>
  <c r="T49" i="18"/>
  <c r="U49" i="18" s="1"/>
  <c r="Z49" i="18"/>
  <c r="AA49" i="18" s="1"/>
  <c r="AB49" i="18"/>
  <c r="AC49" i="18"/>
  <c r="AD49" i="18"/>
  <c r="AE49" i="18" s="1"/>
  <c r="AF49" i="18"/>
  <c r="AG49" i="18" s="1"/>
  <c r="AH49" i="18"/>
  <c r="AI49" i="18" s="1"/>
  <c r="AJ49" i="18"/>
  <c r="AK49" i="18" s="1"/>
  <c r="AL49" i="18"/>
  <c r="AN49" i="18"/>
  <c r="AO49" i="18"/>
  <c r="AR49" i="18"/>
  <c r="AS49" i="18"/>
  <c r="T50" i="18"/>
  <c r="U50" i="18" s="1"/>
  <c r="Z50" i="18"/>
  <c r="AA50" i="18" s="1"/>
  <c r="AB50" i="18"/>
  <c r="AC50" i="18"/>
  <c r="AD50" i="18"/>
  <c r="AE50" i="18" s="1"/>
  <c r="AF50" i="18"/>
  <c r="AG50" i="18" s="1"/>
  <c r="AH50" i="18"/>
  <c r="AI50" i="18" s="1"/>
  <c r="AJ50" i="18"/>
  <c r="AK50" i="18" s="1"/>
  <c r="AL50" i="18"/>
  <c r="AN50" i="18"/>
  <c r="AO50" i="18"/>
  <c r="AR50" i="18"/>
  <c r="AS50" i="18"/>
  <c r="T25" i="18"/>
  <c r="U25" i="18" s="1"/>
  <c r="Z25" i="18"/>
  <c r="AA25" i="18" s="1"/>
  <c r="AB25" i="18"/>
  <c r="AC25" i="18"/>
  <c r="AD25" i="18"/>
  <c r="AE25" i="18" s="1"/>
  <c r="AF25" i="18"/>
  <c r="AG25" i="18" s="1"/>
  <c r="AH25" i="18"/>
  <c r="AI25" i="18" s="1"/>
  <c r="AJ25" i="18"/>
  <c r="AK25" i="18" s="1"/>
  <c r="AL25" i="18"/>
  <c r="AN25" i="18"/>
  <c r="AO25" i="18"/>
  <c r="AR25" i="18"/>
  <c r="AS25" i="18"/>
  <c r="T26" i="18"/>
  <c r="U26" i="18" s="1"/>
  <c r="Z26" i="18"/>
  <c r="AA26" i="18" s="1"/>
  <c r="AB26" i="18"/>
  <c r="AC26" i="18"/>
  <c r="AD26" i="18"/>
  <c r="AE26" i="18" s="1"/>
  <c r="AF26" i="18"/>
  <c r="AG26" i="18" s="1"/>
  <c r="AH26" i="18"/>
  <c r="AI26" i="18" s="1"/>
  <c r="AJ26" i="18"/>
  <c r="AK26" i="18" s="1"/>
  <c r="AL26" i="18"/>
  <c r="AN26" i="18"/>
  <c r="AO26" i="18"/>
  <c r="AR26" i="18"/>
  <c r="AS26" i="18"/>
  <c r="T27" i="18"/>
  <c r="U27" i="18" s="1"/>
  <c r="Z27" i="18"/>
  <c r="AA27" i="18" s="1"/>
  <c r="AB27" i="18"/>
  <c r="AC27" i="18"/>
  <c r="AD27" i="18"/>
  <c r="AE27" i="18" s="1"/>
  <c r="AF27" i="18"/>
  <c r="AG27" i="18" s="1"/>
  <c r="AH27" i="18"/>
  <c r="AI27" i="18" s="1"/>
  <c r="AJ27" i="18"/>
  <c r="AK27" i="18" s="1"/>
  <c r="AL27" i="18"/>
  <c r="AN27" i="18"/>
  <c r="AO27" i="18"/>
  <c r="AR27" i="18"/>
  <c r="AS27" i="18"/>
  <c r="T28" i="18"/>
  <c r="U28" i="18" s="1"/>
  <c r="Z28" i="18"/>
  <c r="AA28" i="18" s="1"/>
  <c r="AB28" i="18"/>
  <c r="AC28" i="18"/>
  <c r="AD28" i="18"/>
  <c r="AE28" i="18" s="1"/>
  <c r="AF28" i="18"/>
  <c r="AG28" i="18" s="1"/>
  <c r="AH28" i="18"/>
  <c r="AI28" i="18" s="1"/>
  <c r="AJ28" i="18"/>
  <c r="AK28" i="18" s="1"/>
  <c r="AL28" i="18"/>
  <c r="AN28" i="18"/>
  <c r="AO28" i="18"/>
  <c r="AR28" i="18"/>
  <c r="AS28" i="18"/>
  <c r="T29" i="18"/>
  <c r="U29" i="18" s="1"/>
  <c r="Z29" i="18"/>
  <c r="AA29" i="18" s="1"/>
  <c r="AB29" i="18"/>
  <c r="AC29" i="18"/>
  <c r="AD29" i="18"/>
  <c r="AE29" i="18" s="1"/>
  <c r="AF29" i="18"/>
  <c r="AG29" i="18" s="1"/>
  <c r="AH29" i="18"/>
  <c r="AI29" i="18" s="1"/>
  <c r="AJ29" i="18"/>
  <c r="AK29" i="18" s="1"/>
  <c r="AL29" i="18"/>
  <c r="AN29" i="18"/>
  <c r="AO29" i="18"/>
  <c r="AR29" i="18"/>
  <c r="AS29" i="18"/>
  <c r="T30" i="18"/>
  <c r="U30" i="18" s="1"/>
  <c r="Z30" i="18"/>
  <c r="AA30" i="18" s="1"/>
  <c r="AB30" i="18"/>
  <c r="AC30" i="18"/>
  <c r="AD30" i="18"/>
  <c r="AE30" i="18" s="1"/>
  <c r="AF30" i="18"/>
  <c r="AG30" i="18" s="1"/>
  <c r="AH30" i="18"/>
  <c r="AI30" i="18" s="1"/>
  <c r="AJ30" i="18"/>
  <c r="AK30" i="18" s="1"/>
  <c r="AL30" i="18"/>
  <c r="AN30" i="18"/>
  <c r="AO30" i="18"/>
  <c r="AR30" i="18"/>
  <c r="AS30" i="18"/>
  <c r="T31" i="18"/>
  <c r="U31" i="18" s="1"/>
  <c r="Z31" i="18"/>
  <c r="AA31" i="18" s="1"/>
  <c r="AB31" i="18"/>
  <c r="AC31" i="18"/>
  <c r="AD31" i="18"/>
  <c r="AE31" i="18" s="1"/>
  <c r="AF31" i="18"/>
  <c r="AG31" i="18" s="1"/>
  <c r="AH31" i="18"/>
  <c r="AI31" i="18" s="1"/>
  <c r="AJ31" i="18"/>
  <c r="AK31" i="18" s="1"/>
  <c r="AL31" i="18"/>
  <c r="AN31" i="18"/>
  <c r="AO31" i="18"/>
  <c r="AR31" i="18"/>
  <c r="AS31" i="18"/>
  <c r="T32" i="18"/>
  <c r="U32" i="18" s="1"/>
  <c r="Z32" i="18"/>
  <c r="AA32" i="18" s="1"/>
  <c r="AB32" i="18"/>
  <c r="AC32" i="18"/>
  <c r="AD32" i="18"/>
  <c r="AE32" i="18" s="1"/>
  <c r="AF32" i="18"/>
  <c r="AG32" i="18" s="1"/>
  <c r="AH32" i="18"/>
  <c r="AI32" i="18" s="1"/>
  <c r="AJ32" i="18"/>
  <c r="AK32" i="18" s="1"/>
  <c r="AL32" i="18"/>
  <c r="AN32" i="18"/>
  <c r="AO32" i="18"/>
  <c r="AR32" i="18"/>
  <c r="AS32" i="18"/>
  <c r="T33" i="18"/>
  <c r="U33" i="18" s="1"/>
  <c r="Z33" i="18"/>
  <c r="AA33" i="18" s="1"/>
  <c r="AB33" i="18"/>
  <c r="AC33" i="18"/>
  <c r="AD33" i="18"/>
  <c r="AE33" i="18" s="1"/>
  <c r="AF33" i="18"/>
  <c r="AG33" i="18" s="1"/>
  <c r="AH33" i="18"/>
  <c r="AI33" i="18" s="1"/>
  <c r="AJ33" i="18"/>
  <c r="AK33" i="18" s="1"/>
  <c r="AL33" i="18"/>
  <c r="AN33" i="18"/>
  <c r="AO33" i="18"/>
  <c r="AR33" i="18"/>
  <c r="AS33" i="18"/>
  <c r="T34" i="18"/>
  <c r="U34" i="18" s="1"/>
  <c r="Z34" i="18"/>
  <c r="AA34" i="18" s="1"/>
  <c r="AB34" i="18"/>
  <c r="AC34" i="18"/>
  <c r="AD34" i="18"/>
  <c r="AE34" i="18" s="1"/>
  <c r="AF34" i="18"/>
  <c r="AG34" i="18" s="1"/>
  <c r="AH34" i="18"/>
  <c r="AI34" i="18" s="1"/>
  <c r="AJ34" i="18"/>
  <c r="AK34" i="18" s="1"/>
  <c r="AL34" i="18"/>
  <c r="AN34" i="18"/>
  <c r="AO34" i="18"/>
  <c r="AR34" i="18"/>
  <c r="AS34" i="18"/>
  <c r="T35" i="18"/>
  <c r="U35" i="18"/>
  <c r="Z35" i="18"/>
  <c r="AA35" i="18" s="1"/>
  <c r="AB35" i="18"/>
  <c r="AC35" i="18"/>
  <c r="AD35" i="18"/>
  <c r="AE35" i="18" s="1"/>
  <c r="AF35" i="18"/>
  <c r="AG35" i="18" s="1"/>
  <c r="AH35" i="18"/>
  <c r="AI35" i="18" s="1"/>
  <c r="AJ35" i="18"/>
  <c r="AK35" i="18" s="1"/>
  <c r="AL35" i="18"/>
  <c r="AN35" i="18"/>
  <c r="AO35" i="18"/>
  <c r="AR35" i="18"/>
  <c r="AS35" i="18"/>
  <c r="T36" i="18"/>
  <c r="U36" i="18" s="1"/>
  <c r="Z36" i="18"/>
  <c r="AA36" i="18" s="1"/>
  <c r="AB36" i="18"/>
  <c r="AC36" i="18"/>
  <c r="AD36" i="18"/>
  <c r="AE36" i="18" s="1"/>
  <c r="AF36" i="18"/>
  <c r="AG36" i="18" s="1"/>
  <c r="AH36" i="18"/>
  <c r="AI36" i="18" s="1"/>
  <c r="AJ36" i="18"/>
  <c r="AK36" i="18" s="1"/>
  <c r="AL36" i="18"/>
  <c r="AN36" i="18"/>
  <c r="AO36" i="18"/>
  <c r="AR36" i="18"/>
  <c r="AS36" i="18"/>
  <c r="T37" i="18"/>
  <c r="U37" i="18" s="1"/>
  <c r="Z37" i="18"/>
  <c r="AA37" i="18" s="1"/>
  <c r="AB37" i="18"/>
  <c r="AC37" i="18"/>
  <c r="AD37" i="18"/>
  <c r="AE37" i="18" s="1"/>
  <c r="AF37" i="18"/>
  <c r="AG37" i="18" s="1"/>
  <c r="AH37" i="18"/>
  <c r="AI37" i="18" s="1"/>
  <c r="AJ37" i="18"/>
  <c r="AK37" i="18" s="1"/>
  <c r="AL37" i="18"/>
  <c r="AN37" i="18"/>
  <c r="AO37" i="18"/>
  <c r="AR37" i="18"/>
  <c r="AS37" i="18"/>
  <c r="T38" i="18"/>
  <c r="U38" i="18" s="1"/>
  <c r="Z38" i="18"/>
  <c r="AA38" i="18" s="1"/>
  <c r="AB38" i="18"/>
  <c r="AC38" i="18"/>
  <c r="AD38" i="18"/>
  <c r="AE38" i="18" s="1"/>
  <c r="AF38" i="18"/>
  <c r="AG38" i="18" s="1"/>
  <c r="AH38" i="18"/>
  <c r="AI38" i="18" s="1"/>
  <c r="AJ38" i="18"/>
  <c r="AK38" i="18" s="1"/>
  <c r="AL38" i="18"/>
  <c r="AN38" i="18"/>
  <c r="AO38" i="18"/>
  <c r="AR38" i="18"/>
  <c r="AS38" i="18"/>
  <c r="T39" i="18"/>
  <c r="U39" i="18" s="1"/>
  <c r="Z39" i="18"/>
  <c r="AA39" i="18" s="1"/>
  <c r="AB39" i="18"/>
  <c r="AC39" i="18"/>
  <c r="AD39" i="18"/>
  <c r="AE39" i="18" s="1"/>
  <c r="AF39" i="18"/>
  <c r="AG39" i="18" s="1"/>
  <c r="AH39" i="18"/>
  <c r="AI39" i="18" s="1"/>
  <c r="AJ39" i="18"/>
  <c r="AK39" i="18" s="1"/>
  <c r="AL39" i="18"/>
  <c r="AN39" i="18"/>
  <c r="AO39" i="18"/>
  <c r="AR39" i="18"/>
  <c r="AS39" i="18"/>
  <c r="T40" i="18"/>
  <c r="U40" i="18" s="1"/>
  <c r="Z40" i="18"/>
  <c r="AA40" i="18" s="1"/>
  <c r="AB40" i="18"/>
  <c r="AC40" i="18"/>
  <c r="AD40" i="18"/>
  <c r="AE40" i="18" s="1"/>
  <c r="AF40" i="18"/>
  <c r="AG40" i="18" s="1"/>
  <c r="AH40" i="18"/>
  <c r="AI40" i="18" s="1"/>
  <c r="AJ40" i="18"/>
  <c r="AK40" i="18" s="1"/>
  <c r="AL40" i="18"/>
  <c r="AN40" i="18"/>
  <c r="AO40" i="18"/>
  <c r="AR40" i="18"/>
  <c r="AS40" i="18"/>
  <c r="T41" i="18"/>
  <c r="U41" i="18" s="1"/>
  <c r="Z41" i="18"/>
  <c r="AA41" i="18" s="1"/>
  <c r="AB41" i="18"/>
  <c r="AC41" i="18"/>
  <c r="AD41" i="18"/>
  <c r="AE41" i="18" s="1"/>
  <c r="AF41" i="18"/>
  <c r="AG41" i="18" s="1"/>
  <c r="AH41" i="18"/>
  <c r="AI41" i="18" s="1"/>
  <c r="AJ41" i="18"/>
  <c r="AK41" i="18" s="1"/>
  <c r="AL41" i="18"/>
  <c r="AN41" i="18"/>
  <c r="AO41" i="18"/>
  <c r="AR41" i="18"/>
  <c r="AS41" i="18"/>
  <c r="T42" i="18"/>
  <c r="U42" i="18" s="1"/>
  <c r="Z42" i="18"/>
  <c r="AA42" i="18" s="1"/>
  <c r="AB42" i="18"/>
  <c r="AC42" i="18"/>
  <c r="AD42" i="18"/>
  <c r="AE42" i="18" s="1"/>
  <c r="AF42" i="18"/>
  <c r="AG42" i="18" s="1"/>
  <c r="AH42" i="18"/>
  <c r="AI42" i="18" s="1"/>
  <c r="AJ42" i="18"/>
  <c r="AK42" i="18" s="1"/>
  <c r="AL42" i="18"/>
  <c r="AN42" i="18"/>
  <c r="AO42" i="18"/>
  <c r="AR42" i="18"/>
  <c r="AS42" i="18"/>
  <c r="T43" i="18"/>
  <c r="U43" i="18" s="1"/>
  <c r="Z43" i="18"/>
  <c r="AA43" i="18" s="1"/>
  <c r="AB43" i="18"/>
  <c r="AC43" i="18"/>
  <c r="AD43" i="18"/>
  <c r="AE43" i="18" s="1"/>
  <c r="AF43" i="18"/>
  <c r="AG43" i="18" s="1"/>
  <c r="AH43" i="18"/>
  <c r="AI43" i="18" s="1"/>
  <c r="AJ43" i="18"/>
  <c r="AK43" i="18" s="1"/>
  <c r="AL43" i="18"/>
  <c r="AN43" i="18"/>
  <c r="AO43" i="18"/>
  <c r="AR43" i="18"/>
  <c r="AS43" i="18"/>
  <c r="T44" i="18"/>
  <c r="U44" i="18" s="1"/>
  <c r="Z44" i="18"/>
  <c r="AA44" i="18" s="1"/>
  <c r="AB44" i="18"/>
  <c r="AC44" i="18"/>
  <c r="AD44" i="18"/>
  <c r="AE44" i="18" s="1"/>
  <c r="AF44" i="18"/>
  <c r="AG44" i="18" s="1"/>
  <c r="AH44" i="18"/>
  <c r="AI44" i="18" s="1"/>
  <c r="AJ44" i="18"/>
  <c r="AK44" i="18" s="1"/>
  <c r="AL44" i="18"/>
  <c r="AN44" i="18"/>
  <c r="AO44" i="18"/>
  <c r="AR44" i="18"/>
  <c r="AS44" i="18"/>
  <c r="T51" i="18"/>
  <c r="U51" i="18" s="1"/>
  <c r="Z51" i="18"/>
  <c r="AA51" i="18" s="1"/>
  <c r="AB51" i="18"/>
  <c r="AC51" i="18"/>
  <c r="AD51" i="18"/>
  <c r="AE51" i="18" s="1"/>
  <c r="AF51" i="18"/>
  <c r="AG51" i="18" s="1"/>
  <c r="AH51" i="18"/>
  <c r="AI51" i="18" s="1"/>
  <c r="AJ51" i="18"/>
  <c r="AK51" i="18" s="1"/>
  <c r="AL51" i="18"/>
  <c r="AN51" i="18"/>
  <c r="AO51" i="18"/>
  <c r="AR51" i="18"/>
  <c r="AS51" i="18"/>
  <c r="T52" i="18"/>
  <c r="U52" i="18" s="1"/>
  <c r="Z52" i="18"/>
  <c r="AA52" i="18" s="1"/>
  <c r="AB52" i="18"/>
  <c r="AC52" i="18" s="1"/>
  <c r="AD52" i="18"/>
  <c r="AE52" i="18" s="1"/>
  <c r="AF52" i="18"/>
  <c r="AG52" i="18" s="1"/>
  <c r="AH52" i="18"/>
  <c r="AI52" i="18" s="1"/>
  <c r="AJ52" i="18"/>
  <c r="AK52" i="18" s="1"/>
  <c r="AL52" i="18"/>
  <c r="AN52" i="18"/>
  <c r="AO52" i="18"/>
  <c r="AR52" i="18"/>
  <c r="AS52" i="18"/>
  <c r="AN2" i="18"/>
  <c r="W29" i="16"/>
  <c r="X29" i="16" s="1"/>
  <c r="AC29" i="16"/>
  <c r="AD29" i="16" s="1"/>
  <c r="AE29" i="16"/>
  <c r="AF29" i="16"/>
  <c r="AH29" i="16"/>
  <c r="AI29" i="16" s="1"/>
  <c r="AJ29" i="16"/>
  <c r="AK29" i="16" s="1"/>
  <c r="AL29" i="16"/>
  <c r="AM29" i="16" s="1"/>
  <c r="AN29" i="16"/>
  <c r="AO29" i="16" s="1"/>
  <c r="AP29" i="16"/>
  <c r="AR29" i="16"/>
  <c r="AV29" i="16"/>
  <c r="AW29" i="16"/>
  <c r="S81" i="24" l="1"/>
  <c r="S7" i="23"/>
  <c r="S43" i="1"/>
  <c r="S33" i="1"/>
  <c r="S23" i="1"/>
  <c r="S7" i="1"/>
  <c r="S38" i="1"/>
  <c r="S41" i="1"/>
  <c r="S30" i="1"/>
  <c r="S26" i="1"/>
  <c r="S18" i="1"/>
  <c r="S10" i="1"/>
  <c r="S37" i="1"/>
  <c r="S10" i="20"/>
  <c r="S17" i="20"/>
  <c r="S7" i="20"/>
  <c r="S11" i="20"/>
  <c r="S8" i="20"/>
  <c r="S15" i="20"/>
  <c r="S9" i="20"/>
  <c r="S16" i="20"/>
  <c r="S6" i="20"/>
  <c r="S4" i="20"/>
  <c r="S5" i="20"/>
  <c r="S13" i="20"/>
  <c r="S12" i="20"/>
  <c r="S18" i="20"/>
  <c r="S42" i="1"/>
  <c r="S34" i="1"/>
  <c r="S15" i="1"/>
  <c r="S29" i="1"/>
  <c r="S13" i="23"/>
  <c r="S40" i="1"/>
  <c r="S32" i="1"/>
  <c r="S21" i="1"/>
  <c r="S13" i="1"/>
  <c r="S5" i="1"/>
  <c r="S24" i="1"/>
  <c r="S35" i="1"/>
  <c r="S17" i="1"/>
  <c r="S8" i="1"/>
  <c r="S35" i="23"/>
  <c r="S57" i="24"/>
  <c r="S49" i="24"/>
  <c r="S41" i="24"/>
  <c r="S33" i="24"/>
  <c r="S10" i="24"/>
  <c r="S31" i="24"/>
  <c r="S26" i="24"/>
  <c r="S14" i="20"/>
  <c r="S27" i="1"/>
  <c r="S19" i="1"/>
  <c r="S11" i="1"/>
  <c r="S3" i="1"/>
  <c r="S76" i="24"/>
  <c r="S22" i="1"/>
  <c r="S14" i="1"/>
  <c r="S6" i="1"/>
  <c r="S37" i="22"/>
  <c r="S29" i="22"/>
  <c r="S21" i="22"/>
  <c r="S13" i="22"/>
  <c r="S5" i="22"/>
  <c r="S25" i="1"/>
  <c r="S86" i="24"/>
  <c r="S36" i="1"/>
  <c r="S16" i="1"/>
  <c r="S9" i="1"/>
  <c r="S28" i="1"/>
  <c r="S20" i="23"/>
  <c r="S12" i="23"/>
  <c r="S84" i="24"/>
  <c r="S39" i="1"/>
  <c r="S31" i="1"/>
  <c r="S20" i="1"/>
  <c r="S12" i="1"/>
  <c r="S4" i="1"/>
  <c r="T3" i="19"/>
  <c r="T39" i="19"/>
  <c r="T15" i="19"/>
  <c r="T13" i="19"/>
  <c r="T9" i="19"/>
  <c r="T8" i="19"/>
  <c r="T5" i="19"/>
  <c r="T41" i="19"/>
  <c r="T11" i="19"/>
  <c r="T37" i="19"/>
  <c r="T34" i="19"/>
  <c r="T30" i="19"/>
  <c r="T26" i="19"/>
  <c r="T24" i="19"/>
  <c r="T23" i="19"/>
  <c r="T20" i="19"/>
  <c r="T18" i="19"/>
  <c r="T16" i="19"/>
  <c r="T33" i="19"/>
  <c r="T14" i="19"/>
  <c r="T12" i="19"/>
  <c r="T10" i="19"/>
  <c r="T7" i="19"/>
  <c r="T6" i="19"/>
  <c r="T4" i="19"/>
  <c r="T36" i="19"/>
  <c r="T40" i="19"/>
  <c r="T38" i="19"/>
  <c r="T31" i="19"/>
  <c r="T32" i="19"/>
  <c r="T29" i="19"/>
  <c r="T25" i="19"/>
  <c r="T35" i="19"/>
  <c r="T27" i="19"/>
  <c r="T21" i="19"/>
  <c r="T22" i="19"/>
  <c r="T19" i="19"/>
  <c r="T17" i="19"/>
  <c r="T28" i="19"/>
  <c r="S72" i="24"/>
  <c r="S61" i="24"/>
  <c r="S53" i="24"/>
  <c r="S45" i="24"/>
  <c r="S37" i="24"/>
  <c r="S21" i="24"/>
  <c r="S13" i="24"/>
  <c r="S80" i="24"/>
  <c r="S64" i="24"/>
  <c r="S85" i="24"/>
  <c r="S75" i="24"/>
  <c r="S56" i="24"/>
  <c r="S48" i="24"/>
  <c r="S40" i="24"/>
  <c r="S24" i="24"/>
  <c r="S9" i="24"/>
  <c r="S30" i="24"/>
  <c r="S67" i="24"/>
  <c r="S78" i="24"/>
  <c r="S70" i="24"/>
  <c r="S59" i="24"/>
  <c r="S51" i="24"/>
  <c r="S43" i="24"/>
  <c r="S35" i="24"/>
  <c r="S19" i="24"/>
  <c r="S4" i="24"/>
  <c r="S25" i="24"/>
  <c r="S15" i="24"/>
  <c r="S83" i="24"/>
  <c r="S62" i="24"/>
  <c r="S73" i="24"/>
  <c r="S38" i="24"/>
  <c r="S22" i="24"/>
  <c r="S7" i="24"/>
  <c r="S28" i="24"/>
  <c r="S14" i="24"/>
  <c r="S65" i="24"/>
  <c r="S17" i="24"/>
  <c r="S68" i="24"/>
  <c r="S71" i="24"/>
  <c r="S60" i="24"/>
  <c r="S52" i="24"/>
  <c r="S44" i="24"/>
  <c r="S36" i="24"/>
  <c r="S20" i="24"/>
  <c r="S5" i="24"/>
  <c r="S12" i="24"/>
  <c r="S79" i="24"/>
  <c r="S63" i="24"/>
  <c r="S74" i="24"/>
  <c r="S55" i="24"/>
  <c r="S47" i="24"/>
  <c r="S39" i="24"/>
  <c r="S23" i="24"/>
  <c r="S8" i="24"/>
  <c r="S29" i="24"/>
  <c r="S66" i="24"/>
  <c r="S69" i="24"/>
  <c r="S58" i="24"/>
  <c r="S42" i="24"/>
  <c r="S34" i="24"/>
  <c r="S11" i="24"/>
  <c r="S6" i="24"/>
  <c r="S32" i="24"/>
  <c r="S27" i="24"/>
  <c r="S18" i="24"/>
  <c r="S87" i="24"/>
  <c r="S82" i="24"/>
  <c r="S16" i="24"/>
  <c r="S77" i="24"/>
  <c r="S50" i="24"/>
  <c r="S43" i="23"/>
  <c r="S31" i="23"/>
  <c r="S23" i="23"/>
  <c r="S34" i="23"/>
  <c r="S15" i="23"/>
  <c r="S40" i="23"/>
  <c r="S26" i="23"/>
  <c r="S37" i="23"/>
  <c r="S18" i="23"/>
  <c r="S41" i="23"/>
  <c r="S29" i="23"/>
  <c r="S21" i="23"/>
  <c r="S44" i="23"/>
  <c r="S24" i="23"/>
  <c r="S45" i="23"/>
  <c r="S16" i="23"/>
  <c r="S8" i="23"/>
  <c r="S4" i="23"/>
  <c r="S3" i="23"/>
  <c r="S32" i="23"/>
  <c r="S38" i="23"/>
  <c r="S27" i="23"/>
  <c r="S19" i="23"/>
  <c r="S11" i="23"/>
  <c r="S30" i="23"/>
  <c r="S22" i="23"/>
  <c r="S33" i="23"/>
  <c r="S14" i="23"/>
  <c r="S6" i="23"/>
  <c r="S36" i="23"/>
  <c r="S17" i="23"/>
  <c r="S39" i="23"/>
  <c r="S28" i="23"/>
  <c r="S42" i="23"/>
  <c r="S25" i="23"/>
  <c r="S47" i="23"/>
  <c r="AI10" i="23"/>
  <c r="S10" i="23" s="1"/>
  <c r="S50" i="23"/>
  <c r="S5" i="23"/>
  <c r="S48" i="23"/>
  <c r="AI9" i="23"/>
  <c r="S9" i="23" s="1"/>
  <c r="S46" i="23"/>
  <c r="S49" i="23"/>
  <c r="S31" i="22"/>
  <c r="S23" i="22"/>
  <c r="S15" i="22"/>
  <c r="S7" i="22"/>
  <c r="S34" i="22"/>
  <c r="S26" i="22"/>
  <c r="S19" i="22"/>
  <c r="S22" i="22"/>
  <c r="S40" i="22"/>
  <c r="S24" i="22"/>
  <c r="S16" i="22"/>
  <c r="S8" i="22"/>
  <c r="S35" i="22"/>
  <c r="S27" i="22"/>
  <c r="S20" i="22"/>
  <c r="S11" i="22"/>
  <c r="S3" i="22"/>
  <c r="S38" i="22"/>
  <c r="S30" i="22"/>
  <c r="S14" i="22"/>
  <c r="S6" i="22"/>
  <c r="S33" i="22"/>
  <c r="S25" i="22"/>
  <c r="S17" i="22"/>
  <c r="S9" i="22"/>
  <c r="S41" i="22"/>
  <c r="S36" i="22"/>
  <c r="S28" i="22"/>
  <c r="S18" i="22"/>
  <c r="S12" i="22"/>
  <c r="S4" i="22"/>
  <c r="S3" i="18"/>
  <c r="S36" i="18"/>
  <c r="S47" i="18"/>
  <c r="S34" i="18"/>
  <c r="S49" i="18"/>
  <c r="S23" i="18"/>
  <c r="S31" i="18"/>
  <c r="S38" i="18"/>
  <c r="S18" i="18"/>
  <c r="S41" i="18"/>
  <c r="S35" i="18"/>
  <c r="S25" i="18"/>
  <c r="S8" i="18"/>
  <c r="S42" i="18"/>
  <c r="S30" i="18"/>
  <c r="S9" i="18"/>
  <c r="S46" i="18"/>
  <c r="S10" i="18"/>
  <c r="S5" i="18"/>
  <c r="S21" i="18"/>
  <c r="S44" i="18"/>
  <c r="S16" i="18"/>
  <c r="S39" i="18"/>
  <c r="S37" i="18"/>
  <c r="S6" i="18"/>
  <c r="S48" i="18"/>
  <c r="S17" i="18"/>
  <c r="S28" i="18"/>
  <c r="S15" i="18"/>
  <c r="S45" i="18"/>
  <c r="S50" i="18"/>
  <c r="S43" i="18"/>
  <c r="S14" i="18"/>
  <c r="S19" i="18"/>
  <c r="S24" i="18"/>
  <c r="S32" i="18"/>
  <c r="S26" i="18"/>
  <c r="S4" i="18"/>
  <c r="S29" i="18"/>
  <c r="S11" i="18"/>
  <c r="S20" i="18"/>
  <c r="S51" i="18"/>
  <c r="S33" i="18"/>
  <c r="S27" i="18"/>
  <c r="S22" i="18"/>
  <c r="S40" i="18"/>
  <c r="S12" i="18"/>
  <c r="S52" i="18"/>
  <c r="S7" i="18"/>
  <c r="S13" i="18"/>
  <c r="S39" i="22"/>
  <c r="S10" i="22"/>
  <c r="S32" i="22"/>
  <c r="S3" i="24"/>
  <c r="V29" i="16"/>
  <c r="AC2" i="25" l="1"/>
  <c r="AB2" i="25"/>
  <c r="AJ2" i="25"/>
  <c r="AC2" i="24"/>
  <c r="AB2" i="24"/>
  <c r="AJ2" i="24"/>
  <c r="AK2" i="24" s="1"/>
  <c r="AC2" i="23"/>
  <c r="AB2" i="23"/>
  <c r="AJ2" i="23"/>
  <c r="AC2" i="22"/>
  <c r="AB2" i="22"/>
  <c r="AJ2" i="22"/>
  <c r="AC2" i="1"/>
  <c r="AB2" i="1"/>
  <c r="AJ2" i="1"/>
  <c r="AC2" i="18"/>
  <c r="AB2" i="18"/>
  <c r="AJ2" i="18"/>
  <c r="AD2" i="17"/>
  <c r="AF2" i="16"/>
  <c r="AL2" i="17"/>
  <c r="AC2" i="17"/>
  <c r="AN2" i="16"/>
  <c r="AE2" i="16"/>
  <c r="N3" i="21" l="1"/>
  <c r="O3" i="21" s="1"/>
  <c r="P3" i="21"/>
  <c r="Q3" i="21"/>
  <c r="R3" i="21" s="1"/>
  <c r="S3" i="21"/>
  <c r="T3" i="21" s="1"/>
  <c r="U3" i="21"/>
  <c r="V3" i="21" s="1"/>
  <c r="W3" i="21"/>
  <c r="X3" i="21" s="1"/>
  <c r="Y3" i="21"/>
  <c r="Z3" i="21" s="1"/>
  <c r="AA3" i="21"/>
  <c r="AB3" i="21"/>
  <c r="AC3" i="21"/>
  <c r="AD3" i="21"/>
  <c r="AE3" i="21"/>
  <c r="AF3" i="21"/>
  <c r="N4" i="21"/>
  <c r="O4" i="21"/>
  <c r="P4" i="21"/>
  <c r="Q4" i="21"/>
  <c r="R4" i="21" s="1"/>
  <c r="S4" i="21"/>
  <c r="T4" i="21" s="1"/>
  <c r="U4" i="21"/>
  <c r="V4" i="21" s="1"/>
  <c r="W4" i="21"/>
  <c r="X4" i="21"/>
  <c r="Y4" i="21"/>
  <c r="Z4" i="21" s="1"/>
  <c r="AA4" i="21"/>
  <c r="AB4" i="21"/>
  <c r="AC4" i="21"/>
  <c r="AD4" i="21"/>
  <c r="AE4" i="21"/>
  <c r="AF4" i="21"/>
  <c r="N5" i="21"/>
  <c r="O5" i="21"/>
  <c r="P5" i="21"/>
  <c r="Q5" i="21"/>
  <c r="R5" i="21" s="1"/>
  <c r="S5" i="21"/>
  <c r="T5" i="21"/>
  <c r="U5" i="21"/>
  <c r="V5" i="21" s="1"/>
  <c r="W5" i="21"/>
  <c r="X5" i="21" s="1"/>
  <c r="Y5" i="21"/>
  <c r="Z5" i="21" s="1"/>
  <c r="AA5" i="21"/>
  <c r="AB5" i="21"/>
  <c r="AC5" i="21"/>
  <c r="AD5" i="21"/>
  <c r="AE5" i="21"/>
  <c r="AF5" i="21"/>
  <c r="N6" i="21"/>
  <c r="O6" i="21"/>
  <c r="P6" i="21"/>
  <c r="Q6" i="21"/>
  <c r="R6" i="21" s="1"/>
  <c r="S6" i="21"/>
  <c r="T6" i="21" s="1"/>
  <c r="U6" i="21"/>
  <c r="V6" i="21" s="1"/>
  <c r="W6" i="21"/>
  <c r="X6" i="21" s="1"/>
  <c r="Y6" i="21"/>
  <c r="Z6" i="21" s="1"/>
  <c r="AA6" i="21"/>
  <c r="AB6" i="21"/>
  <c r="AC6" i="21"/>
  <c r="AD6" i="21"/>
  <c r="AE6" i="21"/>
  <c r="AF6" i="21"/>
  <c r="N7" i="21"/>
  <c r="O7" i="21"/>
  <c r="P7" i="21"/>
  <c r="Q7" i="21"/>
  <c r="R7" i="21" s="1"/>
  <c r="S7" i="21"/>
  <c r="T7" i="21" s="1"/>
  <c r="U7" i="21"/>
  <c r="V7" i="21" s="1"/>
  <c r="W7" i="21"/>
  <c r="X7" i="21" s="1"/>
  <c r="Y7" i="21"/>
  <c r="Z7" i="21" s="1"/>
  <c r="AA7" i="21"/>
  <c r="AB7" i="21"/>
  <c r="AC7" i="21"/>
  <c r="AD7" i="21"/>
  <c r="AE7" i="21"/>
  <c r="AF7" i="21"/>
  <c r="N8" i="21"/>
  <c r="O8" i="21"/>
  <c r="P8" i="21"/>
  <c r="Q8" i="21"/>
  <c r="R8" i="21" s="1"/>
  <c r="S8" i="21"/>
  <c r="T8" i="21" s="1"/>
  <c r="U8" i="21"/>
  <c r="V8" i="21" s="1"/>
  <c r="W8" i="21"/>
  <c r="X8" i="21"/>
  <c r="Y8" i="21"/>
  <c r="Z8" i="21" s="1"/>
  <c r="AA8" i="21"/>
  <c r="AB8" i="21"/>
  <c r="AC8" i="21"/>
  <c r="AD8" i="21"/>
  <c r="AE8" i="21"/>
  <c r="AF8" i="21"/>
  <c r="N9" i="21"/>
  <c r="O9" i="21"/>
  <c r="P9" i="21"/>
  <c r="Q9" i="21"/>
  <c r="R9" i="21" s="1"/>
  <c r="S9" i="21"/>
  <c r="T9" i="21"/>
  <c r="U9" i="21"/>
  <c r="V9" i="21" s="1"/>
  <c r="W9" i="21"/>
  <c r="X9" i="21" s="1"/>
  <c r="Y9" i="21"/>
  <c r="Z9" i="21" s="1"/>
  <c r="AA9" i="21"/>
  <c r="AB9" i="21"/>
  <c r="AC9" i="21"/>
  <c r="AD9" i="21"/>
  <c r="AE9" i="21"/>
  <c r="AF9" i="21"/>
  <c r="N10" i="21"/>
  <c r="O10" i="21"/>
  <c r="P10" i="21"/>
  <c r="Q10" i="21"/>
  <c r="R10" i="21" s="1"/>
  <c r="S10" i="21"/>
  <c r="T10" i="21" s="1"/>
  <c r="U10" i="21"/>
  <c r="V10" i="21" s="1"/>
  <c r="W10" i="21"/>
  <c r="X10" i="21" s="1"/>
  <c r="Y10" i="21"/>
  <c r="Z10" i="21" s="1"/>
  <c r="AA10" i="21"/>
  <c r="AB10" i="21"/>
  <c r="AC10" i="21"/>
  <c r="AD10" i="21"/>
  <c r="AE10" i="21"/>
  <c r="AF10" i="21"/>
  <c r="N11" i="21"/>
  <c r="O11" i="21"/>
  <c r="P11" i="21"/>
  <c r="Q11" i="21"/>
  <c r="R11" i="21" s="1"/>
  <c r="S11" i="21"/>
  <c r="T11" i="21" s="1"/>
  <c r="U11" i="21"/>
  <c r="V11" i="21" s="1"/>
  <c r="W11" i="21"/>
  <c r="X11" i="21" s="1"/>
  <c r="Y11" i="21"/>
  <c r="Z11" i="21" s="1"/>
  <c r="AA11" i="21"/>
  <c r="AB11" i="21"/>
  <c r="AC11" i="21"/>
  <c r="AD11" i="21"/>
  <c r="AE11" i="21"/>
  <c r="AF11" i="21"/>
  <c r="N12" i="21"/>
  <c r="O12" i="21"/>
  <c r="P12" i="21"/>
  <c r="Q12" i="21"/>
  <c r="R12" i="21" s="1"/>
  <c r="S12" i="21"/>
  <c r="T12" i="21" s="1"/>
  <c r="U12" i="21"/>
  <c r="V12" i="21" s="1"/>
  <c r="W12" i="21"/>
  <c r="X12" i="21"/>
  <c r="Y12" i="21"/>
  <c r="Z12" i="21" s="1"/>
  <c r="AA12" i="21"/>
  <c r="AB12" i="21"/>
  <c r="AC12" i="21"/>
  <c r="AD12" i="21"/>
  <c r="AE12" i="21"/>
  <c r="AF12" i="21"/>
  <c r="N13" i="21"/>
  <c r="O13" i="21"/>
  <c r="P13" i="21"/>
  <c r="Q13" i="21"/>
  <c r="R13" i="21" s="1"/>
  <c r="S13" i="21"/>
  <c r="T13" i="21"/>
  <c r="U13" i="21"/>
  <c r="V13" i="21" s="1"/>
  <c r="W13" i="21"/>
  <c r="X13" i="21" s="1"/>
  <c r="Y13" i="21"/>
  <c r="Z13" i="21" s="1"/>
  <c r="AA13" i="21"/>
  <c r="AB13" i="21"/>
  <c r="AC13" i="21"/>
  <c r="AD13" i="21"/>
  <c r="AE13" i="21"/>
  <c r="AF13" i="21"/>
  <c r="N14" i="21"/>
  <c r="O14" i="21"/>
  <c r="P14" i="21"/>
  <c r="Q14" i="21"/>
  <c r="R14" i="21" s="1"/>
  <c r="S14" i="21"/>
  <c r="T14" i="21" s="1"/>
  <c r="U14" i="21"/>
  <c r="V14" i="21" s="1"/>
  <c r="W14" i="21"/>
  <c r="X14" i="21" s="1"/>
  <c r="Y14" i="21"/>
  <c r="Z14" i="21" s="1"/>
  <c r="AA14" i="21"/>
  <c r="AB14" i="21"/>
  <c r="AC14" i="21"/>
  <c r="AD14" i="21"/>
  <c r="AE14" i="21"/>
  <c r="AF14" i="21"/>
  <c r="N15" i="21"/>
  <c r="O15" i="21"/>
  <c r="P15" i="21"/>
  <c r="Q15" i="21"/>
  <c r="R15" i="21" s="1"/>
  <c r="S15" i="21"/>
  <c r="T15" i="21" s="1"/>
  <c r="U15" i="21"/>
  <c r="V15" i="21" s="1"/>
  <c r="W15" i="21"/>
  <c r="X15" i="21" s="1"/>
  <c r="Y15" i="21"/>
  <c r="Z15" i="21" s="1"/>
  <c r="AA15" i="21"/>
  <c r="AB15" i="21"/>
  <c r="AC15" i="21"/>
  <c r="AD15" i="21"/>
  <c r="AE15" i="21"/>
  <c r="AF15" i="21"/>
  <c r="N16" i="21"/>
  <c r="O16" i="21"/>
  <c r="P16" i="21"/>
  <c r="Q16" i="21"/>
  <c r="R16" i="21" s="1"/>
  <c r="S16" i="21"/>
  <c r="T16" i="21" s="1"/>
  <c r="U16" i="21"/>
  <c r="V16" i="21" s="1"/>
  <c r="W16" i="21"/>
  <c r="X16" i="21"/>
  <c r="Y16" i="21"/>
  <c r="Z16" i="21" s="1"/>
  <c r="AA16" i="21"/>
  <c r="AB16" i="21"/>
  <c r="AC16" i="21"/>
  <c r="AD16" i="21"/>
  <c r="AE16" i="21"/>
  <c r="AF16" i="21"/>
  <c r="N17" i="21"/>
  <c r="O17" i="21"/>
  <c r="P17" i="21"/>
  <c r="Q17" i="21"/>
  <c r="R17" i="21" s="1"/>
  <c r="S17" i="21"/>
  <c r="T17" i="21"/>
  <c r="U17" i="21"/>
  <c r="V17" i="21" s="1"/>
  <c r="W17" i="21"/>
  <c r="X17" i="21" s="1"/>
  <c r="Y17" i="21"/>
  <c r="Z17" i="21" s="1"/>
  <c r="AA17" i="21"/>
  <c r="AB17" i="21"/>
  <c r="AC17" i="21"/>
  <c r="AD17" i="21"/>
  <c r="AE17" i="21"/>
  <c r="AF17" i="21"/>
  <c r="N18" i="21"/>
  <c r="O18" i="21"/>
  <c r="P18" i="21"/>
  <c r="Q18" i="21"/>
  <c r="R18" i="21" s="1"/>
  <c r="S18" i="21"/>
  <c r="T18" i="21" s="1"/>
  <c r="U18" i="21"/>
  <c r="V18" i="21" s="1"/>
  <c r="W18" i="21"/>
  <c r="X18" i="21" s="1"/>
  <c r="Y18" i="21"/>
  <c r="Z18" i="21" s="1"/>
  <c r="AA18" i="21"/>
  <c r="AB18" i="21"/>
  <c r="AC18" i="21"/>
  <c r="AD18" i="21"/>
  <c r="AE18" i="21"/>
  <c r="AF18" i="21"/>
  <c r="N19" i="21"/>
  <c r="O19" i="21"/>
  <c r="P19" i="21"/>
  <c r="Q19" i="21"/>
  <c r="R19" i="21" s="1"/>
  <c r="S19" i="21"/>
  <c r="T19" i="21" s="1"/>
  <c r="U19" i="21"/>
  <c r="V19" i="21" s="1"/>
  <c r="W19" i="21"/>
  <c r="X19" i="21" s="1"/>
  <c r="Y19" i="21"/>
  <c r="Z19" i="21" s="1"/>
  <c r="AA19" i="21"/>
  <c r="AB19" i="21"/>
  <c r="AC19" i="21"/>
  <c r="AD19" i="21"/>
  <c r="AE19" i="21"/>
  <c r="AF19" i="21"/>
  <c r="N20" i="21"/>
  <c r="O20" i="21"/>
  <c r="P20" i="21"/>
  <c r="Q20" i="21"/>
  <c r="R20" i="21" s="1"/>
  <c r="S20" i="21"/>
  <c r="T20" i="21" s="1"/>
  <c r="U20" i="21"/>
  <c r="V20" i="21" s="1"/>
  <c r="W20" i="21"/>
  <c r="X20" i="21"/>
  <c r="Y20" i="21"/>
  <c r="Z20" i="21" s="1"/>
  <c r="AA20" i="21"/>
  <c r="AB20" i="21"/>
  <c r="AC20" i="21"/>
  <c r="AD20" i="21"/>
  <c r="AE20" i="21"/>
  <c r="AF20" i="21"/>
  <c r="N21" i="21"/>
  <c r="O21" i="21"/>
  <c r="P21" i="21"/>
  <c r="Q21" i="21"/>
  <c r="R21" i="21" s="1"/>
  <c r="S21" i="21"/>
  <c r="T21" i="21"/>
  <c r="U21" i="21"/>
  <c r="V21" i="21" s="1"/>
  <c r="W21" i="21"/>
  <c r="X21" i="21" s="1"/>
  <c r="Y21" i="21"/>
  <c r="Z21" i="21" s="1"/>
  <c r="AA21" i="21"/>
  <c r="AB21" i="21"/>
  <c r="AC21" i="21"/>
  <c r="AD21" i="21"/>
  <c r="AE21" i="21"/>
  <c r="AF21" i="21"/>
  <c r="N22" i="21"/>
  <c r="O22" i="21"/>
  <c r="P22" i="21"/>
  <c r="Q22" i="21"/>
  <c r="R22" i="21" s="1"/>
  <c r="S22" i="21"/>
  <c r="T22" i="21" s="1"/>
  <c r="U22" i="21"/>
  <c r="V22" i="21" s="1"/>
  <c r="W22" i="21"/>
  <c r="X22" i="21" s="1"/>
  <c r="Y22" i="21"/>
  <c r="Z22" i="21" s="1"/>
  <c r="AA22" i="21"/>
  <c r="AB22" i="21"/>
  <c r="AC22" i="21"/>
  <c r="AD22" i="21"/>
  <c r="AE22" i="21"/>
  <c r="AF22" i="21"/>
  <c r="N23" i="21"/>
  <c r="O23" i="21"/>
  <c r="P23" i="21"/>
  <c r="Q23" i="21"/>
  <c r="R23" i="21" s="1"/>
  <c r="S23" i="21"/>
  <c r="T23" i="21" s="1"/>
  <c r="U23" i="21"/>
  <c r="V23" i="21" s="1"/>
  <c r="W23" i="21"/>
  <c r="X23" i="21" s="1"/>
  <c r="Y23" i="21"/>
  <c r="Z23" i="21" s="1"/>
  <c r="AA23" i="21"/>
  <c r="AB23" i="21"/>
  <c r="AC23" i="21"/>
  <c r="AD23" i="21"/>
  <c r="AE23" i="21"/>
  <c r="AF23" i="21"/>
  <c r="N24" i="21"/>
  <c r="O24" i="21"/>
  <c r="P24" i="21"/>
  <c r="Q24" i="21"/>
  <c r="R24" i="21" s="1"/>
  <c r="S24" i="21"/>
  <c r="T24" i="21" s="1"/>
  <c r="U24" i="21"/>
  <c r="V24" i="21" s="1"/>
  <c r="W24" i="21"/>
  <c r="X24" i="21"/>
  <c r="Y24" i="21"/>
  <c r="Z24" i="21" s="1"/>
  <c r="AA24" i="21"/>
  <c r="AB24" i="21"/>
  <c r="AC24" i="21"/>
  <c r="AD24" i="21"/>
  <c r="AE24" i="21"/>
  <c r="AF24" i="21"/>
  <c r="N25" i="21"/>
  <c r="O25" i="21"/>
  <c r="P25" i="21"/>
  <c r="Q25" i="21"/>
  <c r="R25" i="21" s="1"/>
  <c r="S25" i="21"/>
  <c r="T25" i="21"/>
  <c r="U25" i="21"/>
  <c r="V25" i="21" s="1"/>
  <c r="W25" i="21"/>
  <c r="X25" i="21" s="1"/>
  <c r="Y25" i="21"/>
  <c r="Z25" i="21" s="1"/>
  <c r="AA25" i="21"/>
  <c r="AB25" i="21"/>
  <c r="AC25" i="21"/>
  <c r="AD25" i="21"/>
  <c r="AE25" i="21"/>
  <c r="AF25" i="21"/>
  <c r="N26" i="21"/>
  <c r="O26" i="21"/>
  <c r="P26" i="21"/>
  <c r="Q26" i="21"/>
  <c r="R26" i="21" s="1"/>
  <c r="S26" i="21"/>
  <c r="T26" i="21" s="1"/>
  <c r="U26" i="21"/>
  <c r="V26" i="21" s="1"/>
  <c r="W26" i="21"/>
  <c r="X26" i="21" s="1"/>
  <c r="Y26" i="21"/>
  <c r="Z26" i="21" s="1"/>
  <c r="AA26" i="21"/>
  <c r="AB26" i="21"/>
  <c r="AC26" i="21"/>
  <c r="AD26" i="21"/>
  <c r="AE26" i="21"/>
  <c r="AF26" i="21"/>
  <c r="N27" i="21"/>
  <c r="O27" i="21"/>
  <c r="P27" i="21"/>
  <c r="Q27" i="21"/>
  <c r="R27" i="21" s="1"/>
  <c r="S27" i="21"/>
  <c r="T27" i="21" s="1"/>
  <c r="U27" i="21"/>
  <c r="V27" i="21" s="1"/>
  <c r="W27" i="21"/>
  <c r="X27" i="21" s="1"/>
  <c r="Y27" i="21"/>
  <c r="Z27" i="21" s="1"/>
  <c r="AA27" i="21"/>
  <c r="AB27" i="21"/>
  <c r="AC27" i="21"/>
  <c r="AD27" i="21"/>
  <c r="AE27" i="21"/>
  <c r="AF27" i="21"/>
  <c r="N28" i="21"/>
  <c r="O28" i="21"/>
  <c r="P28" i="21"/>
  <c r="Q28" i="21"/>
  <c r="R28" i="21" s="1"/>
  <c r="S28" i="21"/>
  <c r="T28" i="21" s="1"/>
  <c r="U28" i="21"/>
  <c r="V28" i="21" s="1"/>
  <c r="W28" i="21"/>
  <c r="X28" i="21"/>
  <c r="Y28" i="21"/>
  <c r="Z28" i="21" s="1"/>
  <c r="AA28" i="21"/>
  <c r="AB28" i="21"/>
  <c r="AC28" i="21"/>
  <c r="AD28" i="21"/>
  <c r="AE28" i="21"/>
  <c r="AF28" i="21"/>
  <c r="N29" i="21"/>
  <c r="O29" i="21"/>
  <c r="P29" i="21"/>
  <c r="Q29" i="21"/>
  <c r="R29" i="21" s="1"/>
  <c r="S29" i="21"/>
  <c r="T29" i="21"/>
  <c r="U29" i="21"/>
  <c r="V29" i="21" s="1"/>
  <c r="W29" i="21"/>
  <c r="X29" i="21" s="1"/>
  <c r="Y29" i="21"/>
  <c r="Z29" i="21" s="1"/>
  <c r="AA29" i="21"/>
  <c r="AB29" i="21"/>
  <c r="AC29" i="21"/>
  <c r="AD29" i="21"/>
  <c r="AE29" i="21"/>
  <c r="AF29" i="21"/>
  <c r="N30" i="21"/>
  <c r="O30" i="21"/>
  <c r="P30" i="21"/>
  <c r="Q30" i="21"/>
  <c r="R30" i="21" s="1"/>
  <c r="S30" i="21"/>
  <c r="T30" i="21" s="1"/>
  <c r="U30" i="21"/>
  <c r="V30" i="21" s="1"/>
  <c r="W30" i="21"/>
  <c r="X30" i="21" s="1"/>
  <c r="Y30" i="21"/>
  <c r="Z30" i="21" s="1"/>
  <c r="AA30" i="21"/>
  <c r="AB30" i="21"/>
  <c r="AC30" i="21"/>
  <c r="AD30" i="21"/>
  <c r="AE30" i="21"/>
  <c r="AF30" i="21"/>
  <c r="N31" i="21"/>
  <c r="O31" i="21"/>
  <c r="P31" i="21"/>
  <c r="Q31" i="21"/>
  <c r="R31" i="21" s="1"/>
  <c r="S31" i="21"/>
  <c r="T31" i="21" s="1"/>
  <c r="U31" i="21"/>
  <c r="V31" i="21" s="1"/>
  <c r="W31" i="21"/>
  <c r="X31" i="21" s="1"/>
  <c r="Y31" i="21"/>
  <c r="Z31" i="21" s="1"/>
  <c r="AA31" i="21"/>
  <c r="AB31" i="21"/>
  <c r="AC31" i="21"/>
  <c r="AD31" i="21"/>
  <c r="AE31" i="21"/>
  <c r="AF31" i="21"/>
  <c r="N32" i="21"/>
  <c r="O32" i="21"/>
  <c r="M32" i="21" s="1"/>
  <c r="P32" i="21"/>
  <c r="Q32" i="21"/>
  <c r="R32" i="21" s="1"/>
  <c r="S32" i="21"/>
  <c r="T32" i="21" s="1"/>
  <c r="U32" i="21"/>
  <c r="V32" i="21" s="1"/>
  <c r="W32" i="21"/>
  <c r="X32" i="21"/>
  <c r="Y32" i="21"/>
  <c r="Z32" i="21" s="1"/>
  <c r="AA32" i="21"/>
  <c r="AB32" i="21"/>
  <c r="AC32" i="21"/>
  <c r="AD32" i="21"/>
  <c r="AE32" i="21"/>
  <c r="AF32" i="21"/>
  <c r="N33" i="21"/>
  <c r="O33" i="21"/>
  <c r="P33" i="21"/>
  <c r="Q33" i="21"/>
  <c r="R33" i="21" s="1"/>
  <c r="S33" i="21"/>
  <c r="T33" i="21"/>
  <c r="U33" i="21"/>
  <c r="V33" i="21" s="1"/>
  <c r="W33" i="21"/>
  <c r="X33" i="21" s="1"/>
  <c r="Y33" i="21"/>
  <c r="Z33" i="21" s="1"/>
  <c r="AA33" i="21"/>
  <c r="AB33" i="21"/>
  <c r="AC33" i="21"/>
  <c r="AD33" i="21"/>
  <c r="AE33" i="21"/>
  <c r="AF33" i="21"/>
  <c r="N34" i="21"/>
  <c r="O34" i="21"/>
  <c r="P34" i="21"/>
  <c r="Q34" i="21"/>
  <c r="R34" i="21" s="1"/>
  <c r="S34" i="21"/>
  <c r="T34" i="21" s="1"/>
  <c r="U34" i="21"/>
  <c r="V34" i="21" s="1"/>
  <c r="W34" i="21"/>
  <c r="X34" i="21" s="1"/>
  <c r="Y34" i="21"/>
  <c r="Z34" i="21" s="1"/>
  <c r="AA34" i="21"/>
  <c r="AB34" i="21"/>
  <c r="AC34" i="21"/>
  <c r="AD34" i="21"/>
  <c r="AE34" i="21"/>
  <c r="AF34" i="21"/>
  <c r="N35" i="21"/>
  <c r="O35" i="21"/>
  <c r="P35" i="21"/>
  <c r="Q35" i="21"/>
  <c r="R35" i="21" s="1"/>
  <c r="S35" i="21"/>
  <c r="T35" i="21" s="1"/>
  <c r="U35" i="21"/>
  <c r="V35" i="21" s="1"/>
  <c r="W35" i="21"/>
  <c r="X35" i="21" s="1"/>
  <c r="Y35" i="21"/>
  <c r="Z35" i="21" s="1"/>
  <c r="AA35" i="21"/>
  <c r="AB35" i="21"/>
  <c r="AC35" i="21"/>
  <c r="AD35" i="21"/>
  <c r="AE35" i="21"/>
  <c r="AF35" i="21"/>
  <c r="N36" i="21"/>
  <c r="O36" i="21"/>
  <c r="P36" i="21"/>
  <c r="Q36" i="21"/>
  <c r="R36" i="21" s="1"/>
  <c r="S36" i="21"/>
  <c r="T36" i="21" s="1"/>
  <c r="U36" i="21"/>
  <c r="V36" i="21" s="1"/>
  <c r="W36" i="21"/>
  <c r="X36" i="21"/>
  <c r="Y36" i="21"/>
  <c r="Z36" i="21" s="1"/>
  <c r="AA36" i="21"/>
  <c r="AB36" i="21"/>
  <c r="AC36" i="21"/>
  <c r="AD36" i="21"/>
  <c r="AE36" i="21"/>
  <c r="AF36" i="21"/>
  <c r="Y2" i="21"/>
  <c r="Q2" i="21"/>
  <c r="Z2" i="25"/>
  <c r="Z2" i="24"/>
  <c r="Z2" i="23"/>
  <c r="Z2" i="22"/>
  <c r="Z2" i="1"/>
  <c r="AH2" i="20"/>
  <c r="Z2" i="20"/>
  <c r="AI2" i="19"/>
  <c r="AA2" i="19"/>
  <c r="Z2" i="18"/>
  <c r="AA2" i="17"/>
  <c r="AC2" i="16"/>
  <c r="AA3" i="15"/>
  <c r="AB3" i="15" s="1"/>
  <c r="AC3" i="15"/>
  <c r="AD3" i="15" s="1"/>
  <c r="AE3" i="15"/>
  <c r="AF3" i="15" s="1"/>
  <c r="AG3" i="15"/>
  <c r="AH3" i="15" s="1"/>
  <c r="AI3" i="15"/>
  <c r="AJ3" i="15" s="1"/>
  <c r="AK3" i="15"/>
  <c r="AM3" i="15"/>
  <c r="AN3" i="15"/>
  <c r="AQ3" i="15"/>
  <c r="AR3" i="15"/>
  <c r="AA4" i="15"/>
  <c r="AB4" i="15" s="1"/>
  <c r="AC4" i="15"/>
  <c r="AD4" i="15" s="1"/>
  <c r="AE4" i="15"/>
  <c r="AF4" i="15" s="1"/>
  <c r="AG4" i="15"/>
  <c r="AH4" i="15" s="1"/>
  <c r="AI4" i="15"/>
  <c r="AJ4" i="15" s="1"/>
  <c r="AK4" i="15"/>
  <c r="AM4" i="15"/>
  <c r="AN4" i="15"/>
  <c r="AQ4" i="15"/>
  <c r="AR4" i="15"/>
  <c r="AA5" i="15"/>
  <c r="AB5" i="15" s="1"/>
  <c r="AC5" i="15"/>
  <c r="AD5" i="15" s="1"/>
  <c r="AE5" i="15"/>
  <c r="AF5" i="15" s="1"/>
  <c r="AG5" i="15"/>
  <c r="AH5" i="15" s="1"/>
  <c r="AI5" i="15"/>
  <c r="AJ5" i="15" s="1"/>
  <c r="AK5" i="15"/>
  <c r="AM5" i="15"/>
  <c r="AN5" i="15"/>
  <c r="AQ5" i="15"/>
  <c r="AR5" i="15"/>
  <c r="AA6" i="15"/>
  <c r="AB6" i="15" s="1"/>
  <c r="AC6" i="15"/>
  <c r="AD6" i="15" s="1"/>
  <c r="AE6" i="15"/>
  <c r="AF6" i="15" s="1"/>
  <c r="AG6" i="15"/>
  <c r="AH6" i="15" s="1"/>
  <c r="AI6" i="15"/>
  <c r="AJ6" i="15" s="1"/>
  <c r="AK6" i="15"/>
  <c r="AM6" i="15"/>
  <c r="AN6" i="15"/>
  <c r="AQ6" i="15"/>
  <c r="AR6" i="15"/>
  <c r="AA7" i="15"/>
  <c r="AB7" i="15" s="1"/>
  <c r="AC7" i="15"/>
  <c r="AD7" i="15" s="1"/>
  <c r="AE7" i="15"/>
  <c r="AF7" i="15" s="1"/>
  <c r="AG7" i="15"/>
  <c r="AH7" i="15" s="1"/>
  <c r="AI7" i="15"/>
  <c r="AJ7" i="15" s="1"/>
  <c r="AK7" i="15"/>
  <c r="AM7" i="15"/>
  <c r="AN7" i="15"/>
  <c r="AQ7" i="15"/>
  <c r="AR7" i="15"/>
  <c r="AA8" i="15"/>
  <c r="AB8" i="15" s="1"/>
  <c r="AC8" i="15"/>
  <c r="AD8" i="15" s="1"/>
  <c r="AE8" i="15"/>
  <c r="AF8" i="15" s="1"/>
  <c r="AG8" i="15"/>
  <c r="AH8" i="15" s="1"/>
  <c r="AI8" i="15"/>
  <c r="AJ8" i="15" s="1"/>
  <c r="AK8" i="15"/>
  <c r="AM8" i="15"/>
  <c r="AN8" i="15"/>
  <c r="AQ8" i="15"/>
  <c r="AR8" i="15"/>
  <c r="AA9" i="15"/>
  <c r="AB9" i="15" s="1"/>
  <c r="AC9" i="15"/>
  <c r="AD9" i="15" s="1"/>
  <c r="AE9" i="15"/>
  <c r="AF9" i="15" s="1"/>
  <c r="AG9" i="15"/>
  <c r="AH9" i="15" s="1"/>
  <c r="AI9" i="15"/>
  <c r="AJ9" i="15" s="1"/>
  <c r="AK9" i="15"/>
  <c r="AM9" i="15"/>
  <c r="AN9" i="15"/>
  <c r="AQ9" i="15"/>
  <c r="AR9" i="15"/>
  <c r="AA10" i="15"/>
  <c r="AB10" i="15" s="1"/>
  <c r="AC10" i="15"/>
  <c r="AD10" i="15" s="1"/>
  <c r="AE10" i="15"/>
  <c r="AF10" i="15" s="1"/>
  <c r="AG10" i="15"/>
  <c r="AH10" i="15" s="1"/>
  <c r="AI10" i="15"/>
  <c r="AJ10" i="15" s="1"/>
  <c r="AK10" i="15"/>
  <c r="AM10" i="15"/>
  <c r="AN10" i="15"/>
  <c r="AQ10" i="15"/>
  <c r="AR10" i="15"/>
  <c r="AA21" i="15"/>
  <c r="AB21" i="15" s="1"/>
  <c r="AC21" i="15"/>
  <c r="AD21" i="15" s="1"/>
  <c r="AE21" i="15"/>
  <c r="AF21" i="15" s="1"/>
  <c r="AG21" i="15"/>
  <c r="AH21" i="15" s="1"/>
  <c r="AI21" i="15"/>
  <c r="AJ21" i="15" s="1"/>
  <c r="AK21" i="15"/>
  <c r="AM21" i="15"/>
  <c r="AN21" i="15"/>
  <c r="AQ21" i="15"/>
  <c r="AR21" i="15"/>
  <c r="AA22" i="15"/>
  <c r="AB22" i="15" s="1"/>
  <c r="AC22" i="15"/>
  <c r="AD22" i="15" s="1"/>
  <c r="AE22" i="15"/>
  <c r="AF22" i="15" s="1"/>
  <c r="AG22" i="15"/>
  <c r="AH22" i="15" s="1"/>
  <c r="AI22" i="15"/>
  <c r="AJ22" i="15" s="1"/>
  <c r="AK22" i="15"/>
  <c r="AM22" i="15"/>
  <c r="AN22" i="15"/>
  <c r="AQ22" i="15"/>
  <c r="AR22" i="15"/>
  <c r="AA23" i="15"/>
  <c r="AB23" i="15" s="1"/>
  <c r="AC23" i="15"/>
  <c r="AD23" i="15" s="1"/>
  <c r="AE23" i="15"/>
  <c r="AF23" i="15" s="1"/>
  <c r="AG23" i="15"/>
  <c r="AH23" i="15" s="1"/>
  <c r="AI23" i="15"/>
  <c r="AJ23" i="15" s="1"/>
  <c r="AK23" i="15"/>
  <c r="AM23" i="15"/>
  <c r="AN23" i="15"/>
  <c r="AQ23" i="15"/>
  <c r="AR23" i="15"/>
  <c r="AA24" i="15"/>
  <c r="AB24" i="15" s="1"/>
  <c r="AC24" i="15"/>
  <c r="AD24" i="15" s="1"/>
  <c r="AE24" i="15"/>
  <c r="AF24" i="15" s="1"/>
  <c r="AG24" i="15"/>
  <c r="AH24" i="15" s="1"/>
  <c r="AI24" i="15"/>
  <c r="AJ24" i="15" s="1"/>
  <c r="AK24" i="15"/>
  <c r="AM24" i="15"/>
  <c r="AN24" i="15"/>
  <c r="AQ24" i="15"/>
  <c r="AR24" i="15"/>
  <c r="AA25" i="15"/>
  <c r="AB25" i="15" s="1"/>
  <c r="AC25" i="15"/>
  <c r="AD25" i="15" s="1"/>
  <c r="AE25" i="15"/>
  <c r="AF25" i="15" s="1"/>
  <c r="AG25" i="15"/>
  <c r="AH25" i="15" s="1"/>
  <c r="AI25" i="15"/>
  <c r="AJ25" i="15" s="1"/>
  <c r="AK25" i="15"/>
  <c r="AM25" i="15"/>
  <c r="AN25" i="15"/>
  <c r="AQ25" i="15"/>
  <c r="AR25" i="15"/>
  <c r="AA26" i="15"/>
  <c r="AB26" i="15" s="1"/>
  <c r="AC26" i="15"/>
  <c r="AD26" i="15" s="1"/>
  <c r="AE26" i="15"/>
  <c r="AF26" i="15" s="1"/>
  <c r="AG26" i="15"/>
  <c r="AH26" i="15" s="1"/>
  <c r="AI26" i="15"/>
  <c r="AJ26" i="15" s="1"/>
  <c r="AK26" i="15"/>
  <c r="AM26" i="15"/>
  <c r="AN26" i="15"/>
  <c r="AQ26" i="15"/>
  <c r="AR26" i="15"/>
  <c r="AA27" i="15"/>
  <c r="AB27" i="15" s="1"/>
  <c r="AC27" i="15"/>
  <c r="AD27" i="15" s="1"/>
  <c r="AE27" i="15"/>
  <c r="AF27" i="15" s="1"/>
  <c r="AG27" i="15"/>
  <c r="AH27" i="15" s="1"/>
  <c r="AI27" i="15"/>
  <c r="AJ27" i="15" s="1"/>
  <c r="AK27" i="15"/>
  <c r="AM27" i="15"/>
  <c r="AN27" i="15"/>
  <c r="AQ27" i="15"/>
  <c r="AR27" i="15"/>
  <c r="AA28" i="15"/>
  <c r="AB28" i="15" s="1"/>
  <c r="AC28" i="15"/>
  <c r="AD28" i="15" s="1"/>
  <c r="AE28" i="15"/>
  <c r="AF28" i="15" s="1"/>
  <c r="AG28" i="15"/>
  <c r="AH28" i="15" s="1"/>
  <c r="AI28" i="15"/>
  <c r="AJ28" i="15" s="1"/>
  <c r="AK28" i="15"/>
  <c r="AM28" i="15"/>
  <c r="AN28" i="15"/>
  <c r="AQ28" i="15"/>
  <c r="AR28" i="15"/>
  <c r="AA29" i="15"/>
  <c r="AB29" i="15" s="1"/>
  <c r="AC29" i="15"/>
  <c r="AD29" i="15" s="1"/>
  <c r="AE29" i="15"/>
  <c r="AF29" i="15" s="1"/>
  <c r="AG29" i="15"/>
  <c r="AH29" i="15" s="1"/>
  <c r="AI29" i="15"/>
  <c r="AJ29" i="15" s="1"/>
  <c r="AK29" i="15"/>
  <c r="AM29" i="15"/>
  <c r="AN29" i="15"/>
  <c r="AQ29" i="15"/>
  <c r="AR29" i="15"/>
  <c r="AA30" i="15"/>
  <c r="AB30" i="15" s="1"/>
  <c r="AC30" i="15"/>
  <c r="AD30" i="15" s="1"/>
  <c r="AE30" i="15"/>
  <c r="AF30" i="15" s="1"/>
  <c r="AG30" i="15"/>
  <c r="AH30" i="15" s="1"/>
  <c r="AI30" i="15"/>
  <c r="AJ30" i="15" s="1"/>
  <c r="AK30" i="15"/>
  <c r="AM30" i="15"/>
  <c r="AN30" i="15"/>
  <c r="AQ30" i="15"/>
  <c r="AR30" i="15"/>
  <c r="AA31" i="15"/>
  <c r="AB31" i="15" s="1"/>
  <c r="AC31" i="15"/>
  <c r="AD31" i="15" s="1"/>
  <c r="AE31" i="15"/>
  <c r="AF31" i="15" s="1"/>
  <c r="AG31" i="15"/>
  <c r="AH31" i="15" s="1"/>
  <c r="AI31" i="15"/>
  <c r="AJ31" i="15" s="1"/>
  <c r="AK31" i="15"/>
  <c r="AM31" i="15"/>
  <c r="AN31" i="15"/>
  <c r="AQ31" i="15"/>
  <c r="AR31" i="15"/>
  <c r="AA32" i="15"/>
  <c r="AB32" i="15" s="1"/>
  <c r="AC32" i="15"/>
  <c r="AD32" i="15" s="1"/>
  <c r="AE32" i="15"/>
  <c r="AF32" i="15" s="1"/>
  <c r="AG32" i="15"/>
  <c r="AH32" i="15" s="1"/>
  <c r="AI32" i="15"/>
  <c r="AJ32" i="15" s="1"/>
  <c r="AK32" i="15"/>
  <c r="AM32" i="15"/>
  <c r="AN32" i="15"/>
  <c r="AQ32" i="15"/>
  <c r="AR32" i="15"/>
  <c r="AA11" i="15"/>
  <c r="AB11" i="15" s="1"/>
  <c r="AC11" i="15"/>
  <c r="AD11" i="15" s="1"/>
  <c r="AE11" i="15"/>
  <c r="AF11" i="15" s="1"/>
  <c r="AG11" i="15"/>
  <c r="AH11" i="15" s="1"/>
  <c r="AI11" i="15"/>
  <c r="AJ11" i="15" s="1"/>
  <c r="AK11" i="15"/>
  <c r="AM11" i="15"/>
  <c r="AN11" i="15"/>
  <c r="AQ11" i="15"/>
  <c r="AR11" i="15"/>
  <c r="AA12" i="15"/>
  <c r="AB12" i="15" s="1"/>
  <c r="AC12" i="15"/>
  <c r="AD12" i="15" s="1"/>
  <c r="AE12" i="15"/>
  <c r="AF12" i="15" s="1"/>
  <c r="AG12" i="15"/>
  <c r="AH12" i="15" s="1"/>
  <c r="AI12" i="15"/>
  <c r="AJ12" i="15" s="1"/>
  <c r="AK12" i="15"/>
  <c r="AM12" i="15"/>
  <c r="AN12" i="15"/>
  <c r="AQ12" i="15"/>
  <c r="AR12" i="15"/>
  <c r="AA20" i="15"/>
  <c r="AB20" i="15" s="1"/>
  <c r="AC20" i="15"/>
  <c r="AD20" i="15" s="1"/>
  <c r="AE20" i="15"/>
  <c r="AF20" i="15" s="1"/>
  <c r="AG20" i="15"/>
  <c r="AH20" i="15" s="1"/>
  <c r="AI20" i="15"/>
  <c r="AJ20" i="15" s="1"/>
  <c r="AK20" i="15"/>
  <c r="AM20" i="15"/>
  <c r="AN20" i="15"/>
  <c r="AQ20" i="15"/>
  <c r="AR20" i="15"/>
  <c r="AA13" i="15"/>
  <c r="AB13" i="15" s="1"/>
  <c r="AC13" i="15"/>
  <c r="AD13" i="15" s="1"/>
  <c r="AE13" i="15"/>
  <c r="AF13" i="15" s="1"/>
  <c r="AG13" i="15"/>
  <c r="AH13" i="15" s="1"/>
  <c r="AI13" i="15"/>
  <c r="AJ13" i="15" s="1"/>
  <c r="AK13" i="15"/>
  <c r="AM13" i="15"/>
  <c r="AN13" i="15"/>
  <c r="AQ13" i="15"/>
  <c r="AR13" i="15"/>
  <c r="AA14" i="15"/>
  <c r="AB14" i="15" s="1"/>
  <c r="AC14" i="15"/>
  <c r="AD14" i="15" s="1"/>
  <c r="AE14" i="15"/>
  <c r="AF14" i="15" s="1"/>
  <c r="AG14" i="15"/>
  <c r="AH14" i="15" s="1"/>
  <c r="AI14" i="15"/>
  <c r="AJ14" i="15" s="1"/>
  <c r="AK14" i="15"/>
  <c r="AM14" i="15"/>
  <c r="AN14" i="15"/>
  <c r="AQ14" i="15"/>
  <c r="AR14" i="15"/>
  <c r="AA15" i="15"/>
  <c r="AB15" i="15" s="1"/>
  <c r="AC15" i="15"/>
  <c r="AD15" i="15" s="1"/>
  <c r="AE15" i="15"/>
  <c r="AF15" i="15" s="1"/>
  <c r="AG15" i="15"/>
  <c r="AH15" i="15" s="1"/>
  <c r="AI15" i="15"/>
  <c r="AJ15" i="15" s="1"/>
  <c r="AK15" i="15"/>
  <c r="AM15" i="15"/>
  <c r="AN15" i="15"/>
  <c r="AQ15" i="15"/>
  <c r="AR15" i="15"/>
  <c r="AA16" i="15"/>
  <c r="AB16" i="15" s="1"/>
  <c r="AC16" i="15"/>
  <c r="AD16" i="15" s="1"/>
  <c r="AE16" i="15"/>
  <c r="AF16" i="15" s="1"/>
  <c r="AG16" i="15"/>
  <c r="AH16" i="15" s="1"/>
  <c r="AI16" i="15"/>
  <c r="AJ16" i="15" s="1"/>
  <c r="AK16" i="15"/>
  <c r="AM16" i="15"/>
  <c r="AN16" i="15"/>
  <c r="AQ16" i="15"/>
  <c r="AR16" i="15"/>
  <c r="AA17" i="15"/>
  <c r="AB17" i="15" s="1"/>
  <c r="AC17" i="15"/>
  <c r="AD17" i="15" s="1"/>
  <c r="AE17" i="15"/>
  <c r="AF17" i="15" s="1"/>
  <c r="AG17" i="15"/>
  <c r="AH17" i="15" s="1"/>
  <c r="AI17" i="15"/>
  <c r="AJ17" i="15" s="1"/>
  <c r="AK17" i="15"/>
  <c r="AM17" i="15"/>
  <c r="AN17" i="15"/>
  <c r="AQ17" i="15"/>
  <c r="AR17" i="15"/>
  <c r="AA18" i="15"/>
  <c r="AB18" i="15" s="1"/>
  <c r="AC18" i="15"/>
  <c r="AD18" i="15" s="1"/>
  <c r="AE18" i="15"/>
  <c r="AF18" i="15" s="1"/>
  <c r="AG18" i="15"/>
  <c r="AH18" i="15" s="1"/>
  <c r="AI18" i="15"/>
  <c r="AJ18" i="15" s="1"/>
  <c r="AK18" i="15"/>
  <c r="AM18" i="15"/>
  <c r="AN18" i="15"/>
  <c r="AQ18" i="15"/>
  <c r="AR18" i="15"/>
  <c r="AA19" i="15"/>
  <c r="AB19" i="15" s="1"/>
  <c r="AC19" i="15"/>
  <c r="AD19" i="15" s="1"/>
  <c r="AE19" i="15"/>
  <c r="AF19" i="15" s="1"/>
  <c r="AG19" i="15"/>
  <c r="AH19" i="15" s="1"/>
  <c r="AI19" i="15"/>
  <c r="AJ19" i="15" s="1"/>
  <c r="AK19" i="15"/>
  <c r="AM19" i="15"/>
  <c r="AN19" i="15"/>
  <c r="AQ19" i="15"/>
  <c r="AR19" i="15"/>
  <c r="AI2" i="15"/>
  <c r="AA2" i="15"/>
  <c r="AK2" i="14"/>
  <c r="AC2" i="14"/>
  <c r="Z2" i="13"/>
  <c r="M25" i="21" l="1"/>
  <c r="M34" i="21"/>
  <c r="M23" i="21"/>
  <c r="M12" i="21"/>
  <c r="T6" i="15"/>
  <c r="T20" i="15"/>
  <c r="T25" i="15"/>
  <c r="T19" i="15"/>
  <c r="T31" i="15"/>
  <c r="T23" i="15"/>
  <c r="T14" i="15"/>
  <c r="T26" i="15"/>
  <c r="T9" i="15"/>
  <c r="T12" i="15"/>
  <c r="T17" i="15"/>
  <c r="T29" i="15"/>
  <c r="T21" i="15"/>
  <c r="T3" i="15"/>
  <c r="T32" i="15"/>
  <c r="T24" i="15"/>
  <c r="T7" i="15"/>
  <c r="T27" i="15"/>
  <c r="T10" i="15"/>
  <c r="T15" i="15"/>
  <c r="T30" i="15"/>
  <c r="T22" i="15"/>
  <c r="T18" i="15"/>
  <c r="T13" i="15"/>
  <c r="T11" i="15"/>
  <c r="T5" i="15"/>
  <c r="T4" i="15"/>
  <c r="T8" i="15"/>
  <c r="T16" i="15"/>
  <c r="T28" i="15"/>
  <c r="M36" i="21"/>
  <c r="M26" i="21"/>
  <c r="M15" i="21"/>
  <c r="M4" i="21"/>
  <c r="M5" i="21"/>
  <c r="M27" i="21"/>
  <c r="M16" i="21"/>
  <c r="M6" i="21"/>
  <c r="M17" i="21"/>
  <c r="M28" i="21"/>
  <c r="M18" i="21"/>
  <c r="M7" i="21"/>
  <c r="M29" i="21"/>
  <c r="M30" i="21"/>
  <c r="M19" i="21"/>
  <c r="M8" i="21"/>
  <c r="M9" i="21"/>
  <c r="M31" i="21"/>
  <c r="M20" i="21"/>
  <c r="M10" i="21"/>
  <c r="M21" i="21"/>
  <c r="M22" i="21"/>
  <c r="M11" i="21"/>
  <c r="M33" i="21"/>
  <c r="M13" i="21"/>
  <c r="M35" i="21"/>
  <c r="M24" i="21"/>
  <c r="M14" i="21"/>
  <c r="M3" i="21"/>
  <c r="AS2" i="25"/>
  <c r="AR2" i="25"/>
  <c r="AO2" i="25"/>
  <c r="AL2" i="25"/>
  <c r="AK2" i="25"/>
  <c r="AH2" i="25"/>
  <c r="AI2" i="25" s="1"/>
  <c r="AF2" i="25"/>
  <c r="AG2" i="25" s="1"/>
  <c r="AD2" i="25"/>
  <c r="AE2" i="25" s="1"/>
  <c r="AA2" i="25"/>
  <c r="T2" i="25"/>
  <c r="U2" i="25" s="1"/>
  <c r="AS2" i="24"/>
  <c r="AR2" i="24"/>
  <c r="AL2" i="24"/>
  <c r="AH2" i="24"/>
  <c r="AI2" i="24" s="1"/>
  <c r="AF2" i="24"/>
  <c r="AG2" i="24" s="1"/>
  <c r="AD2" i="24"/>
  <c r="AE2" i="24" s="1"/>
  <c r="AA2" i="24"/>
  <c r="T2" i="24"/>
  <c r="U2" i="24" s="1"/>
  <c r="W2" i="14"/>
  <c r="X2" i="14" s="1"/>
  <c r="AD2" i="14"/>
  <c r="AE2" i="14"/>
  <c r="AF2" i="14" s="1"/>
  <c r="AG2" i="14"/>
  <c r="AH2" i="14" s="1"/>
  <c r="AI2" i="14"/>
  <c r="AJ2" i="14" s="1"/>
  <c r="AL2" i="14"/>
  <c r="AM2" i="14"/>
  <c r="AO2" i="14"/>
  <c r="AP2" i="14"/>
  <c r="AS2" i="14"/>
  <c r="AT2" i="14"/>
  <c r="AP2" i="17"/>
  <c r="AS2" i="23"/>
  <c r="AR2" i="23"/>
  <c r="AO2" i="23"/>
  <c r="AL2" i="23"/>
  <c r="AK2" i="23"/>
  <c r="AH2" i="23"/>
  <c r="AI2" i="23" s="1"/>
  <c r="AF2" i="23"/>
  <c r="AG2" i="23" s="1"/>
  <c r="AD2" i="23"/>
  <c r="AE2" i="23" s="1"/>
  <c r="AA2" i="23"/>
  <c r="T2" i="23"/>
  <c r="U2" i="23" s="1"/>
  <c r="AR2" i="16"/>
  <c r="AM2" i="15"/>
  <c r="R2" i="25" l="1"/>
  <c r="R2" i="23"/>
  <c r="S2" i="24"/>
  <c r="S2" i="23"/>
  <c r="V2" i="14"/>
  <c r="S2" i="25"/>
  <c r="AU2" i="17"/>
  <c r="AT2" i="17"/>
  <c r="AQ2" i="17"/>
  <c r="AN2" i="17"/>
  <c r="AM2" i="17"/>
  <c r="AJ2" i="17"/>
  <c r="AK2" i="17" s="1"/>
  <c r="AH2" i="17"/>
  <c r="AI2" i="17" s="1"/>
  <c r="AF2" i="17"/>
  <c r="AG2" i="17" s="1"/>
  <c r="AB2" i="17"/>
  <c r="U2" i="17"/>
  <c r="V2" i="17" s="1"/>
  <c r="T2" i="17" l="1"/>
  <c r="AN2" i="13"/>
  <c r="AS2" i="22" l="1"/>
  <c r="AR2" i="22"/>
  <c r="AO2" i="22"/>
  <c r="AL2" i="22"/>
  <c r="AK2" i="22"/>
  <c r="AH2" i="22"/>
  <c r="AI2" i="22" s="1"/>
  <c r="AF2" i="22"/>
  <c r="AG2" i="22" s="1"/>
  <c r="AD2" i="22"/>
  <c r="AE2" i="22" s="1"/>
  <c r="AA2" i="22"/>
  <c r="T2" i="22"/>
  <c r="U2" i="22" s="1"/>
  <c r="S2" i="22" l="1"/>
  <c r="AE2" i="21"/>
  <c r="AC2" i="21"/>
  <c r="AB2" i="21"/>
  <c r="AR2" i="1" l="1"/>
  <c r="AO2" i="1"/>
  <c r="AP2" i="20"/>
  <c r="AM2" i="20"/>
  <c r="AQ2" i="19"/>
  <c r="AN2" i="19"/>
  <c r="AR2" i="18"/>
  <c r="AO2" i="18"/>
  <c r="AV2" i="16"/>
  <c r="AS2" i="16"/>
  <c r="AQ2" i="15"/>
  <c r="AN2" i="15"/>
  <c r="AR2" i="13"/>
  <c r="AO2" i="13"/>
  <c r="AF2" i="21" l="1"/>
  <c r="AD2" i="21"/>
  <c r="AA2" i="21"/>
  <c r="Z2" i="21"/>
  <c r="W2" i="21"/>
  <c r="X2" i="21" s="1"/>
  <c r="U2" i="21"/>
  <c r="V2" i="21" s="1"/>
  <c r="S2" i="21"/>
  <c r="T2" i="21" s="1"/>
  <c r="R2" i="21"/>
  <c r="P2" i="21"/>
  <c r="N2" i="21"/>
  <c r="O2" i="21" s="1"/>
  <c r="AQ2" i="20"/>
  <c r="AJ2" i="20"/>
  <c r="AI2" i="20"/>
  <c r="AF2" i="20"/>
  <c r="AG2" i="20" s="1"/>
  <c r="AD2" i="20"/>
  <c r="AE2" i="20" s="1"/>
  <c r="AB2" i="20"/>
  <c r="AC2" i="20" s="1"/>
  <c r="AA2" i="20"/>
  <c r="T2" i="20"/>
  <c r="U2" i="20" s="1"/>
  <c r="AS2" i="18"/>
  <c r="AL2" i="18"/>
  <c r="AK2" i="18"/>
  <c r="AH2" i="18"/>
  <c r="AI2" i="18" s="1"/>
  <c r="AF2" i="18"/>
  <c r="AG2" i="18" s="1"/>
  <c r="AD2" i="18"/>
  <c r="AE2" i="18" s="1"/>
  <c r="AA2" i="18"/>
  <c r="T2" i="18"/>
  <c r="U2" i="18" s="1"/>
  <c r="AR2" i="19"/>
  <c r="AK2" i="19"/>
  <c r="AJ2" i="19"/>
  <c r="AG2" i="19"/>
  <c r="AH2" i="19" s="1"/>
  <c r="AE2" i="19"/>
  <c r="AF2" i="19" s="1"/>
  <c r="AC2" i="19"/>
  <c r="AD2" i="19" s="1"/>
  <c r="AB2" i="19"/>
  <c r="U2" i="19"/>
  <c r="V2" i="19" s="1"/>
  <c r="S2" i="20" l="1"/>
  <c r="T2" i="19"/>
  <c r="S2" i="18"/>
  <c r="M2" i="21"/>
  <c r="Y2" i="13"/>
  <c r="AW2" i="16" l="1"/>
  <c r="AP2" i="16"/>
  <c r="AO2" i="16"/>
  <c r="AL2" i="16"/>
  <c r="AM2" i="16" s="1"/>
  <c r="AJ2" i="16"/>
  <c r="AK2" i="16" s="1"/>
  <c r="AH2" i="16"/>
  <c r="AI2" i="16" s="1"/>
  <c r="AD2" i="16"/>
  <c r="W2" i="16"/>
  <c r="X2" i="16" s="1"/>
  <c r="AR2" i="15"/>
  <c r="AK2" i="15"/>
  <c r="AJ2" i="15"/>
  <c r="AG2" i="15"/>
  <c r="AH2" i="15" s="1"/>
  <c r="AE2" i="15"/>
  <c r="AF2" i="15" s="1"/>
  <c r="AC2" i="15"/>
  <c r="AD2" i="15" s="1"/>
  <c r="AB2" i="15"/>
  <c r="U2" i="15"/>
  <c r="V2" i="15" s="1"/>
  <c r="V2" i="16" l="1"/>
  <c r="T2" i="15"/>
  <c r="AS2" i="13"/>
  <c r="AL2" i="13"/>
  <c r="AK2" i="13"/>
  <c r="AH2" i="13"/>
  <c r="AI2" i="13" s="1"/>
  <c r="AF2" i="13"/>
  <c r="AG2" i="13" s="1"/>
  <c r="AD2" i="13"/>
  <c r="AE2" i="13" s="1"/>
  <c r="AA2" i="13"/>
  <c r="T2" i="13"/>
  <c r="U2" i="13" s="1"/>
  <c r="S2" i="13" l="1"/>
  <c r="AA2" i="1"/>
  <c r="AS2" i="1" l="1"/>
  <c r="AL2" i="1"/>
  <c r="AK2" i="1"/>
  <c r="AH2" i="1"/>
  <c r="AI2" i="1" s="1"/>
  <c r="AF2" i="1"/>
  <c r="AG2" i="1" s="1"/>
  <c r="AD2" i="1"/>
  <c r="AE2" i="1" s="1"/>
  <c r="T2" i="1"/>
  <c r="U2" i="1" s="1"/>
  <c r="AP3" i="20"/>
  <c r="S3" i="20" s="1"/>
  <c r="S2" i="1" l="1"/>
</calcChain>
</file>

<file path=xl/sharedStrings.xml><?xml version="1.0" encoding="utf-8"?>
<sst xmlns="http://schemas.openxmlformats.org/spreadsheetml/2006/main" count="4392" uniqueCount="2122">
  <si>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</si>
  <si>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</si>
  <si>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</si>
  <si>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</si>
  <si>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</si>
  <si>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</si>
  <si>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</si>
  <si>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</si>
  <si>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</si>
  <si>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</si>
  <si>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</si>
  <si>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</si>
  <si>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</si>
  <si>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</si>
  <si>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</si>
  <si>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</si>
  <si>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</si>
  <si>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</si>
  <si>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</si>
  <si>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</si>
  <si>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</si>
  <si>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</si>
  <si>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</si>
  <si>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</si>
  <si>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</si>
  <si>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</si>
  <si>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</si>
  <si>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</si>
  <si>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</si>
  <si>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</si>
  <si>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</si>
  <si>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</si>
  <si>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</si>
  <si>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</si>
  <si>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</si>
  <si>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</si>
  <si>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</si>
  <si>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</si>
  <si>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</si>
  <si>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</si>
  <si>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</si>
  <si>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</si>
  <si>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</si>
  <si>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</si>
  <si>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</si>
  <si>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</si>
  <si>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</si>
  <si>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</si>
  <si>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</si>
  <si>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</si>
  <si>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</si>
  <si>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</si>
  <si>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</si>
  <si>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</si>
  <si>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</si>
  <si>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</si>
  <si>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</si>
  <si>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</si>
  <si>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</si>
  <si>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</si>
  <si>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</si>
  <si>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</si>
  <si>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</si>
  <si>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</si>
  <si>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</si>
  <si>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</si>
  <si>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</si>
  <si>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</si>
  <si>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</si>
  <si>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</si>
  <si>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</si>
  <si>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</si>
  <si>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</si>
  <si>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</si>
  <si>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</si>
  <si>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</si>
  <si>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</si>
  <si>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</si>
  <si>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</si>
  <si>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</si>
  <si>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</si>
  <si>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</si>
  <si>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</si>
  <si>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</si>
  <si>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</si>
  <si>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</si>
  <si>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</si>
  <si>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</si>
  <si>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</si>
  <si>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</si>
  <si>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</si>
  <si>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</si>
  <si>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</si>
  <si>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</si>
  <si>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</si>
  <si>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</si>
  <si>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</si>
  <si>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</si>
  <si>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</si>
  <si>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</si>
  <si>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</si>
  <si>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</si>
  <si>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</si>
  <si>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</si>
  <si>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</si>
  <si>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</si>
  <si>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</si>
  <si>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</si>
  <si>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</si>
  <si>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</si>
  <si>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</si>
  <si>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</si>
  <si>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Beorning</t>
  </si>
  <si>
    <t>Burglar</t>
  </si>
  <si>
    <t>Minstrel</t>
  </si>
  <si>
    <t>Champion</t>
  </si>
  <si>
    <t>Guardian</t>
  </si>
  <si>
    <t>Hunter</t>
  </si>
  <si>
    <t>Rune-keeper</t>
  </si>
  <si>
    <t>Warden</t>
  </si>
  <si>
    <t>Armsman</t>
  </si>
  <si>
    <t>Historian</t>
  </si>
  <si>
    <t>Tinker</t>
  </si>
  <si>
    <t>Woodsman</t>
  </si>
  <si>
    <t>Yeoman</t>
  </si>
  <si>
    <t>Vocation</t>
  </si>
  <si>
    <t>Lore Master</t>
  </si>
  <si>
    <t>Armorer</t>
  </si>
  <si>
    <t>Max Length:</t>
  </si>
  <si>
    <t>Dwarf</t>
  </si>
  <si>
    <t>Elf</t>
  </si>
  <si>
    <t>High Elf</t>
  </si>
  <si>
    <t>Hobbit</t>
  </si>
  <si>
    <t>Man</t>
  </si>
  <si>
    <t>Category</t>
  </si>
  <si>
    <t>Undefined</t>
  </si>
  <si>
    <t>Collection</t>
  </si>
  <si>
    <t>Save Index</t>
  </si>
  <si>
    <t>Wiki Order</t>
  </si>
  <si>
    <t>Great Barrow -- Maze Wing</t>
  </si>
  <si>
    <t>Maze Explorer</t>
  </si>
  <si>
    <t>Great Barrow -- Sambrog Wing</t>
  </si>
  <si>
    <t>Sambrog Stopper</t>
  </si>
  <si>
    <t>The haunted tombs of the Barrow-downs are no place for a living mortal.</t>
  </si>
  <si>
    <t>Complete 6 quests</t>
  </si>
  <si>
    <t>Instance</t>
  </si>
  <si>
    <t>The wight-lord Sambrog rules over the Barrow-downs in the name of the Witch-king of Angmar.</t>
  </si>
  <si>
    <t>Great Barrow -- Water Wing</t>
  </si>
  <si>
    <t>Watery Delver</t>
  </si>
  <si>
    <t>Rumour has it that a Gaunt-lord rules over this wing of Othrongroth.</t>
  </si>
  <si>
    <t>Great Barrow -- The Gate to Sambrog</t>
  </si>
  <si>
    <t>Access to the depths of the Great Barrow and the gaunt-man Sambrog is gated by a key. One half lies within the maze, the other with Thadúr.</t>
  </si>
  <si>
    <t>Complete Maze and Water Wings</t>
  </si>
  <si>
    <t>Riddle-master</t>
  </si>
  <si>
    <t>Solve 83 riddles</t>
  </si>
  <si>
    <t>The runed doors beneath the Forsaken Inn display a random assortment of riddles. Are you clever enough to solve them all?</t>
  </si>
  <si>
    <t>Excavator of the Forsaken Caverns</t>
  </si>
  <si>
    <t>Mighty Umín</t>
  </si>
  <si>
    <t>The Necklace's Keeper</t>
  </si>
  <si>
    <t>The Perfect Fellowship</t>
  </si>
  <si>
    <t>The Journal of Captain Rabghul</t>
  </si>
  <si>
    <t>The caverns below The Forsaken Inn are fraught with all manner of dangers. Do you have what it takes to explore its depths and conquer its mysteries?</t>
  </si>
  <si>
    <t>Umín has become extremely powerful through the influence of his necklace. You must defeat him if you would have any hope of surviving.</t>
  </si>
  <si>
    <t>The necklace by itself is just a necklace, but the spirit surrounding it makes it special. This spirit will stop at nothing to escape its prison and find a new host. You must put it to rest once and for all.</t>
  </si>
  <si>
    <t>The caverns below The Forsaken Inn are filled with all manner of objects and dangers requiring the expertise of a wide range of classes. Complete the quest: 'Challenge: The Perfect Fellowship'.</t>
  </si>
  <si>
    <t>Complete 4 deeds</t>
  </si>
  <si>
    <t>Defeat Umín</t>
  </si>
  <si>
    <t>Destroy The Spirit of the Necklace</t>
  </si>
  <si>
    <t>Complete the quest: 'Challenge: The Perfect Fellowship'.</t>
  </si>
  <si>
    <t>Locate 5 different pages.</t>
  </si>
  <si>
    <t>Fornost -- The Gate to Earth</t>
  </si>
  <si>
    <t>Fornost -- The Gate to Fire</t>
  </si>
  <si>
    <t>Fornost -- The Gate to Shadow</t>
  </si>
  <si>
    <t>Defeat Brogadan, Wraith of Fire, to unlock the Gate of Shadow.</t>
  </si>
  <si>
    <t>Complete Brogadan, Wraith of Fire</t>
  </si>
  <si>
    <t>Defeat Rhavameldir, the Wraith of Earth, to unlock the Gate of Fire.</t>
  </si>
  <si>
    <t>Complete Rhavameldir, the Wraith of Earth</t>
  </si>
  <si>
    <t>Defeat Megoriath, the Wraith of Water, to unlock the Gate of Earth.</t>
  </si>
  <si>
    <t>Complete Megoriath, the Wraith of Water</t>
  </si>
  <si>
    <t>Fornost -- Deadmen's Dike</t>
  </si>
  <si>
    <t>Fornost -- Wraith of Water</t>
  </si>
  <si>
    <t>Complete 3 quests and 1 challenge</t>
  </si>
  <si>
    <t>Fornost -- Wraith of Earth</t>
  </si>
  <si>
    <t>Fornost -- Wraith of Fire</t>
  </si>
  <si>
    <t>Fornost -- Wraith of Shadow</t>
  </si>
  <si>
    <t>Complete 4 quests and 1 challenge</t>
  </si>
  <si>
    <t>Level 20+</t>
  </si>
  <si>
    <t>- The Great Barrow -</t>
  </si>
  <si>
    <t>- Inn of the Forsaken -</t>
  </si>
  <si>
    <t>Level 25+</t>
  </si>
  <si>
    <t>- Fornost -</t>
  </si>
  <si>
    <t>Level 40+</t>
  </si>
  <si>
    <t>- Annúminas -</t>
  </si>
  <si>
    <t>Palace Protector</t>
  </si>
  <si>
    <t>Garden Guardian</t>
  </si>
  <si>
    <t>Took the Tomb</t>
  </si>
  <si>
    <t>Level 50+</t>
  </si>
  <si>
    <t>Saviour of Eriador</t>
  </si>
  <si>
    <t>- Angmar -</t>
  </si>
  <si>
    <t>-- The Halls of Night --</t>
  </si>
  <si>
    <t>-- Barad Gúlaran --</t>
  </si>
  <si>
    <t>-- Urugarth --</t>
  </si>
  <si>
    <t>-- Carn Dûm --</t>
  </si>
  <si>
    <t>-- The Rift of Nûrz Ghâshu --</t>
  </si>
  <si>
    <t>- Tham Mirdain -</t>
  </si>
  <si>
    <t>Champion of the Halls of Night</t>
  </si>
  <si>
    <t>You have become ensnared in the Halls of Night and must defeat Nightmare and his lieutenants before it is too late.</t>
  </si>
  <si>
    <t>Raising Spirits</t>
  </si>
  <si>
    <t>Nightmare has corrupted countless adventurers, sapping their strength to weaken their resolve. When Nightmare attempts to weaken your spirit, steel your will and fight through. Defeat him without harming any of the tortured spirits.</t>
  </si>
  <si>
    <t>Complete 2 deeds</t>
  </si>
  <si>
    <t>Facing Your Fears</t>
  </si>
  <si>
    <t>Defeat 3 bosses</t>
  </si>
  <si>
    <t>Discover the Halls of Night</t>
  </si>
  <si>
    <t>You have discovered the Halls of Night.</t>
  </si>
  <si>
    <t>Complete Challenge: Raising Spirits</t>
  </si>
  <si>
    <t>Dreamer</t>
  </si>
  <si>
    <t>Champions of Barad Gúlaran</t>
  </si>
  <si>
    <t>Lore of the Enemy</t>
  </si>
  <si>
    <t>Toppling of Barad Gúlaran</t>
  </si>
  <si>
    <t>Allies of the Enemy (Advanced)</t>
  </si>
  <si>
    <t>Allies of the Enemy</t>
  </si>
  <si>
    <t>The Dead That Live (Advanced)</t>
  </si>
  <si>
    <t>The Dead That Live</t>
  </si>
  <si>
    <t>The Minions of Wisdán (Advanced)</t>
  </si>
  <si>
    <t>The Minions of Wisdán</t>
  </si>
  <si>
    <t>Defeat the champions of Barad Gúlaran.</t>
  </si>
  <si>
    <t>Collect 6 pieces of lore</t>
  </si>
  <si>
    <t>You have been called upon to do all that needs to be done to close the gates of Barad Gúlaran forever.</t>
  </si>
  <si>
    <t>Complete 5 deeds</t>
  </si>
  <si>
    <t>Defeat 6 champions</t>
  </si>
  <si>
    <t>Defeat Hillmen in Barad Gúlaran.</t>
  </si>
  <si>
    <t>Defeat 20 Hillmen in Barad Gúlaran</t>
  </si>
  <si>
    <t>the Determined</t>
  </si>
  <si>
    <t>Defeat 40 Hillmen in Barad Gúlaran</t>
  </si>
  <si>
    <t>the Defiant</t>
  </si>
  <si>
    <t>Defeat 60 Dead in Barad Gúlaran</t>
  </si>
  <si>
    <t>Defeat the Dead in Barad Gúlaran.</t>
  </si>
  <si>
    <t>Defeat 120 Dead in Barad Gúlaran</t>
  </si>
  <si>
    <t>Defeat Angmarim in Barad Gúlaran.</t>
  </si>
  <si>
    <t>Defeat 50 Angmarim in Barad Gúlaran</t>
  </si>
  <si>
    <t>the Steadfast</t>
  </si>
  <si>
    <t>Defeat 100 Angmarim in Barad Gúlaran</t>
  </si>
  <si>
    <t>Keeper of Books</t>
  </si>
  <si>
    <t>Defender Against the Terror</t>
  </si>
  <si>
    <t>Rogmul's Bane</t>
  </si>
  <si>
    <t>Destruction of Urugarth</t>
  </si>
  <si>
    <t>Complete 7 deeds</t>
  </si>
  <si>
    <t>You are called to do all that needs to be done to overthrow the fortress of Urugarth.</t>
  </si>
  <si>
    <t>The City of Orcs</t>
  </si>
  <si>
    <t>Usurper of Urugarth</t>
  </si>
  <si>
    <t>This district of Carn Dûm, now called Urugarth, fell to ill-repair due to the foul waters pouring from the sewers of the seat of Angmar. Urugarth was given to the Orcs of Angmar and set as a staging point from which its terrible army could march.</t>
  </si>
  <si>
    <t>Find 6 points of interest</t>
  </si>
  <si>
    <t>The Foul Idols of Urugarth</t>
  </si>
  <si>
    <t>Find 5 idols</t>
  </si>
  <si>
    <t>Found along the streets and alleys of Urugarth, these foul idols can act as beacons to alert Lagmâs' soldiers to the presence of intruders. Destroying them may raise the ire of the Orcs in Urugarth.</t>
  </si>
  <si>
    <t>Marching Orders</t>
  </si>
  <si>
    <t>Eyes Against The Enemy</t>
  </si>
  <si>
    <t>Find pages of the Orcs' marching orders scattered throughout Urugarth.</t>
  </si>
  <si>
    <t>Collect 6 marching orders</t>
  </si>
  <si>
    <t>Torch-bearer</t>
  </si>
  <si>
    <t>The Beasts of Urugarth (Advanced)</t>
  </si>
  <si>
    <t>The Beasts of Urugarth</t>
  </si>
  <si>
    <t>Defeat beasts in Urugarth.</t>
  </si>
  <si>
    <t>Defeat 200 beasts in Urugarth</t>
  </si>
  <si>
    <t>Defeat 100 beasts in Urugarth</t>
  </si>
  <si>
    <t>the Agile</t>
  </si>
  <si>
    <t>Champions of Urugarth (Final)</t>
  </si>
  <si>
    <t>Champions of Urugarth (Advanced)</t>
  </si>
  <si>
    <t>Champions of Urugarth</t>
  </si>
  <si>
    <t>Defeat the champions of Urugarth.</t>
  </si>
  <si>
    <t>Champion of the Ashen Wastes</t>
  </si>
  <si>
    <t>Defeat 4 champions</t>
  </si>
  <si>
    <t>Defeat 5 champions</t>
  </si>
  <si>
    <t>Defender of the Ashen Wastes</t>
  </si>
  <si>
    <t>The Orcs of Urugarth (Advanced)</t>
  </si>
  <si>
    <t>The Orcs of Urugarth</t>
  </si>
  <si>
    <t>Defeat Orcs in Urugarth.</t>
  </si>
  <si>
    <t>the Mighty</t>
  </si>
  <si>
    <t>Defeat 160 Orcs in Urugarth</t>
  </si>
  <si>
    <t>Defeat 80 Orcs in Urugarth</t>
  </si>
  <si>
    <t>The Trolls of Urugarth (Advanced)</t>
  </si>
  <si>
    <t>The Trolls of Urugarth</t>
  </si>
  <si>
    <t>Defeat 120 Trolls in Urugarth</t>
  </si>
  <si>
    <t>Defeat 60 Trolls in Urugarth</t>
  </si>
  <si>
    <t>the Strong</t>
  </si>
  <si>
    <t>- Helegrod -</t>
  </si>
  <si>
    <t>Downfall of Carn Dûm</t>
  </si>
  <si>
    <t>You are called upon to do all that needs to be done to overthrow Carn Dûm.</t>
  </si>
  <si>
    <t>Ancient Evil of Carn Dûm (Advanced)</t>
  </si>
  <si>
    <t>Ancient Evil of Carn Dûm</t>
  </si>
  <si>
    <t>Defeat 60 Ancient Evil within Carn Dûm</t>
  </si>
  <si>
    <t>Defeat 30 Ancient Evil within Carn Dûm</t>
  </si>
  <si>
    <t>the Fearless</t>
  </si>
  <si>
    <t>Champions of Carn Dûm (Final)</t>
  </si>
  <si>
    <t>Champions of Carn Dûm (Advanced)</t>
  </si>
  <si>
    <t>Champions of Carn Dûm</t>
  </si>
  <si>
    <t>Defeat the champions of Carn Dûm.</t>
  </si>
  <si>
    <t>Defeat 3 champions</t>
  </si>
  <si>
    <t>Warden of the Ashen Wastes</t>
  </si>
  <si>
    <t>Master of the Ashen Wastes</t>
  </si>
  <si>
    <t>Plans of War</t>
  </si>
  <si>
    <t>Foil of War</t>
  </si>
  <si>
    <t>Find 6 plans of war</t>
  </si>
  <si>
    <t>Find pages of the Plans of War scattered throughout Carn Dûm.</t>
  </si>
  <si>
    <t>The Angmarim of Carn Dûm (Advanced)</t>
  </si>
  <si>
    <t>The Angmarim of Carn Dûm</t>
  </si>
  <si>
    <t>Defeat Angmarim in Carn Dûm.</t>
  </si>
  <si>
    <t>Defeat 200 Angmarim in Carn Dûm</t>
  </si>
  <si>
    <t>Defeat 100 Angmarim in Carn Dûm</t>
  </si>
  <si>
    <t>the Fearsome</t>
  </si>
  <si>
    <t>The Enemy's Stronghold</t>
  </si>
  <si>
    <t>Find 7 locations</t>
  </si>
  <si>
    <t>Once the seat of power from which the Witch-king's army marched upon the kingdom of Arnor, Carn Dûm now exists as the primary bastion of the Steadfast of Angmar.</t>
  </si>
  <si>
    <t>The Orcs of Carn Dûm (Advanced)</t>
  </si>
  <si>
    <t>The Orcs of Carn Dûm</t>
  </si>
  <si>
    <t>Defeat Orc-kind in Carn Dûm.</t>
  </si>
  <si>
    <t>Defeat 200 Orc-kind in Carn Dûm</t>
  </si>
  <si>
    <t>Defeat 100 Orc-kind in Carn Dûm</t>
  </si>
  <si>
    <t>the Brave</t>
  </si>
  <si>
    <t>The Slugs of Carn Dûm</t>
  </si>
  <si>
    <t>Slug-wrangler</t>
  </si>
  <si>
    <t>Defeat slugs in Carn Dûm.</t>
  </si>
  <si>
    <t>Defeat 100 slugs in Carn Dûm</t>
  </si>
  <si>
    <t>Defeat troll-kind in Carn Dûm.</t>
  </si>
  <si>
    <t>Defeat 60 Troll-kind in Carn Dûm</t>
  </si>
  <si>
    <t>Defeat 120 Troll-kind in Carn Dûm</t>
  </si>
  <si>
    <t>The Trolls of Carn Dûm (Advanced)</t>
  </si>
  <si>
    <t>The Trolls of Carn Dûm</t>
  </si>
  <si>
    <t>the Courageous</t>
  </si>
  <si>
    <t>Crusader of Carn Dûm</t>
  </si>
  <si>
    <t>Complete 8 deeds</t>
  </si>
  <si>
    <t>The Rift of Nûrz Ghâshu -- Tier 2</t>
  </si>
  <si>
    <t>The Rift of Nûrz Ghâshu -- Tier 3</t>
  </si>
  <si>
    <t>Vanguard of the Rift</t>
  </si>
  <si>
    <t>Challenger of the Rift</t>
  </si>
  <si>
    <t>Complete The Rift of Nûrz Ghâshu</t>
  </si>
  <si>
    <t>Complete The Rift of Nûrz Ghâshu (Tier 2)</t>
  </si>
  <si>
    <t>Complete The Rift of Nûrz Ghâshu (Tier 3)</t>
  </si>
  <si>
    <t>Helegrod -- The Gate to Thorog</t>
  </si>
  <si>
    <t>Helegrod -- Dragon Wing</t>
  </si>
  <si>
    <t>Helegrod -- Drake Wing</t>
  </si>
  <si>
    <t>Helegrod -- Giant Wing</t>
  </si>
  <si>
    <t>Helegrod -- Spider Wing</t>
  </si>
  <si>
    <t>De-animator of Thorog</t>
  </si>
  <si>
    <t>Helegrod was once an outpost of the great dwarf-realm of the Misty Mountains known to most as Moria. This wing now serves as the tomb of the dragon Thorog.</t>
  </si>
  <si>
    <t>Complete Thorog Defeated</t>
  </si>
  <si>
    <t>Access to the courtyard and Thorog is controlled by three guardians. They must all be vanquished before the master of Helegrod may be approached.</t>
  </si>
  <si>
    <t>Complete Giant, Spider, and Drake wings</t>
  </si>
  <si>
    <t>Challenger of Thorog</t>
  </si>
  <si>
    <t>Drake Dropper</t>
  </si>
  <si>
    <t>Helegrod was once an outpost of the great dwarf-realm of the Misty Mountains known to most as Moria. This wing is now home to a brood of drakes descended from the great dragon Thorog.</t>
  </si>
  <si>
    <t>Diminisher of Giants</t>
  </si>
  <si>
    <t>Helegrod was once an outpost of the great dwarf-realm of the Misty Mountains known to most as Moria. Great spiders now infest many portions of the ancient dwarf-hold.</t>
  </si>
  <si>
    <t>Spider Spooker</t>
  </si>
  <si>
    <t>Helegrod - Dragon Wing -- Tier 3</t>
  </si>
  <si>
    <t>Helegrod - Dragon Wing -- Tier 2</t>
  </si>
  <si>
    <t>Vanguard of Helegrod</t>
  </si>
  <si>
    <t>Challenger of Helegrod</t>
  </si>
  <si>
    <t>Complete Helegrod - Dragon Wing (Tier 2) at level.</t>
  </si>
  <si>
    <t>Complete Helegrod - Dragon Wing</t>
  </si>
  <si>
    <t>Complete Helegrod - Dragon Wing (Tier 3) at level.</t>
  </si>
  <si>
    <t>The Library at Tham Mírdain</t>
  </si>
  <si>
    <t>Lore of the Forgotten Library</t>
  </si>
  <si>
    <t>Invaders of Tham Mírdain (Library)</t>
  </si>
  <si>
    <t>Defeat the leaders of the invasion of the Library at Tham Mírdain.</t>
  </si>
  <si>
    <t>Find the forgotten volumes of lore within the Library at Tham Mírdain.</t>
  </si>
  <si>
    <t>Find 4 volumes</t>
  </si>
  <si>
    <t>Defeat 3 leaders</t>
  </si>
  <si>
    <t>Complete 4 quests, 2 deeds, and 1 challenge</t>
  </si>
  <si>
    <t>Library Liberator</t>
  </si>
  <si>
    <t>Librarian</t>
  </si>
  <si>
    <t>Saviour of the Forgotten Archive</t>
  </si>
  <si>
    <t>The School at Tham Mírdain</t>
  </si>
  <si>
    <t>Texts of the Crumbling School</t>
  </si>
  <si>
    <t>Invaders of Tham Mírdain (School)</t>
  </si>
  <si>
    <t>School Saviour</t>
  </si>
  <si>
    <t>The School at Tham Mírdain once trained the mightiest Elf-smiths in Middle-earth. Much to their dismay, their learning was used against them when the Great Rings were created.</t>
  </si>
  <si>
    <t>Tutor</t>
  </si>
  <si>
    <t>Find the forgotten instructional ledgers within the School at Tham Mírdain.</t>
  </si>
  <si>
    <t>Find 4 ledgers</t>
  </si>
  <si>
    <t>Defeat the leaders of the invasion of the School at Tham Mírdain.</t>
  </si>
  <si>
    <t>Defender of the Crumbling School</t>
  </si>
  <si>
    <t>Invaders of Tham Mírdain (Complete)</t>
  </si>
  <si>
    <t>Invaders of Tham Mírdain (Ring-forge)</t>
  </si>
  <si>
    <t>Marshal of Tham Mírdain</t>
  </si>
  <si>
    <t>Mercenaries of the White-hand</t>
  </si>
  <si>
    <t>Mercenaries of the White-hand (Advanced)</t>
  </si>
  <si>
    <t>Ring-lore of Tham Mírdain</t>
  </si>
  <si>
    <t>Scholars from Angmar</t>
  </si>
  <si>
    <t>Scholars from Angmar (Advanced)</t>
  </si>
  <si>
    <t>Soldiers of the Enemy</t>
  </si>
  <si>
    <t>Soldiers of the Enemy (Advanced)</t>
  </si>
  <si>
    <t>The Pale Followers</t>
  </si>
  <si>
    <t>The Pale Followers (Advanced)</t>
  </si>
  <si>
    <t>Warriors of the Enemy</t>
  </si>
  <si>
    <t>Warriors of the Enemy (Advanced)</t>
  </si>
  <si>
    <t>Complete 3 deeds</t>
  </si>
  <si>
    <t>Protector of Mirobel</t>
  </si>
  <si>
    <t>Defeat the leaders of the invasion at Tham Mírdain.</t>
  </si>
  <si>
    <t>Defeat 2 leaders</t>
  </si>
  <si>
    <t>Forge-warden</t>
  </si>
  <si>
    <t>Defeat 3 leaders during quest The Doom of the North</t>
  </si>
  <si>
    <t>Find the forgotten manuals of Ring-lore within Tham Mírdain.</t>
  </si>
  <si>
    <t>Find 4 manuals</t>
  </si>
  <si>
    <t>Student of Celebrimbor</t>
  </si>
  <si>
    <t>Defeat many Dunlendings in Tham Mírdain.</t>
  </si>
  <si>
    <t>Defeat 120 Dunlendings in Tham Mírdain</t>
  </si>
  <si>
    <t>Defeat 60 Dunlendings in Tham Mírdain</t>
  </si>
  <si>
    <t>Diplomat</t>
  </si>
  <si>
    <t>Defeat many Angmarim at the Forges of Tham Mírdain.</t>
  </si>
  <si>
    <t>Defeat 80 many Angmarim at the Forges of Tham Mírdain</t>
  </si>
  <si>
    <t>Defeat 40 many Angmarim at the Forges of Tham Mírdain</t>
  </si>
  <si>
    <t>Patron of Mirobel</t>
  </si>
  <si>
    <t>Defeat Orcs in Tham Mírdain.</t>
  </si>
  <si>
    <t>Defeat many Orcs in Tham Mírdain.</t>
  </si>
  <si>
    <t>Defeat 80 Orcs in Tham Mírdain</t>
  </si>
  <si>
    <t>Defeat 40 Orcs in Tham Mírdain</t>
  </si>
  <si>
    <t>Defier of Evil</t>
  </si>
  <si>
    <t>the Sympathetic</t>
  </si>
  <si>
    <t>Defeat pale-folk in Tham Mírdain.</t>
  </si>
  <si>
    <t>Defeat 300 pale-folk in Tham Mírdain</t>
  </si>
  <si>
    <t>Defeat 150 pale-folk in Tham Mírdain</t>
  </si>
  <si>
    <t>Defeat many Uruks in Tham Mírdain.</t>
  </si>
  <si>
    <t>Defeat 80 Uruks in Tham Mírdain</t>
  </si>
  <si>
    <t>Defeat 40 Uruks in Tham Mírdain</t>
  </si>
  <si>
    <t>Defeat Uruks in Tham Mírdain.</t>
  </si>
  <si>
    <t>the Daring</t>
  </si>
  <si>
    <t>Saviour of Khazad-dûm</t>
  </si>
  <si>
    <t>Saviour of Moria</t>
  </si>
  <si>
    <t>Complete all Meta deeds in Mines of Moria instances</t>
  </si>
  <si>
    <t>Marshal of the Burning Depths</t>
  </si>
  <si>
    <t>Complete Meta deed in Forges of Khazad-dûm and Fil Gashan</t>
  </si>
  <si>
    <t>Mastery Over Fear</t>
  </si>
  <si>
    <t>Complete Meta deed in Dark Delvings and Skûmfil</t>
  </si>
  <si>
    <t>Curator of the Forgotten Treasury</t>
  </si>
  <si>
    <t>Forgotten Treasury</t>
  </si>
  <si>
    <t>Complete 3 deeds in The Forgotten Treasury</t>
  </si>
  <si>
    <t>Treasures of the Silvertine Lodes</t>
  </si>
  <si>
    <t>Treasure Hunter</t>
  </si>
  <si>
    <t>Find 4 treasures in The Forgotten Treasury</t>
  </si>
  <si>
    <t>Defilers of the Forgotten Treasury</t>
  </si>
  <si>
    <t>Caretaker of the Forgotten Treasury</t>
  </si>
  <si>
    <t>Defeat 6 leaders in The Forgotten Treasury</t>
  </si>
  <si>
    <t>Defilers of the Forgotten Treasury (Advanced)</t>
  </si>
  <si>
    <t>Charity</t>
  </si>
  <si>
    <t>Keeper of the Forgotten Treasury</t>
  </si>
  <si>
    <t>Defeat 3 additional leaders in The Forgotten Treasury</t>
  </si>
  <si>
    <t>Intruders in the Vault</t>
  </si>
  <si>
    <t>Custodian of the Forgotten Treasury</t>
  </si>
  <si>
    <t>Defeat 30 Enemies in The Forgotten Treasury</t>
  </si>
  <si>
    <t>Intruders in the Vault (Advanced)</t>
  </si>
  <si>
    <t>Fidelity</t>
  </si>
  <si>
    <t>Defeat 60 Enemies in The Forgotten Treasury</t>
  </si>
  <si>
    <t>The Grand Stair</t>
  </si>
  <si>
    <t>Braver of Heights</t>
  </si>
  <si>
    <t>Complete 8 deeds in The Grand Stair</t>
  </si>
  <si>
    <t>Landings of the Grand Stair</t>
  </si>
  <si>
    <t>Climber of Stairs</t>
  </si>
  <si>
    <t>Find 5 points of interest in The Grand Stair</t>
  </si>
  <si>
    <t>Letters to Igash</t>
  </si>
  <si>
    <t>Interceptor</t>
  </si>
  <si>
    <t>Find 4 letters in The Grand Stair</t>
  </si>
  <si>
    <t>Villains of the Grand Stair (Part 1)</t>
  </si>
  <si>
    <t>Honesty</t>
  </si>
  <si>
    <t>Defeat 4 leaders in The Grand Stair</t>
  </si>
  <si>
    <t>Villains of the Grand Stair (Part 2)</t>
  </si>
  <si>
    <t>Loyalty</t>
  </si>
  <si>
    <t>Doom of Igash</t>
  </si>
  <si>
    <t>Defeat 4 additional leaders in The Grand Stair</t>
  </si>
  <si>
    <t>Beasts of the Grand Stair</t>
  </si>
  <si>
    <t>Foe of the Highpeak</t>
  </si>
  <si>
    <t>Defeat 60 Wargs in The Grand Stair</t>
  </si>
  <si>
    <t>Beasts of the Grand Stair (Advanced)</t>
  </si>
  <si>
    <t>Empathy</t>
  </si>
  <si>
    <t>Defeat 120 Wargs in Grand Stair</t>
  </si>
  <si>
    <t>Brutes of the Grand Stair</t>
  </si>
  <si>
    <t>Defeat 30 Trolls in The Grand Stair</t>
  </si>
  <si>
    <t>Brutes of the Grand Stair (Advanced)</t>
  </si>
  <si>
    <t>Compassion</t>
  </si>
  <si>
    <t>Defeat 60 Trolls in The Grand Stair</t>
  </si>
  <si>
    <t>Followers of Igash</t>
  </si>
  <si>
    <t>Defeat 60 Orcs in The Grand Stair</t>
  </si>
  <si>
    <t>Followers of Igash (Advanced)</t>
  </si>
  <si>
    <t>Wisdom</t>
  </si>
  <si>
    <t>Defeat 120 Orcs in The Grand Stair</t>
  </si>
  <si>
    <t>Tamers of the Vile Wargs</t>
  </si>
  <si>
    <t>Foe of the Warg-keepers</t>
  </si>
  <si>
    <t>Defeat 60 Goblins in The Grand Stair</t>
  </si>
  <si>
    <t>Tamers of the Vile Wargs (Advanced)</t>
  </si>
  <si>
    <t>Defeat 120 Goblins in The Grand Stair</t>
  </si>
  <si>
    <t>Triumph within the Forsaken Deeps</t>
  </si>
  <si>
    <t>A Light in the Dark</t>
  </si>
  <si>
    <t>Dark Delvings</t>
  </si>
  <si>
    <t>Complete 4 deeds in The Dark Delvings</t>
  </si>
  <si>
    <t>Runes of the Dark Delvings</t>
  </si>
  <si>
    <t>Diviner</t>
  </si>
  <si>
    <t>Find 4 rune-stones in The Dark Delvings</t>
  </si>
  <si>
    <t>Leaders of the Nameless</t>
  </si>
  <si>
    <t>Tolerance</t>
  </si>
  <si>
    <t>Doom-breaker</t>
  </si>
  <si>
    <t>Defeat 3 leaders in The Dark Delvings</t>
  </si>
  <si>
    <t>Glow-worm Slayer</t>
  </si>
  <si>
    <t>Defeat 60 Glow-worms in The Dark Delvings</t>
  </si>
  <si>
    <t>Glow-worm Slayer (Advanced)</t>
  </si>
  <si>
    <t>Defeat 120 Glow-worms in The Dark Delvings</t>
  </si>
  <si>
    <t>Nameless-slayer</t>
  </si>
  <si>
    <t>Slayer of the Nameless</t>
  </si>
  <si>
    <t>Defeat 60 Nameles in The Dark Delvings</t>
  </si>
  <si>
    <t>Nameless-slayer (Advanced)</t>
  </si>
  <si>
    <t>Patience</t>
  </si>
  <si>
    <t>Defeat 120 Nameless in The Dark Delvings</t>
  </si>
  <si>
    <t>Bane of Fil Gashan</t>
  </si>
  <si>
    <t>Fil Gashan</t>
  </si>
  <si>
    <t>Complete 4 deeds in Fil Gashan</t>
  </si>
  <si>
    <t>Arms of the Enemy</t>
  </si>
  <si>
    <t>Infiltrator</t>
  </si>
  <si>
    <t>Find 4 armaments in Fil Gashan</t>
  </si>
  <si>
    <t>Heart of the Enemy</t>
  </si>
  <si>
    <t>Idealism</t>
  </si>
  <si>
    <t>Morale-smasher</t>
  </si>
  <si>
    <t>Defeat 3 leaders in Fil Gashan</t>
  </si>
  <si>
    <t>Eyes of the Enemy</t>
  </si>
  <si>
    <t>Skirmisher</t>
  </si>
  <si>
    <t>Defeat 80 Orc-skirmisher in Fil Gashan</t>
  </si>
  <si>
    <t>Eyes of the Enemy (Advanced)</t>
  </si>
  <si>
    <t>Defeat 160 Orc-skirmisher in Fil Gashan</t>
  </si>
  <si>
    <t>Strength of the Enemy</t>
  </si>
  <si>
    <t>Fighter</t>
  </si>
  <si>
    <t>Defeat 80 Orc-fighter in Fil Gashan</t>
  </si>
  <si>
    <t>Strength of the Enemy (Advanced)</t>
  </si>
  <si>
    <t>Justice</t>
  </si>
  <si>
    <t>Defeat 160 Orc-fighter in Fil Gashan</t>
  </si>
  <si>
    <t>Bane of Industry</t>
  </si>
  <si>
    <t>Forges of Khazad-dûm</t>
  </si>
  <si>
    <t>Complete 5 deeds in The Forges of Khazad-dûm</t>
  </si>
  <si>
    <t>Implements of the Forge</t>
  </si>
  <si>
    <t>Smith of the Burning Deeps</t>
  </si>
  <si>
    <t>Find 4 tools in The Forges of Khazad-dûm</t>
  </si>
  <si>
    <t>Overseers of the Forge</t>
  </si>
  <si>
    <t>Determination</t>
  </si>
  <si>
    <t>Forge-breaker</t>
  </si>
  <si>
    <t>Defeat 4 leaders in The Forges of Khazad-dûm</t>
  </si>
  <si>
    <t>Blinded by Fire</t>
  </si>
  <si>
    <t>Defeat 20 Trolls in The Forges of Khazad-dûm</t>
  </si>
  <si>
    <t>Blinded by Fire (Advanced)</t>
  </si>
  <si>
    <t>Fortitude</t>
  </si>
  <si>
    <t>Defeat 40 Trolls in The Forges of Khazad-dûm</t>
  </si>
  <si>
    <t>Orcs of the Forge</t>
  </si>
  <si>
    <t>Douser of Flames</t>
  </si>
  <si>
    <t>Defeat 40 Orcs in The Forges of Khazad-dûm</t>
  </si>
  <si>
    <t>Orcs of the Forge (Advanced)</t>
  </si>
  <si>
    <t>Zeal</t>
  </si>
  <si>
    <t>Defeat 80 Orcs in The Forges of Khazad-dûm</t>
  </si>
  <si>
    <t>Slaves to the Forge</t>
  </si>
  <si>
    <t>Will-breaker</t>
  </si>
  <si>
    <t>Defeat 40 Goblins in The Forges of Khazad-dûm</t>
  </si>
  <si>
    <t>Slaves to the Forge (Advanced)</t>
  </si>
  <si>
    <t>Defeat 80 Goblins in The Forges of Khazad-dûm</t>
  </si>
  <si>
    <t>Persevering Against the Blight</t>
  </si>
  <si>
    <t>Exterminator</t>
  </si>
  <si>
    <t>The Sixteenth Hall</t>
  </si>
  <si>
    <t>Complete 5 deeds in The Sixteenth Hall</t>
  </si>
  <si>
    <t>Investigating the Blight</t>
  </si>
  <si>
    <t>Investigator</t>
  </si>
  <si>
    <t>Find 4 spores in The Sixteenth Hall</t>
  </si>
  <si>
    <t>Corruption in Command</t>
  </si>
  <si>
    <t>Blight-scourge</t>
  </si>
  <si>
    <t>Defeat 3 leaders in The Sixteenth Hall</t>
  </si>
  <si>
    <t>Carriers of the Blight</t>
  </si>
  <si>
    <t>Bug-stomper</t>
  </si>
  <si>
    <t>Defeat 60 Insects in The Sixteenth Hall</t>
  </si>
  <si>
    <t>Carriers of the Blight (Advanced)</t>
  </si>
  <si>
    <t>Defeat 120 Insects in The Sixteenth Hall</t>
  </si>
  <si>
    <t>Fallen to Blight</t>
  </si>
  <si>
    <t>Blight-cleanser</t>
  </si>
  <si>
    <t>Defeat 60 Globsnaga in The Sixteenth Hall</t>
  </si>
  <si>
    <t>Fallen to Blight (Advanced)</t>
  </si>
  <si>
    <t>Defeat 120 Globsnaga in The Sixteenth Hall</t>
  </si>
  <si>
    <t>Orcs of the Sixteenth Hall</t>
  </si>
  <si>
    <t>Defeat 60 Orcs in The Sixteenth Hall</t>
  </si>
  <si>
    <t>Orcs of the Sixteenth Hall (Advanced)</t>
  </si>
  <si>
    <t>Defeat 120 Orcs in The Sixteenth Hall</t>
  </si>
  <si>
    <t>Purifier of Skûmfil</t>
  </si>
  <si>
    <t>Skûmfil</t>
  </si>
  <si>
    <t>Complete 7 deeds in Skûmfil</t>
  </si>
  <si>
    <t>The Fallen Heroes</t>
  </si>
  <si>
    <t>Seeker of the Fallen</t>
  </si>
  <si>
    <t>Find 4 dwarvish relics in Skûmfil</t>
  </si>
  <si>
    <t>The Corpse-eaters</t>
  </si>
  <si>
    <t>Grimreaver's Bane</t>
  </si>
  <si>
    <t>Defeat 5 leaders in Skûmfil</t>
  </si>
  <si>
    <t>Leaders of the Hive</t>
  </si>
  <si>
    <t>Brúmbereth's Bane</t>
  </si>
  <si>
    <t>Defeat 6 additional leaders in Skûmfil</t>
  </si>
  <si>
    <t>The Blighted Ones</t>
  </si>
  <si>
    <t>Web-shredder</t>
  </si>
  <si>
    <t>Defeat 60 Spiders in Skûmfil</t>
  </si>
  <si>
    <t>The Blighted Ones (Advanced)</t>
  </si>
  <si>
    <t>Mercy</t>
  </si>
  <si>
    <t>Defeat 120 Spiders in Skûmfil</t>
  </si>
  <si>
    <t>The Corpse-beasts of Skûmfil</t>
  </si>
  <si>
    <t>Nemesis of the Corpse-beasts</t>
  </si>
  <si>
    <t>Defeat 40 Kergrim in Skûmfil</t>
  </si>
  <si>
    <t>The Corpse-beasts of Skûmfil (Advanced)</t>
  </si>
  <si>
    <t>Defeat 80 Kergrim in Skûmfil</t>
  </si>
  <si>
    <t>The Horrors with Many Legs</t>
  </si>
  <si>
    <t>Shell-smasher</t>
  </si>
  <si>
    <t>Defeat 100 Grodbyg in Skûmfil</t>
  </si>
  <si>
    <t>The Horrors with Many Legs (Advanced)</t>
  </si>
  <si>
    <t>Innocence</t>
  </si>
  <si>
    <t>Defeat 200 Grodbyg in Skûmfil</t>
  </si>
  <si>
    <t>The Hounds of Skûmfil</t>
  </si>
  <si>
    <t>Deep-cleaver</t>
  </si>
  <si>
    <t>Defeat 60 Cave-claw in Skûmfil</t>
  </si>
  <si>
    <t>The Hounds of Skûmfil (Advanced)</t>
  </si>
  <si>
    <t>Defeat 120 Cave-claws in Skûmfil</t>
  </si>
  <si>
    <t>The Watcher of Moria</t>
  </si>
  <si>
    <t>The Vile Maw</t>
  </si>
  <si>
    <t>Complete 3 deeds in The Vile Maw</t>
  </si>
  <si>
    <t>Lost to the Deeps</t>
  </si>
  <si>
    <t>Peace-bringer</t>
  </si>
  <si>
    <t>Find 4 missing dwarves in The Vile Maw</t>
  </si>
  <si>
    <t>Slayer of the Watcher</t>
  </si>
  <si>
    <t>Defeat The Watcher at 3 locations</t>
  </si>
  <si>
    <t>The Arms of the Watcher</t>
  </si>
  <si>
    <t>Whip-lash</t>
  </si>
  <si>
    <t>Cleave 40 arms of the Watcher in The Vile Maw</t>
  </si>
  <si>
    <t>The Arms of the Watcher (Advanced)</t>
  </si>
  <si>
    <t>Discipline</t>
  </si>
  <si>
    <t>Cleave 80 arms of the Watcher in The Vile Maw</t>
  </si>
  <si>
    <t>Virtue</t>
  </si>
  <si>
    <t>LOCATION</t>
  </si>
  <si>
    <t>LEVEL</t>
  </si>
  <si>
    <t>The Iron Garrison seeks to reclaim the Black Pit of Moria as their own, but many believe their expedition into the ancient halls may be doomed. Do all you can to help them, and you will be named the Saviour of Khazad-dûm.</t>
  </si>
  <si>
    <t>Drive evil from the horrible deeps in the Foundations of Stone</t>
  </si>
  <si>
    <t>Find pieces of treasure within the Forgotten Treasury.</t>
  </si>
  <si>
    <t>Defeat the leaders of the invasion of the Forgotten Treasury.</t>
  </si>
  <si>
    <t>Defeat intruders within the Forgotten Treasury.</t>
  </si>
  <si>
    <t>Drive evil from the Grand Stair.</t>
  </si>
  <si>
    <t>Explore the Grand Stair.</t>
  </si>
  <si>
    <t>Defeat the villains of the Grand Stair.</t>
  </si>
  <si>
    <t>Defeat Wargs in the Grand Stair.</t>
  </si>
  <si>
    <t>Defeat Trolls in the Grand Stair.</t>
  </si>
  <si>
    <t>Defeat Orcs in the Grand Stair.</t>
  </si>
  <si>
    <t>Defeat Glow-worms in the Dark Delvings.</t>
  </si>
  <si>
    <t>Defeat Nameless in the Dark Delvings.</t>
  </si>
  <si>
    <t>Find arms of the Enemy within Fil Gashan.</t>
  </si>
  <si>
    <t>Defeat Orc-skirmishers within Fil Gashan.</t>
  </si>
  <si>
    <t>Drive evil from the Forges of Khazad-dûm.</t>
  </si>
  <si>
    <t>Find the tools used by the Orcs within the Forges of Khazad-dûm.</t>
  </si>
  <si>
    <t>Defeat the leaders of the invasion within the Forges of Khazad-dûm.</t>
  </si>
  <si>
    <t>Defeat Orcs within the Forges of Khazad-dûm.</t>
  </si>
  <si>
    <t>Defeat goblins within the Forges of Khazad-dûm</t>
  </si>
  <si>
    <t>Defeat the sources of the blight within the Sixteenth Hall.</t>
  </si>
  <si>
    <t>Defeat Spiders in Skûmfil.</t>
  </si>
  <si>
    <t>Defeat Kergrim in Skûmfil.</t>
  </si>
  <si>
    <t>Defeat cave-claws and deep-claws in Skûmfil.</t>
  </si>
  <si>
    <t>Find missing dwarves within the Vile Maw.</t>
  </si>
  <si>
    <t>Defeat the Watcher in the Water.</t>
  </si>
  <si>
    <t>Cleave the arms of the Watcher in the Vile Maw.</t>
  </si>
  <si>
    <t>LOC</t>
  </si>
  <si>
    <t>Saviour of Lothlórien</t>
  </si>
  <si>
    <t>Complete 4 Meta deeds in Lothlórien instance cluster</t>
  </si>
  <si>
    <t>Light of Lumul-nar</t>
  </si>
  <si>
    <t>Defender of the Hidden Dawn</t>
  </si>
  <si>
    <t>Lumul-nar</t>
  </si>
  <si>
    <t>Complete 3 deeds in The Mirror Halls of Lumul-nar</t>
  </si>
  <si>
    <t>The Crystal Mirror-shards</t>
  </si>
  <si>
    <t>Bringer of Light</t>
  </si>
  <si>
    <t>Find 5 mirror-shards in The Mirror Halls of Lumul-nar</t>
  </si>
  <si>
    <t>An Evil Reflection</t>
  </si>
  <si>
    <t>Slayer of the Shadows</t>
  </si>
  <si>
    <t>Defeat 2 leaders in The Mirror Halls of Lumul-nar</t>
  </si>
  <si>
    <t>Defeat 120 Morroval in The Mirror Halls of Lumul-nar</t>
  </si>
  <si>
    <t>Defeat 240 Morroval in The Mirror Halls of Lumul-nar</t>
  </si>
  <si>
    <t>Scourge of Nalâ-dûm</t>
  </si>
  <si>
    <t>Engineer of Nalâ-dûm</t>
  </si>
  <si>
    <t>Nalâ-dûm</t>
  </si>
  <si>
    <t>Complete 3 deeds in the Water-wheels of Nalâ-dûm</t>
  </si>
  <si>
    <t>Plants of the Water-works</t>
  </si>
  <si>
    <t>Gardener of the Deep</t>
  </si>
  <si>
    <t>Find 5 plants in the Water-wheels of Nalâ-dûm</t>
  </si>
  <si>
    <t>Enemies in Nalâ-dûm</t>
  </si>
  <si>
    <t>Banisher of Darkness</t>
  </si>
  <si>
    <t>Defeat 2 leaders in the Water-wheels of Nalâ-dûm</t>
  </si>
  <si>
    <t>Nalâ-dûm Lizard-slayer</t>
  </si>
  <si>
    <t>Cold-blooded</t>
  </si>
  <si>
    <t>Defeat 120 Lizards in the Water-wheels of Nalâ-dûm</t>
  </si>
  <si>
    <t>Nalâ-dûm Lizard-slayer (Advanced)</t>
  </si>
  <si>
    <t>Defeat 180 Lizards in the Water-wheels of Nalâ-dûm</t>
  </si>
  <si>
    <t>Liberator of the Halls of Crafting</t>
  </si>
  <si>
    <t>Master of the Anvil</t>
  </si>
  <si>
    <t>The Halls of Crafting</t>
  </si>
  <si>
    <t>Complete 4 deeds in The Halls of Crafting</t>
  </si>
  <si>
    <t>Halls of Crafting Crate Investigation</t>
  </si>
  <si>
    <t>Find 5 supply-box in The Halls of Crafting</t>
  </si>
  <si>
    <t>Chieftains of the Halls of Crafting</t>
  </si>
  <si>
    <t>Foe-bane</t>
  </si>
  <si>
    <t>Defeat 3 leaders in The Halls of Crafting</t>
  </si>
  <si>
    <t>Halls of Crafting Melee Orc-slayer</t>
  </si>
  <si>
    <t>Rage of the Stonecarver</t>
  </si>
  <si>
    <t>Defeat 30 Melee Orcs in the Halls of Crafting</t>
  </si>
  <si>
    <t>Halls of Crafting Melee Orc-slayer (Advanced)</t>
  </si>
  <si>
    <t>Defeat 120 Melee Orcs in the Halls of Crafting</t>
  </si>
  <si>
    <t>Halls of Crafting Ranged Orc-slayer</t>
  </si>
  <si>
    <t>Arrow-breaker</t>
  </si>
  <si>
    <t>Defeat 20 Ranged Orcs in the Halls of Crafting</t>
  </si>
  <si>
    <t>Halls of Crafting Ranged Orc-slayer (Advanced)</t>
  </si>
  <si>
    <t>Defeat 40 Ranged Orcs in the Halls of Crafting</t>
  </si>
  <si>
    <t>Reaver of Dâr Narbugud</t>
  </si>
  <si>
    <t>Redeemer of the Deep</t>
  </si>
  <si>
    <t>Dâr Narbugud</t>
  </si>
  <si>
    <t>Complete 5 deeds in Dâr Narbugud</t>
  </si>
  <si>
    <t>Dâr Narbugud Fungus Investigation</t>
  </si>
  <si>
    <t>Seeker of Toadstools</t>
  </si>
  <si>
    <t>Collect 5 mushrooms in Dâr Narbugud</t>
  </si>
  <si>
    <t>Hierarchy of the Nameless</t>
  </si>
  <si>
    <t>Suppressor of Pestilence</t>
  </si>
  <si>
    <t>Defeat 7 leaders in Dâr Narbugud</t>
  </si>
  <si>
    <t>Cleanser of the Nameless</t>
  </si>
  <si>
    <t>Defeat 55 Nameless in Dâr Narbugud</t>
  </si>
  <si>
    <t>Defeat 180 Nameless in Dâr Narbugud</t>
  </si>
  <si>
    <t>Defeat 60 Orcs in Dâr Narbugud</t>
  </si>
  <si>
    <t>Defeat 180 Orcs in Dâr Narbugud</t>
  </si>
  <si>
    <t>Troll-tipper</t>
  </si>
  <si>
    <t>Defeat 10 Trolls in Dâr Narbugud</t>
  </si>
  <si>
    <t>Defeat 20 Trolls in Dâr Narbugud</t>
  </si>
  <si>
    <t>If the Hall of Mirrors can be liberated from Ergoth and Frost-tail, light may return to the Mines of Moria.</t>
  </si>
  <si>
    <t>The merrevail of Ergoth strive to keep the mirrors of Lumul-nar darkened.</t>
  </si>
  <si>
    <t>The flooded Water-wheels spawn numerous creatures and plants which choke the workings of the mechanisms.</t>
  </si>
  <si>
    <t>The Water-works house many creatures and types of life. The dwarves have yet to delve and catalogue even a fraction of the changes in this mysterious environment.</t>
  </si>
  <si>
    <t>Vile foes, both beast and spirit, haunt the flooded depths of the Water-wheels.</t>
  </si>
  <si>
    <t>Since the fall of Khazad-dûm, the ancient Water-wheels of Moria have become choked with lizards of varying sizes.</t>
  </si>
  <si>
    <t>The Orcs of Moria forge weapons of war with which to assault Lothlórien, while the Iron Garrison and the Galadhrim seek to reclaim the Halls of Crafting and hinder their production.</t>
  </si>
  <si>
    <t>The Halls of Crafting supply Mazog's forces with weapons. Any information regarding how they are creating weapons so quickly would be vital in bringing about the Orc-lord's downfall.</t>
  </si>
  <si>
    <t>The Halls of Crafting, once inhabited by the Dwarves of Khazad-dûm in ages past, now boast the finest of Orc-smiths, who serve Mazog. Their work can only be hindered by the defeat of those who command them.</t>
  </si>
  <si>
    <t>Not every Orc in the Halls of Crafting is foolish enough to engage a stronger foe in melee combat.</t>
  </si>
  <si>
    <t>The depths of Dâr Narbugud hold both new and long forgotten vestiges of life.</t>
  </si>
  <si>
    <t>When the Balrog of Moria was defeated, a gap was left in the leadership of the ancient caverns. The Mistress of Pestilence and her Nameless hordes have pressed to fill that gap.</t>
  </si>
  <si>
    <t>The Nameless are fearsome creatures, awakened from the deepest crevices of Moria, where only Durin the Deathless has ever walked.</t>
  </si>
  <si>
    <t>The Globsnaga Orcs dwell deep in the heart of Dâr Narbugud, where they serve the Mistress of Pestilence.</t>
  </si>
  <si>
    <t>Orcs are not the only fungus-infested creatures in service to the Mistress of Pestilence: there are trolls among the Globsnaga, as well.</t>
  </si>
  <si>
    <t>Tempest of Dol Guldur</t>
  </si>
  <si>
    <t>Saviour of Mirkwood</t>
  </si>
  <si>
    <t>Complete 4 Meta deeds in Mirkwood instance cluster</t>
  </si>
  <si>
    <t>Glory in the Sword-hall of Dol Guldur</t>
  </si>
  <si>
    <t>Victorious (Class) of the Sword-halls</t>
  </si>
  <si>
    <t>Sword Hall</t>
  </si>
  <si>
    <t>Complete 2 deeds in Sword Hall of Dol Guldur</t>
  </si>
  <si>
    <t>Enter the Arena</t>
  </si>
  <si>
    <t>Defeat 3 leaders in Sword Hall of Dol Guldur</t>
  </si>
  <si>
    <t>The Battle of the Sword-hall of Dol Guldur</t>
  </si>
  <si>
    <t>Challenge all 3 champions at once and defeat them</t>
  </si>
  <si>
    <t>Leader of the Pack</t>
  </si>
  <si>
    <t>Warg-butcher</t>
  </si>
  <si>
    <t>Warg Pens</t>
  </si>
  <si>
    <t>Complete 2 deeds in Warg Pens of Dol Guldur</t>
  </si>
  <si>
    <t>A Full Belly and a Nap in the Dirt</t>
  </si>
  <si>
    <t>Challenge</t>
  </si>
  <si>
    <t>Allow Wargs to eat all the meat slabs before killing Kranklob</t>
  </si>
  <si>
    <t>Of Warg and Goblin</t>
  </si>
  <si>
    <t>Defeat 2 leaders in Warg Pens of Dol Guldur</t>
  </si>
  <si>
    <t>There is a New Warden in the Dungeons</t>
  </si>
  <si>
    <t>The Warden</t>
  </si>
  <si>
    <t>Dungeons</t>
  </si>
  <si>
    <t>Complete 3 deeds in Dungeons of Dol Guldur</t>
  </si>
  <si>
    <t>Leave No One Behind</t>
  </si>
  <si>
    <t>Defeat The Warden after rescuing prisoners, 7 must survive</t>
  </si>
  <si>
    <t>Liberation from the Merciless Dungeons</t>
  </si>
  <si>
    <t>Rescue 9 prisoners in Dungeons of Dol Guldur</t>
  </si>
  <si>
    <t>The Warden of the Dungeons</t>
  </si>
  <si>
    <t>Defeat the Warden</t>
  </si>
  <si>
    <t>Throwing Down Sammath Gûl</t>
  </si>
  <si>
    <t>Foe of the Dark Tower</t>
  </si>
  <si>
    <t>Sammath Gûl</t>
  </si>
  <si>
    <t>Complete 3 deeds in Sammath Gûl</t>
  </si>
  <si>
    <t>Bringing Down the Enemy</t>
  </si>
  <si>
    <t>The Spirits are the Key</t>
  </si>
  <si>
    <t>Defeat 20 Fell Spirits in Sammath Gûl</t>
  </si>
  <si>
    <t>Enter the Chambers</t>
  </si>
  <si>
    <t>Defeat 3 leaders in Sammath Gûl</t>
  </si>
  <si>
    <t>Regent of the Tower</t>
  </si>
  <si>
    <t>Bane of the Lieutenant</t>
  </si>
  <si>
    <t>Barad Guldur</t>
  </si>
  <si>
    <t>Complete 4 deeds in Barad Guldur</t>
  </si>
  <si>
    <t>King of the East</t>
  </si>
  <si>
    <t>Defeat the Lieutenant of Dol Guldur before his fell beast mount</t>
  </si>
  <si>
    <t>The Ten Guards</t>
  </si>
  <si>
    <t>Two with One Blow</t>
  </si>
  <si>
    <t>A Game of Death</t>
  </si>
  <si>
    <t>Defeat 4 leaders in Barad Guldur</t>
  </si>
  <si>
    <t>Wiki index</t>
  </si>
  <si>
    <t>Dol Guldur is among the mightiest strongholds of evil in Middle-earth. While it cannot be hoped that it will be overthrown while Sauron's Eye is turned northwards, a mote may be temporarily cast in the Eye....</t>
  </si>
  <si>
    <t>The Sword-hall of Dol Guldur is presided over by many champions, who train the soldiers of the Enemy.</t>
  </si>
  <si>
    <t>Dol Guldur claims many champions, not the least of which are those who preside over the Sword-hall.</t>
  </si>
  <si>
    <t>One would think that Wargs on a full belly would be sluggish....</t>
  </si>
  <si>
    <t>The Warg-pits of Dol Guldur are overseen by the goblin Athgrat and the Warg Kranklob, vile servants of the Enemy.</t>
  </si>
  <si>
    <t>The Dungeons of Dol Guldur are notorious for the dire horrors inflicted upon their prisoners. There, the mind of Thráin, father of Thorin Oakenshield, was broken.</t>
  </si>
  <si>
    <t>Gorothúl is protected by a fell spirit called Demafaer, a foul creature from beyond the Void.</t>
  </si>
  <si>
    <t>Sammath Gûl is defended by many fell spirits of Morgoth in the service of Sauron.</t>
  </si>
  <si>
    <t>Sammath Gûl is a place of terror, inhabited by the sorcerer Gorothúl and the dread spirits which serve him.</t>
  </si>
  <si>
    <t>Of the Nazgûl, the Lieutenant of Dol Guldur is second in power only to the Witch-king himself. After escaping the wrath of the Bruinen and the arrows of the Elf-prince Legolas, he has returned to the fortress of Dol Guldur....</t>
  </si>
  <si>
    <t>Dúrchest commands the Guard of Barad Guldur, defending his master from the assaults of his enemies.</t>
  </si>
  <si>
    <t>Among Barad Guldur's most powerful captains are the wraiths Morgaraf and Cargaraf.</t>
  </si>
  <si>
    <t>Even the sorcerer Gorothúl must bow to the power of the Lieutenant of Dol Guldur and his wraith-minions.</t>
  </si>
  <si>
    <t>Dungeons of Dol Guldur</t>
  </si>
  <si>
    <t>Warg-pens of Dol Guldur</t>
  </si>
  <si>
    <t>Sword-hall of Dol Guldur</t>
  </si>
  <si>
    <t>Northcotton Farm</t>
  </si>
  <si>
    <t>Champion of the Northcotton Farm</t>
  </si>
  <si>
    <t>Complete 1 deed and 1 challenge</t>
  </si>
  <si>
    <t>Thadúr's Plans Foiled</t>
  </si>
  <si>
    <t>Within the abandoned Northcotton Farm, Thadúr has created a powerful poison known as Darkthorn. Thadúr plans to unleash his poison on the unsuspecting hobbit-folk. You must foil his plans and defeat him before the poison can be unleashed.</t>
  </si>
  <si>
    <t>Defeat Thadúr</t>
  </si>
  <si>
    <t>Discover the entrance to the Northcotton Farm</t>
  </si>
  <si>
    <t>The Cleansing of Darkthorn</t>
  </si>
  <si>
    <t>Avoid quenching the fire beneath Úmheryn while destroying the cauldron on Tier 2 highest level.</t>
  </si>
  <si>
    <t>Stoneheight</t>
  </si>
  <si>
    <t>Saviour of Stoneheight</t>
  </si>
  <si>
    <t>The Gaunt-lord Ivar, aided by a band of sellswords, swept through the village of Stoneheight in his search for his helm. When his goals were reached, he abandoned the village to the mercy of the sellswords.</t>
  </si>
  <si>
    <t>Oppressors of Stoneheight</t>
  </si>
  <si>
    <t>Discovery: Stoneheight</t>
  </si>
  <si>
    <t>You have discovered the entrance to Stoneheight.</t>
  </si>
  <si>
    <t>Discover Stoneheight</t>
  </si>
  <si>
    <t>Challenger of Stoneheight</t>
  </si>
  <si>
    <t>Defeat Búbhosh-grat, and Dale Truitt within 10 seconds of each other on Tier 2 highest level.</t>
  </si>
  <si>
    <t>Lost Temple</t>
  </si>
  <si>
    <t>Champion of the Lost Temple</t>
  </si>
  <si>
    <t>Those who would call themselves the Champion of the Lost Temple must overcome all of the challenges they face within.</t>
  </si>
  <si>
    <t>Lost Temple: One Ill Turn....</t>
  </si>
  <si>
    <t>Lost Temple: The Sick and the Dead</t>
  </si>
  <si>
    <t>Lost Temple: Synchronized Slaughter</t>
  </si>
  <si>
    <t>Lost Temple: Ferndúr's Defeat</t>
  </si>
  <si>
    <t>Lost Temple: Clean Sweep</t>
  </si>
  <si>
    <t>Swift Executioner</t>
  </si>
  <si>
    <t>Soother of Misery</t>
  </si>
  <si>
    <t>Purge of the Infestation</t>
  </si>
  <si>
    <t>Bane of the Plague Lord</t>
  </si>
  <si>
    <t>Solace for the Dead</t>
  </si>
  <si>
    <t>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t>
  </si>
  <si>
    <t>Defeat 75 brigands in the Lost Temple</t>
  </si>
  <si>
    <t>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t>
  </si>
  <si>
    <t>Defeat 150 wights in the crypts of the Lost Temple</t>
  </si>
  <si>
    <t>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t>
  </si>
  <si>
    <t>Defeat Angaidh and Sidhág within ten seconds of each other on Tier 2 highest level.</t>
  </si>
  <si>
    <t>Beneath the lost Rhudaran temple in the Trollshaws, the Gaunt-lord Ferndúr creates a deadly plague to decimate the people of the north. You must defeat him before it can be unleashed.</t>
  </si>
  <si>
    <t>Defeat Ferndúr the Virulent</t>
  </si>
  <si>
    <t>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t>
  </si>
  <si>
    <t>Destroy all the corpses in Ferndúr's chamber on Tier 2 highest level.</t>
  </si>
  <si>
    <t>Discovery: Lost Temple</t>
  </si>
  <si>
    <t>Temple Raider</t>
  </si>
  <si>
    <t>Discover the entrance to the Lost Temple</t>
  </si>
  <si>
    <t>Sâri-surma</t>
  </si>
  <si>
    <t>Atop the Glacial Throne</t>
  </si>
  <si>
    <t>King of the Mountain</t>
  </si>
  <si>
    <t>Frost Fight</t>
  </si>
  <si>
    <t>Discoverer of Sâri-surma</t>
  </si>
  <si>
    <t>You have done everything there is to do on top of Sâri-surma. You are now king of the icy world.</t>
  </si>
  <si>
    <t>Defeat all of the bosses in Sâri-surma</t>
  </si>
  <si>
    <t>Complete the challenge mode for Sâri-surma (Tier 2 only).</t>
  </si>
  <si>
    <t>Keeper of Promises</t>
  </si>
  <si>
    <t>Sâri-surma lies in the middle of the Icebay of Forochel. An ancient Gaunt-lord has relocated there and claimed it as the base of his power.</t>
  </si>
  <si>
    <t>Locate the entrance to Sâri-surma</t>
  </si>
  <si>
    <t>Ost Dunhoth</t>
  </si>
  <si>
    <t>Ost Dunhoth: Champion of the Fortress of the Western Host</t>
  </si>
  <si>
    <t>Ost Dunhoth: The Fall of Gortheron -- Tier 1</t>
  </si>
  <si>
    <t>Ost Dunhoth: Manifestations of Wounds and Fears -- Tier 1</t>
  </si>
  <si>
    <t>Gortheron's powers over wounds and fear have manifested in a wing of Ost Dunhoth. Can you overcome them?</t>
  </si>
  <si>
    <t>Overcome Gortheron's power over wounds and fears</t>
  </si>
  <si>
    <t>Ost Dunhoth: Manifestations of Diseases and Poisons -- Tier 1</t>
  </si>
  <si>
    <t>Defeating and cleansing the evils that have corrupted the halls of Ost Dunhoth will require a truly heroic effort. The ancient fortress was once a bastion of the Free Peoples, will you see to it that it will it be again one day?</t>
  </si>
  <si>
    <t>Ost Dunhoth is filled with manifestations of Gortheron's powers over wounds, fears, diseases, and poisons. It is also home to Ivar the Blood-hand and Gortheron the Doom-caller.</t>
  </si>
  <si>
    <t>Ost Dunhoth: Ivar and Gortheron -- Tier 1</t>
  </si>
  <si>
    <t>Gortheron's powers over diseases and poisons have manifested in a wing of Ost Dunhoth. Can you overcome them?</t>
  </si>
  <si>
    <t>Overcome Gortheron's power over diseases and poisons</t>
  </si>
  <si>
    <t>The final wing of Ost Dunhoth is home to Ivar and Gortheron. Can you defeat them and stop the Gaunt-lords?</t>
  </si>
  <si>
    <t>Defeat Ivar and Gortheron</t>
  </si>
  <si>
    <t>Ost Dunhoth: The Fall of Gortheron -- Tier 2</t>
  </si>
  <si>
    <t>Ost Dunhoth: Leader of the Pack</t>
  </si>
  <si>
    <t>Overcome the Manifestation of wounds in Rapid Time. You must clear the wound-wing in Challenge mode to complete this deed.</t>
  </si>
  <si>
    <t>Ost Dunhoth: Face Your Fears</t>
  </si>
  <si>
    <t>Overcome the manifestations of fears without anyone turning their backs. You must clear the fear-wing in Challenge mode to complete this deed.</t>
  </si>
  <si>
    <t>Ost Dunhoth: Toes in the Water</t>
  </si>
  <si>
    <t>Overcome the manifestation of Poison while fully utilizing your places of safety. You must clear the poison-wing in Challenge mode to complete this deed.</t>
  </si>
  <si>
    <t>Ost Dunhoth: Sticky Sap</t>
  </si>
  <si>
    <t>Overcome the Manifestation of diseases without anyone changing sap colours. You must clear the disease-wing in Challenge mode to complete this deed.</t>
  </si>
  <si>
    <t>Ost Dunhoth: Corrupted Champions</t>
  </si>
  <si>
    <t>Defeat Ivar's Champions without removing any corruptions.</t>
  </si>
  <si>
    <t>Ost Dunhoth: The Power of Gortheron</t>
  </si>
  <si>
    <t>Defeat Gortheron at his most powerful</t>
  </si>
  <si>
    <t>Ivar's Champions</t>
  </si>
  <si>
    <t>Defeat each of the 24 permutations of (Matúrz-olog, Matumáth, Dúngorth, Narslaug), and then Ivar</t>
  </si>
  <si>
    <t>Discoverer of Ost Dunhoth</t>
  </si>
  <si>
    <t>Ost Dunhoth is an ancient Gondorian fortress in Enedwaith. The Gaunt-lord Gortheron has claimed it as the base of his power.</t>
  </si>
  <si>
    <t>Locate the entrance to Ost Dunhoth</t>
  </si>
  <si>
    <t>Ivar's Champion</t>
  </si>
  <si>
    <t>Champion of Iorbar's Peak</t>
  </si>
  <si>
    <t>The Road to Erebor</t>
  </si>
  <si>
    <t>Iorbar's Peak</t>
  </si>
  <si>
    <t>Complete 3 deeds in Iobar's Peak</t>
  </si>
  <si>
    <t>The Stone Giant's Demise</t>
  </si>
  <si>
    <t>Complete Iorbar's Peak in Tier 1</t>
  </si>
  <si>
    <t>Helf's Downfall</t>
  </si>
  <si>
    <t>Complete Iorbar's Peak in Tier 2</t>
  </si>
  <si>
    <t>Saviour of the Eagle Egg</t>
  </si>
  <si>
    <t>Challenge: Protect the eagle egg at all costs - Tier 2</t>
  </si>
  <si>
    <t>Defender of Thranduil's Hall</t>
  </si>
  <si>
    <t>Web of Scuttledells</t>
  </si>
  <si>
    <t>Complete 3 deeds and 1 quest (Spiders and Flies) in Web of Scuttledells</t>
  </si>
  <si>
    <t>Webs of the Scuttledells -- Tier 1</t>
  </si>
  <si>
    <t>Complete Webs of the Scuttledells in Tier 1</t>
  </si>
  <si>
    <t>Webs of the Scuttledells -- Tier 2</t>
  </si>
  <si>
    <t>Complete Webs of the Scuttledells in Tier 2</t>
  </si>
  <si>
    <t>Challenge: Webs of the Scuttledells</t>
  </si>
  <si>
    <t>Burn all webs and cocoons before defeating Digelir - Tier 2</t>
  </si>
  <si>
    <t>Usurper of the Great Goblin's Throne</t>
  </si>
  <si>
    <t>Seat of the Great Goblin</t>
  </si>
  <si>
    <t>Complete 4 deeds in Seat of the Great Goblin</t>
  </si>
  <si>
    <t>The Tale of Goblin-town</t>
  </si>
  <si>
    <t>Find 5 murals in Seat of the Great Goblin</t>
  </si>
  <si>
    <t>Seat of the Great Goblin -- Tier 1</t>
  </si>
  <si>
    <t>Complete Seat of the Great Goblin in Tier 1</t>
  </si>
  <si>
    <t>Seat of the Great Goblin -- Tier 2</t>
  </si>
  <si>
    <t>Complete Seat of the Great Goblin in Tier 2</t>
  </si>
  <si>
    <t>Challenge: Seat of the Great Goblin</t>
  </si>
  <si>
    <t>Defender of the Dale-lands</t>
  </si>
  <si>
    <t>The Bells of Dale</t>
  </si>
  <si>
    <t>Complete 3 deeds and 1 quest (Tormentors of Dale) in The Bells of Dale</t>
  </si>
  <si>
    <t>The Bells of Dale -- Tier 1</t>
  </si>
  <si>
    <t>Complete The Bells of Dale in Tier 1</t>
  </si>
  <si>
    <t>The Bells of Dale -- Tier 2</t>
  </si>
  <si>
    <t>Complete The Bells of Dale in Tier 2</t>
  </si>
  <si>
    <t>Challenge: The Bells of Dale</t>
  </si>
  <si>
    <t>Defeat Tabî-kohin without allowing any of the bells of Dale to fall - Tier 2</t>
  </si>
  <si>
    <t>Defender of the Road</t>
  </si>
  <si>
    <t>Flight to the Lonely Mountain</t>
  </si>
  <si>
    <t>Complete 3 deeds in Flight to the Lonely Mountain</t>
  </si>
  <si>
    <t>Flight to the Lonely Mountain - Tier 1</t>
  </si>
  <si>
    <t>Complete Flight to the Lonely Mountain in Tier 1</t>
  </si>
  <si>
    <t>Flight to the Lonely Mountain - Tier 2</t>
  </si>
  <si>
    <t>Complete Flight to the Lonely Mountain in Tier 2</t>
  </si>
  <si>
    <t>Challenge - An Army from the East</t>
  </si>
  <si>
    <t>Tier 2 Defeat the Easterlings in the clearing</t>
  </si>
  <si>
    <t>Slayer of the Golden Dragon</t>
  </si>
  <si>
    <t>The Fires of Smaug</t>
  </si>
  <si>
    <t>Complete 3 deeds in The Fires of Smaug</t>
  </si>
  <si>
    <t>The Fires of Smaug - Tier 1</t>
  </si>
  <si>
    <t>Complete The Fires of Smaug in Tier 1</t>
  </si>
  <si>
    <t>The Fires of Smaug - Tier 2</t>
  </si>
  <si>
    <t>Complete The Fires of Smaug in Tier 2</t>
  </si>
  <si>
    <t>The Fires of Smaug - Challenge</t>
  </si>
  <si>
    <t>Tier 2</t>
  </si>
  <si>
    <t>Warden of the Lonely Mountain</t>
  </si>
  <si>
    <t>The Battle for Erebor</t>
  </si>
  <si>
    <t>Complete 3 deeds in The Battle for Erebor</t>
  </si>
  <si>
    <t>The Battle for Erebor - Tier 1</t>
  </si>
  <si>
    <t>Complete The Battle for Erebor in Tier 1</t>
  </si>
  <si>
    <t>The Battle for Erebor - Tier 2</t>
  </si>
  <si>
    <t>Complete The Battle for Erebor in Tier 2</t>
  </si>
  <si>
    <t>The Battle for Erebor - Challenge</t>
  </si>
  <si>
    <t>In Defence of Erebor - Challenge</t>
  </si>
  <si>
    <t>Complete tier 2 challenge for 3 raids in Erebor cluster</t>
  </si>
  <si>
    <t>In Defence of Erebor - Tier 2</t>
  </si>
  <si>
    <t>Complete 3 raids in tier 2 at level cap</t>
  </si>
  <si>
    <t>In Defence of Erebor - Tier 1</t>
  </si>
  <si>
    <t>Complete 3 raids in tier 1 at level cap</t>
  </si>
  <si>
    <t>Defender of Erebor</t>
  </si>
  <si>
    <t>Complete 7 Meta deeds in The Road to Erebor instance cluster</t>
  </si>
  <si>
    <t>The Stone Giant, Helf, has stolen the egg of a Great Eagle. He has retreated back to the safety of his mountain home upon Iorbar's Peak, where he plans to make the egg into his next meal.</t>
  </si>
  <si>
    <t>The Stone Giant, Helf, has stolen the egg of a Great Eagle. The egg must be protected from Helf's devious ambitions and returned, undamaged, to the Great Eagles.</t>
  </si>
  <si>
    <t>Dígelir, queen of the Great Spiders of Mirkwood, has established a nest in the heart of the Scuttledells, where she is breeding an army to answer the call of Sauron.</t>
  </si>
  <si>
    <t>The Great Goblin, Uloga, has grown strong in Goblin-town and now seeks to expand his power across Middle-earth.</t>
  </si>
  <si>
    <t>Goblin-town's rich history can be found around every corner as the goblins have adorned their home with murals of ages past.</t>
  </si>
  <si>
    <t>The goblins of Goblin-town led by the Great Goblin, Uloga, have grown to become a threat to the Free Peoples of Middle-earth.</t>
  </si>
  <si>
    <t>Easterlings prepare to lay siege to Dale and the Lonely Mountain. The bells of Dale must be rung to signal the inhabitants to retreat into Erebor.</t>
  </si>
  <si>
    <t>The Easterlings have constructed a vile machine to fill the tunnels and caves of the Lonely Mountain with deadly noxious smoke and fumes.</t>
  </si>
  <si>
    <t>The time has come to challenge the Olog-hai champions of the Easterling army. If they can be convincingly defeated, the siege may be broken.</t>
  </si>
  <si>
    <t>Your assistance was invaluable in defending Erebor and Dale from the Easterling menace.</t>
  </si>
  <si>
    <t>Gandalf the Grey is troubled by recent stirrings in the East. He wonders what has become of his allies and enemies of the past.</t>
  </si>
  <si>
    <t>Defeat the Great Goblin rapidly after engaging him - Tier 2, max level</t>
  </si>
  <si>
    <t>Dargnákh Unleashed</t>
  </si>
  <si>
    <t>Fangorn's Edge</t>
  </si>
  <si>
    <t>Pits of Isengard</t>
  </si>
  <si>
    <t>The Armies of Isengard</t>
  </si>
  <si>
    <t>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t>
  </si>
  <si>
    <t>Isengard: Dargnákh Unleashed</t>
  </si>
  <si>
    <t>Saruman's evil followers pose a deadly threat to all who revere freedom.</t>
  </si>
  <si>
    <t>Defeat Dargnákh</t>
  </si>
  <si>
    <t>Defeat Saruman's evil followers.</t>
  </si>
  <si>
    <t>The troll that you unleashed against Isengard, while useful, must be put down.</t>
  </si>
  <si>
    <t>Complete Dargnákh Unleashed in challenge mode</t>
  </si>
  <si>
    <t>Challenge: Dargnákh Unleashed</t>
  </si>
  <si>
    <t>Isengard: Fangorn's Edge</t>
  </si>
  <si>
    <t>Complete 2 quests and 1 challenge</t>
  </si>
  <si>
    <t>Last Tree Standing</t>
  </si>
  <si>
    <t>Save the Trees</t>
  </si>
  <si>
    <t>The Huorns of Fangorn are special creatures. They hold no hate in their heart and must be saved. Save them from the Orcs and their axes!</t>
  </si>
  <si>
    <t>The paths to the Fangorn are dangerous and filled with large creatures, but you are brave...you can handle these creatures. Go, tempt one of the large trolls and see if you can withstand the brutal hits of the beast.</t>
  </si>
  <si>
    <t>Thoroughbred</t>
  </si>
  <si>
    <t>The Huorns of Fangorn are special creatures. Sometimes you need to make sacrifices, though. See if you can withstand Undúrz with all his might unleashed.</t>
  </si>
  <si>
    <t>Isengard: The Pits of Isengard</t>
  </si>
  <si>
    <t>Complete 4 quests</t>
  </si>
  <si>
    <t>Deep in the Pits of Isengard, Saruman is breeding evil armies. End his experiments, end the armies, and strike a blow against the White Hand.</t>
  </si>
  <si>
    <t>Abolish Abominations</t>
  </si>
  <si>
    <t>Defeat 100 Abominations in the Pits of Isengard</t>
  </si>
  <si>
    <t>The Pits of Isengard is a dangerous place filled with all kinds of Orc-kind. Defeat the Abominations...as many as you can!</t>
  </si>
  <si>
    <t>End the Suffering</t>
  </si>
  <si>
    <t>Prisoners are being put to work in the Pits. The prisoners have been bewitched by Saruman's tongue and some are beyond saving. End their suffering.</t>
  </si>
  <si>
    <t>Fire to Ashes</t>
  </si>
  <si>
    <t>The Foundry</t>
  </si>
  <si>
    <t>Isengard: The Foundry</t>
  </si>
  <si>
    <t>Within the depths of the Foundry below Isengard, Saruman has begun to fuel a growing menace that could serve to be the undoing for all of the Free Peoples.</t>
  </si>
  <si>
    <t>Complete 2 deeds and 1 challenge</t>
  </si>
  <si>
    <t>The Foundry of Isengard is commanded by Saruman's most trusted lieutenants.</t>
  </si>
  <si>
    <t>Defeate the Foundry commanders</t>
  </si>
  <si>
    <t>Challenge: The Foundry</t>
  </si>
  <si>
    <t>Saruman uses the great forge in the Foundry of Isengard to craft for himself rings of power.</t>
  </si>
  <si>
    <t>Complete The Foundry in challenge mode</t>
  </si>
  <si>
    <t>Draigoch the Red</t>
  </si>
  <si>
    <t>Draigoch's Lair</t>
  </si>
  <si>
    <t>the Red</t>
  </si>
  <si>
    <t>Draigoch the Red is an ancient powerful dragon, one of the few remaining of his breed.</t>
  </si>
  <si>
    <t>Defeat Draigoch the Red</t>
  </si>
  <si>
    <t>Bathed in Fire</t>
  </si>
  <si>
    <t>Draigoch's Lair -- Discovery</t>
  </si>
  <si>
    <t>Discover the entrance to Draigoch's Lair</t>
  </si>
  <si>
    <t>The Tower of Orthanc</t>
  </si>
  <si>
    <t>Tower of Orthanc: Acid Wash</t>
  </si>
  <si>
    <t>Complete Challenge: Acid Wash</t>
  </si>
  <si>
    <t>Tower of Orthanc: Challenger of Saruman</t>
  </si>
  <si>
    <t>Challenger of Saruman</t>
  </si>
  <si>
    <t>Defeat all challenges within the Tower of Orthanc in a single raid.</t>
  </si>
  <si>
    <t>Tower of Orthanc: Conductivity</t>
  </si>
  <si>
    <t>Complete Challenge: Conductivity</t>
  </si>
  <si>
    <t>Tower of Orthanc: Dancing in the Dark</t>
  </si>
  <si>
    <t>Complete Challenge: Dancing in the Dark</t>
  </si>
  <si>
    <t>Tower of Orthanc: Destroyer of Rings</t>
  </si>
  <si>
    <t>Complete 2 deeds and 5 challenges</t>
  </si>
  <si>
    <t>Tower of Orthanc: Fire and Ice</t>
  </si>
  <si>
    <t>Complete Challenge: Fire and Ice</t>
  </si>
  <si>
    <t>Tower of Orthanc: Pinnacle of Orthanc</t>
  </si>
  <si>
    <t>Complete Challenge: Pinnacle of Orthanc</t>
  </si>
  <si>
    <t>Tower of Orthanc: The Mind of Saruman -- Tier 1</t>
  </si>
  <si>
    <t>Tower of Orthanc: Ring of Acid -- Tier 1</t>
  </si>
  <si>
    <t>Saruman's evil has broken all boundaries of the Order of Wizards. Seeking to create more twisted creatures, he sealed many Orcs, Wargs, and Dunlendings in a chamber filled with acids and many vile poisons. Add a lesser ring of power, and the result was terrifying.</t>
  </si>
  <si>
    <t>Claim the Ring of Acid</t>
  </si>
  <si>
    <t>Tower of Orthanc: Ring of Lightning -- Tier 1</t>
  </si>
  <si>
    <t>Claim the Ring of Lightning</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</si>
  <si>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t>
  </si>
  <si>
    <t>Tower of Orthanc: Rings of Fire and Frost -- Tier 1</t>
  </si>
  <si>
    <t>Claim the Rings of Fire and Frost</t>
  </si>
  <si>
    <t>Two Dunlending brothers, trusted by Saruman of Many Colours, received lesser rings of power from their master as a reward for their unswerving service. Now, imbued with the powers of fire and ice, they have grown into terrible monsters.</t>
  </si>
  <si>
    <t>Tower of Orthanc: Ring of Shadow -- Tier 1</t>
  </si>
  <si>
    <t>Claim the Ring of Shadow</t>
  </si>
  <si>
    <t>Saruman's apprentice, an Orc-defiler of great power, awaits you in the Throne-room of Orthanc. Wielding the Ring of Shadow, he will be a perilous foe to defeat.</t>
  </si>
  <si>
    <t>Tower of Orthanc: Saruman's Ring -- Tier 1</t>
  </si>
  <si>
    <t>Destroy Saruman's Ring</t>
  </si>
  <si>
    <t>You now know that Saruman himself wields the master of the five you took from his lieutenants. The only hope you have to destroy his ring, is to turn the others against it.</t>
  </si>
  <si>
    <t>Tower of Orthanc: The Mind of Saruman -- Tier 2</t>
  </si>
  <si>
    <t>Tower of Orthanc: Ring of Acid -- Tier 2</t>
  </si>
  <si>
    <t>Tower of Orthanc: Ring of Lightning -- Tier 2</t>
  </si>
  <si>
    <t>Tower of Orthanc: Rings of Fire and Frost -- Tier 2</t>
  </si>
  <si>
    <t>Tower of Orthanc: Ring of Shadow -- Tier 2</t>
  </si>
  <si>
    <t>Tower of Orthanc: Saruman's Ring -- Tier 2</t>
  </si>
  <si>
    <t>Discovery: Instances of Isengard</t>
  </si>
  <si>
    <t>You have discovered the entrance to the Instances of Isengard</t>
  </si>
  <si>
    <t>Discover the Ox-clan Merchant-camp [79.9S, 0.2E] in Nan Curunír.</t>
  </si>
  <si>
    <t>Breaker of the Black Blade</t>
  </si>
  <si>
    <t>The Dome of Stars</t>
  </si>
  <si>
    <t>Complete 4 deeds in the Dome of Stars</t>
  </si>
  <si>
    <t>The Dome of Stars -- Tier 1</t>
  </si>
  <si>
    <t>Complete the Dome of Stars in Tier 1</t>
  </si>
  <si>
    <t>The Dome of Stars -- Tier 2</t>
  </si>
  <si>
    <t>Challenge: Painful Memories</t>
  </si>
  <si>
    <t>Complete the Challenge of the Dome of Stars on Tier 2 at level cap</t>
  </si>
  <si>
    <t>The Lord of Pinions</t>
  </si>
  <si>
    <t>Hope Among the Ruins</t>
  </si>
  <si>
    <t>The Ruined City</t>
  </si>
  <si>
    <t>Complete 3 deeds in the Ruined City</t>
  </si>
  <si>
    <t>The Ruined City -- Tier 1</t>
  </si>
  <si>
    <t>Complete the Ruined City in Tier 1</t>
  </si>
  <si>
    <t>The Ruined City -- Tier 2</t>
  </si>
  <si>
    <t>Complete the Ruined City in Tier 2</t>
  </si>
  <si>
    <t>Challenge: Harrowing Ordeal</t>
  </si>
  <si>
    <t>Complete the Challenge of the Ruined City on Tier 2 at level cap</t>
  </si>
  <si>
    <t>Light Beneath Osgiliath</t>
  </si>
  <si>
    <t>The Sunken Labyrinth</t>
  </si>
  <si>
    <t>Complete 4 deeds in the Sunken Labyrinth</t>
  </si>
  <si>
    <t>Sunken Labyrinth -- Tier 1</t>
  </si>
  <si>
    <t>Complete the Sunken Labyrinth in Tier 1</t>
  </si>
  <si>
    <t>Sunken Labyrinth -- Tier 2</t>
  </si>
  <si>
    <t>Complete the Sunken Labyrinth in Tier 2</t>
  </si>
  <si>
    <t>Challenge: Subterranean Slugfest</t>
  </si>
  <si>
    <t>Complete the Challenge of the Sunken Labyrinth on Tier 2 at level cap</t>
  </si>
  <si>
    <t>Memories of the Second Age</t>
  </si>
  <si>
    <t>Find seven relics of Gondor within the Sunken Labyrinth</t>
  </si>
  <si>
    <t>Wiki order</t>
  </si>
  <si>
    <t>The Black Blade of Lebennin can manifest painful memories that will bring even the most hardy warrior to ruin.</t>
  </si>
  <si>
    <t>Amassing a small, yet fiercely loyal band of followers amidst the Easterling forces through his inexplicable kinship with crebain, a strange man has come to Osgiliath and seeks to unleash his talents against those that would deny him.</t>
  </si>
  <si>
    <t>Something stirs in the tunnels and passageways beneath the crumbling ruins of Osgiliath.</t>
  </si>
  <si>
    <t>The tunnels beneath Osgiliath have many challengers - all of whom must be defeated with haste if Faramir is to be found.</t>
  </si>
  <si>
    <t>Lost Gondorian relics from the Second Age lie scattered and forgotten beneath the ruins of Osgiliath.</t>
  </si>
  <si>
    <t>Blood of the Black Serpent</t>
  </si>
  <si>
    <t>Bane of Harad</t>
  </si>
  <si>
    <t>You have triumphed over the Men of Harad, shattered their leadership, and thrown down their vile standards.</t>
  </si>
  <si>
    <t>Blood of the Black Serpent -- Tier 1</t>
  </si>
  <si>
    <t>Complete 2 deeds, 1 challenge</t>
  </si>
  <si>
    <t>Complete the quest Blood of the Black Serpent -- Tier 1</t>
  </si>
  <si>
    <t>Blood of the Black Serpent -- Tier 2</t>
  </si>
  <si>
    <t>Complete the quest Blood of the Black Serpent -- Tier 2</t>
  </si>
  <si>
    <t>Challenge: Fall of the Two Princes</t>
  </si>
  <si>
    <t>The sons of the Black Serpent are dangerous foes, but their defeat could break the resolve of their kinsmen and turn the tide of battle.</t>
  </si>
  <si>
    <t>Complete the quest Challenge: Fall of the Two Princes</t>
  </si>
  <si>
    <t>The Quays of the Harlond</t>
  </si>
  <si>
    <t>Vanquishing the Darkness</t>
  </si>
  <si>
    <t>Vanquisher of Darkness</t>
  </si>
  <si>
    <t>Aragorn and his army have landed in Harlond, unbeknownst to the enemy and many of the men who fight for Gondor.</t>
  </si>
  <si>
    <t>The Quays of the Harlond -- Tier 1</t>
  </si>
  <si>
    <t>Complete the quest The Quays of the Harlond -- Tier 1</t>
  </si>
  <si>
    <t>The Quays of the Harlond -- Tier 2</t>
  </si>
  <si>
    <t>Complete the quest The Quays of the Harlond -- Tier 2</t>
  </si>
  <si>
    <t>Challenge: Kálmok's Squadron</t>
  </si>
  <si>
    <t>Defeat Kálmok and his squadron of Trolls in quick succession.</t>
  </si>
  <si>
    <t>Kálmok and his squadron of Trolls hold the southern gate of the Rammas Echor. All must be defeated in quick succession if Aragorn's army is to arrive upon the battlefield with haste.</t>
  </si>
  <si>
    <t>The Silent Street</t>
  </si>
  <si>
    <t>Radiance Amidst the Gloom</t>
  </si>
  <si>
    <t>In his haste to save Faramir, Beregond has thrown open the Fen Hollen and makes for the House of the Stewards. In his wake, the enemies of Gondor descend on Rath Dínen, the Silent Street, all hoping to bring the rule of the Stewards to an end.</t>
  </si>
  <si>
    <t>Complete 3 deeds, 1 challenge</t>
  </si>
  <si>
    <t>The Silent Street -- Tier 1</t>
  </si>
  <si>
    <t>Complete the quest The Silent Street -- Tier 1</t>
  </si>
  <si>
    <t>The Silent Street -- Tier 2</t>
  </si>
  <si>
    <t>Complete the quest The Silent Street -- Tier 2</t>
  </si>
  <si>
    <t>The Risen of Rath Dínen</t>
  </si>
  <si>
    <t>The Gloom of Nurn has raised the Dead of the Silent Street to serve his Master. They must be put to rest once more.</t>
  </si>
  <si>
    <t>Defeate 4 risen</t>
  </si>
  <si>
    <t>Challenge: Redeemer of the Cursed Line</t>
  </si>
  <si>
    <t>The line of Kings and Stewards in Gondor has been forever marred by Gothmog and even further tainted by the Gloom of Nurn.</t>
  </si>
  <si>
    <t>Complete the quest Redeemer of the Cursed Line</t>
  </si>
  <si>
    <t>Throne of the Dread Terror</t>
  </si>
  <si>
    <t>Throne of the Dread Terror -- Challenger of the Morgul-host</t>
  </si>
  <si>
    <t>Complete 6 deeds</t>
  </si>
  <si>
    <t>Throne of the Dread Terror: Short Fuse</t>
  </si>
  <si>
    <t>Complete Challenge: Short Fuse</t>
  </si>
  <si>
    <t>Defier of the Deathless</t>
  </si>
  <si>
    <t>Throne of the Dread Terror: Trampling the Mûmakil</t>
  </si>
  <si>
    <t>Complete Challenge: Trampling the Mûmakil</t>
  </si>
  <si>
    <t>Throne of the Dread Terror: Fear or Flame</t>
  </si>
  <si>
    <t>Complete Challenge: Fear or Flame</t>
  </si>
  <si>
    <t>Throne of the Dread Terror: Unbound Corruption</t>
  </si>
  <si>
    <t>Complete Challenge: Unbound Corruption</t>
  </si>
  <si>
    <t>Throne of the Dread Terror: Calm of Death</t>
  </si>
  <si>
    <t>Complete Challenge: Calm of Death</t>
  </si>
  <si>
    <t>Throne of the Dread Terror: The Returned King</t>
  </si>
  <si>
    <t>Complete Challenge: The Returned King</t>
  </si>
  <si>
    <t>Throne of the Dread Terror -- Challenger of the Returned King</t>
  </si>
  <si>
    <t>Challenger of Gothmog</t>
  </si>
  <si>
    <t>Defeat all challenges within Throne of the Dread Terror</t>
  </si>
  <si>
    <t>You rose to the challenge and stood against Gothmog and his forces in a single battle.</t>
  </si>
  <si>
    <t>Throne of the Dread Terror -- Thwarter of Gothmog</t>
  </si>
  <si>
    <t>In the wake of the Witch-king of Angmar's defeat, Gothmog has taken control of the Enemy's forces. Now, the greatest champions of Mordor and Minas Morgul rush forth onto the Pelennor Fields and threaten the lives of all that defend the Free Peoples.</t>
  </si>
  <si>
    <t>Throne of the Dread Terror -- Tier 1</t>
  </si>
  <si>
    <t>Throne of the Dread Terror: Rakothas, Brother of Thrúgrath -- Tier 1</t>
  </si>
  <si>
    <t>Rakothas, a brutal Olog-hai, gloats over the fallen just beyond the walls of Minas Tirith. He must be defeated before he attempts to enter the City.</t>
  </si>
  <si>
    <t>Defeat Rakothas</t>
  </si>
  <si>
    <t>Throne of the Dread Terror: Banes of Blackroot -- Tier 1</t>
  </si>
  <si>
    <t>The Mûmakil that slew Duilin and Derufin still roam the Pelennor Fields. Set-Akâji, Arpong-Dôkh, and Kû-Nerpag pose a grave threat to those fighting beneath their heavy strides.</t>
  </si>
  <si>
    <t>Defeat Set-Akâji, Arpong-Dôkh, and Kû-Nerpag</t>
  </si>
  <si>
    <t>Throne of the Dread Terror: The Summoned -- Tier 1</t>
  </si>
  <si>
    <t>Defeat Vadokhar</t>
  </si>
  <si>
    <t>The twisted rogmul, Vadokhar, has been called forth from the Void. This terrible creature is beyond the skill of many fighting on the field and must be banished before it can wreak havoc on the defenders of Gondor.</t>
  </si>
  <si>
    <t>Defeat the Enslaved of Minas Morgul</t>
  </si>
  <si>
    <t>Throne of the Dread Terror: The Deathless Sentinels -- Tier 1</t>
  </si>
  <si>
    <t>Defeat the High-sorcerer of Harad and the Woe of Khand</t>
  </si>
  <si>
    <t>As the forces of the Enemy are renewed from within Osgiliath, two guards stand silent at the Causeway Forts. They are two of the Nine, the Deathless, and none shall threaten their Master's new commander.</t>
  </si>
  <si>
    <t>Throne of the Dread Terror: Gothmog the Dread Terror -- Tier 1</t>
  </si>
  <si>
    <t>After the fall of the Witch-king of Angmar, Gothmog has taken control of the hosts of Mordor and Minas Morgul. Arrogant in his connexion to Golodir, he comes to reclaim the throne of Gondor.</t>
  </si>
  <si>
    <t>Defeat Gothmog the Dread Terror</t>
  </si>
  <si>
    <t>Defender of the Pelennor Fields</t>
  </si>
  <si>
    <t>Throne of the Dread Terror -- Tier 2</t>
  </si>
  <si>
    <t>Throne of the Dread Terror: Rakothas, Brother of Thrúgrath -- Tier 2</t>
  </si>
  <si>
    <t>Throne of the Dread Terror: Banes of Blackroot -- Tier 2</t>
  </si>
  <si>
    <t>Throne of the Dread Terror: The Summoned -- Tier 2</t>
  </si>
  <si>
    <t>Throne of the Dread Terror: The Deathless Sentinels -- Tier 2</t>
  </si>
  <si>
    <t>Throne of the Dread Terror: Gothmog the Dread Terror -- Tier 2</t>
  </si>
  <si>
    <t>Dethroner of the Dread Terror</t>
  </si>
  <si>
    <t>Name</t>
  </si>
  <si>
    <t>NAME</t>
  </si>
  <si>
    <t>LORE</t>
  </si>
  <si>
    <t>The Court of Seregost</t>
  </si>
  <si>
    <t>Challenge: Khílnat, the Silent Shade</t>
  </si>
  <si>
    <t>Discovery: The Court of Seregost</t>
  </si>
  <si>
    <t>Sovereign of Seregost</t>
  </si>
  <si>
    <t>Scourge of Seregost</t>
  </si>
  <si>
    <t>The Court of Seregost -- Tier 1</t>
  </si>
  <si>
    <t>The Court of Seregost -- Tier 2</t>
  </si>
  <si>
    <t>The Court of Seregost: Black Númenórean-slayer</t>
  </si>
  <si>
    <t>The Court of Seregost: Lost Lore</t>
  </si>
  <si>
    <t>The Court of Seregost: Morroval-slayer</t>
  </si>
  <si>
    <t>The Court of Seregost: Orc-slayer</t>
  </si>
  <si>
    <t>Khílnat, the Silent Shade, lurks somewhere within Seregost. She will only appear if her brood is in desperate need.</t>
  </si>
  <si>
    <t>Complete the quest Challenge: Khílnat, the Silent Shade</t>
  </si>
  <si>
    <t>You have discovered the entrance to the Court of Seregost.</t>
  </si>
  <si>
    <t>Discover the entrance to the Court of Seregost</t>
  </si>
  <si>
    <t>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t>
  </si>
  <si>
    <t>Complete 6 deeds and 1 challenge</t>
  </si>
  <si>
    <t>Complete the quest The Court of Seregost -- Tier 1</t>
  </si>
  <si>
    <t>Complete the quest The Court of Seregost -- Tier 2</t>
  </si>
  <si>
    <t>Defeat 250 Black Númenóreans within the Court of Seregost</t>
  </si>
  <si>
    <t>Pages of a tome can be found scattered around the Court of Seregost. Perhaps you can complete the story if you find them all.</t>
  </si>
  <si>
    <t>Defeat many merrevail within the Court of Seregost.</t>
  </si>
  <si>
    <t>Defeat 250 merrevail within the Court of Seregost</t>
  </si>
  <si>
    <t>Defeat many Orc-kind within the Court of Seregost.</t>
  </si>
  <si>
    <t>Defeat 250 Orc-kind within the Court of Seregost</t>
  </si>
  <si>
    <t>Collect 10 pages</t>
  </si>
  <si>
    <t>Caverns of Thrumfall</t>
  </si>
  <si>
    <t>Caverns of Thrumfall -- Tier 1</t>
  </si>
  <si>
    <t>Caverns of Thrumfall -- Tier 2</t>
  </si>
  <si>
    <t>Caverns of Thrumfall -- Tier 3</t>
  </si>
  <si>
    <t>Caverns of Thrumfall: Serpent-slayer</t>
  </si>
  <si>
    <t>Caverns of Thrumfall: Spider-slayer</t>
  </si>
  <si>
    <t>Destroyer of the Stormwall</t>
  </si>
  <si>
    <t>Discovery: Stormwall</t>
  </si>
  <si>
    <t>Deep within the recesses of the Stormwall, lie ancient passages and twisted tunnels, concealing the whereabouts of Etterfang Foulmaw.</t>
  </si>
  <si>
    <t>Complete the quest: Caverns of Thrumfall -- Tier 1</t>
  </si>
  <si>
    <t>Complete the quest: Caverns of Thrumfall -- Tier 2</t>
  </si>
  <si>
    <t>Complete the quest: Caverns of Thrumfall -- Tier 3</t>
  </si>
  <si>
    <t>Defeat 250 Drakes, Salamanders and Worms within the Caverns of Thrumfall</t>
  </si>
  <si>
    <t>Defeat 250 spiders in the Caverns of Thrumfall</t>
  </si>
  <si>
    <t>Dragon Slayer</t>
  </si>
  <si>
    <t>You have discovered the entrance to Stormwall.</t>
  </si>
  <si>
    <t>Discover the entrance to Stormwall</t>
  </si>
  <si>
    <t>Glimmerdeep</t>
  </si>
  <si>
    <t>Delver of the Glimmerdeep</t>
  </si>
  <si>
    <t>The Glimmering</t>
  </si>
  <si>
    <t>The forces of Gundabad have made a pact with the Herald of Winter, and now occupy much of the Glimmerdeep.</t>
  </si>
  <si>
    <t>Glimmerdeep -- Tier 1</t>
  </si>
  <si>
    <t>The Orkish mining forces from Gundabad have made a pact with the Herald of Winter, and now occupy much of the Glimmerdeep.</t>
  </si>
  <si>
    <t>Complete the quest: Glimmerdeep -- Tier 1</t>
  </si>
  <si>
    <t>Discovery: Glimmerdeep</t>
  </si>
  <si>
    <t>Discover the entrance to Glimmerdeep</t>
  </si>
  <si>
    <t>You have discovered the entrance to Glimmerdeep.</t>
  </si>
  <si>
    <t>Glimmerdeep -- Tier 2</t>
  </si>
  <si>
    <t>Complete the quest: Glimmerdeep -- Tier 2</t>
  </si>
  <si>
    <t>Glimmerdeep -- Tier 3</t>
  </si>
  <si>
    <t>Complete the quest: Glimmerdeep -- Tier 3</t>
  </si>
  <si>
    <t>Glimmerdeep: Goblin-slayer</t>
  </si>
  <si>
    <t>Defeat many goblins and hobgoblins within Glimmerdeep.</t>
  </si>
  <si>
    <t>Defeat 250 goblins and hobgoblins within Glimmerdeep</t>
  </si>
  <si>
    <t>Glimmerdeep: Orc and Troll Slayer</t>
  </si>
  <si>
    <t>Defeat 250 Orcs and trolls within Glimmerdeep</t>
  </si>
  <si>
    <t>Defeat many Orcs and trolls within Glimmerdeep.</t>
  </si>
  <si>
    <t>The Anvil of Winterstith</t>
  </si>
  <si>
    <t>The Anvil of Winterstith -- Tier 1</t>
  </si>
  <si>
    <t>Delver of the Anvil</t>
  </si>
  <si>
    <t>The Anvil of Winterstith: Isvítha the Gluttonous -- Tier 1</t>
  </si>
  <si>
    <t>Isvítha the Gluttonous guards the entrance to the Anvil of Winterstith.</t>
  </si>
  <si>
    <t>Defeat Isvítha the Gluttonous</t>
  </si>
  <si>
    <t>Dragon-spell spectres of the Zhélruka kings who died seeking the fabled Thafar-gathol haunt the Anvil of Winterstith, blocking your passage.</t>
  </si>
  <si>
    <t>Defeat The Thirteen Kings</t>
  </si>
  <si>
    <t>The Anvil of Winterstith: The Thirteen Kings -- Tier 1</t>
  </si>
  <si>
    <t>The Anvil of Winterstith: Karazgar and Vethúg -- Tier 1</t>
  </si>
  <si>
    <t>Defeat Karazgar the Weeping Warrior and Vethúg Wintermind</t>
  </si>
  <si>
    <t>The Anvil of Winterstith: Hrímil Frost-heart -- Tier 1</t>
  </si>
  <si>
    <t>Defeat Hrímil Frost-heart</t>
  </si>
  <si>
    <t>The Anvil of Winterstith -- Tier 2</t>
  </si>
  <si>
    <t>Winter's End</t>
  </si>
  <si>
    <t>The Anvil of Winterstith: Hrímil Frost-heart -- Tier 2</t>
  </si>
  <si>
    <t>The Anvil of Winterstith: Isvítha the Gluttonous -- Tier 2</t>
  </si>
  <si>
    <t>The Anvil of Winterstith: Karazgar and Vethúg -- Tier 2</t>
  </si>
  <si>
    <t>The Anvil of Winterstith: The Thirteen Kings -- Tier 2</t>
  </si>
  <si>
    <t>The Anvil of Winterstith -- Tier 3</t>
  </si>
  <si>
    <t>Challenger of the Anvil</t>
  </si>
  <si>
    <t>The Anvil of Winterstith: Hrímil Frost-heart -- Tier 3</t>
  </si>
  <si>
    <t>The Anvil of Winterstith: Isvítha the Gluttonous -- Tier 3</t>
  </si>
  <si>
    <t>The Anvil of Winterstith: Karazgar and Vethúg -- Tier 3</t>
  </si>
  <si>
    <t>The Anvil of Winterstith: The Thirteen Kings -- Tier 3</t>
  </si>
  <si>
    <t>Thikil-gundu</t>
  </si>
  <si>
    <t>Reclaimer of Thikil-gundu</t>
  </si>
  <si>
    <t>Complete 4 deeds and 1 quest</t>
  </si>
  <si>
    <t>Delver of Thikil-gundu</t>
  </si>
  <si>
    <t>Discover 10 locations</t>
  </si>
  <si>
    <t>Thikil-gundu, the Steel Keep -- Tier 1</t>
  </si>
  <si>
    <t>Thikil-gundu, the Steel Keep -- Tier 2</t>
  </si>
  <si>
    <t>Thikil-gundu, the Steel Keep -- Tier 3</t>
  </si>
  <si>
    <t>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t>
  </si>
  <si>
    <t>Complete Thikil-gundu, the Steel Keep (Tier 1)</t>
  </si>
  <si>
    <t>Complete Thikil-gundu, the Steel Keep (Tier 2)</t>
  </si>
  <si>
    <t>Complete Thikil-gundu, the Steel Keep (Tier 3)</t>
  </si>
  <si>
    <t>Discovery: Thikil-gundu, the Steel Keep</t>
  </si>
  <si>
    <t>You have discovered the entrance to Thikil-gundu, the Steel Keep.</t>
  </si>
  <si>
    <t>Discover the entrance to Thikil-gundu, the Steel Keep</t>
  </si>
  <si>
    <t>Eithel Gwaur</t>
  </si>
  <si>
    <t>Delver of Eithel Gwaur, the Filth-well</t>
  </si>
  <si>
    <t>Eithel Gwaur, the Filth-well -- Tier 1</t>
  </si>
  <si>
    <t>Protector of the Ithilduin</t>
  </si>
  <si>
    <t>Complete 'Eithel Gwaur, the Filth-well -- Tier 1'</t>
  </si>
  <si>
    <t>Eithel Gwaur, the Filth-well -- Tier 2</t>
  </si>
  <si>
    <t>Complete 'Eithel Gwaur, the Filth-well -- Tier 2'</t>
  </si>
  <si>
    <t>Eithel Gwaur, the Filth-well -- Tier 3</t>
  </si>
  <si>
    <t>Complete 'Eithel Gwaur, the Filth-well -- Tier 3'</t>
  </si>
  <si>
    <t>Eithel Gwaur, the Filth-well -- Slayer</t>
  </si>
  <si>
    <t>Defeat 400 foes within Eithel Gwaur, the Filth-well</t>
  </si>
  <si>
    <t>Discovery: Eithel Gwaur, the Filth-well</t>
  </si>
  <si>
    <t>Discover the entrance to Eithel Gwaur, the Filth-well</t>
  </si>
  <si>
    <t>Gath Daeroval</t>
  </si>
  <si>
    <t>Conqueror of Gath Daeroval, the Shadow-roost</t>
  </si>
  <si>
    <t>Gath Daeroval, the Shadow-roost -- Tier 1</t>
  </si>
  <si>
    <t>Gath Daeroval, the Shadow-roost -- Tier 2</t>
  </si>
  <si>
    <t>Gath Daeroval, the Shadow-roost -- Tier 3</t>
  </si>
  <si>
    <t>Gath Daeroval, the Shadow-roost: Fell Beast Slayer</t>
  </si>
  <si>
    <t>Gath Daeroval, the Shadow-roost: Olag-hai Slayer</t>
  </si>
  <si>
    <t>High above the Morgul Vale in a cleft in the side of Achathras, Gath Daeroval is home to the Shadow-roost of the fell beasts.</t>
  </si>
  <si>
    <t>Defeat fell beasts within Gath Daeroval, the Shadow-roost</t>
  </si>
  <si>
    <t>Complete 'Gath Daeroval, the Shadow-roost -- Tier 1'</t>
  </si>
  <si>
    <t>Ruler of the Roost</t>
  </si>
  <si>
    <t>Complete 'Gath Daeroval, the Shadow-roost -- Tier 2'</t>
  </si>
  <si>
    <t>Complete 'Gath Daeroval, the Shadow-roost -- Tier 3'</t>
  </si>
  <si>
    <t>Defeat 20 fell beasts within Gath Daeroval, the Shadow-roost</t>
  </si>
  <si>
    <t>Defeat 50 Olag-hai within Gath Daeroval, the Shadow-roost</t>
  </si>
  <si>
    <t>Discovery: Gath Daeroval, the Shadow-roost</t>
  </si>
  <si>
    <t>Discover the entrance to Gath Daeroval, the Shadow-roost</t>
  </si>
  <si>
    <t>Gorthad Nûr</t>
  </si>
  <si>
    <t>Delver of Gorthad Nûr, the Deep-barrow</t>
  </si>
  <si>
    <t>Crypt Keeper</t>
  </si>
  <si>
    <t>Gorthad Nûr, the Deep-barrow -- Tier 1</t>
  </si>
  <si>
    <t>Behind the broken houses of Dáru Lagúrz, the kergrim conduct horrid rituals from within Gorthad Nûr, the Deep-barrow.</t>
  </si>
  <si>
    <t>Defeat many wights within Gorthad Nûr, the Deep-barrow.</t>
  </si>
  <si>
    <t>Complete 'Gorthad Nûr, the Deep-barrow -- Tier 1'</t>
  </si>
  <si>
    <t>Complete 'Gorthad Nûr, the Deep-barrow -- Tier 2'</t>
  </si>
  <si>
    <t>Complete 'Gorthad Nûr, the Deep-barrow -- Tier 3'</t>
  </si>
  <si>
    <t>Defeat 100 Kergrim within Gorthad Nûr, the Deep-barrow</t>
  </si>
  <si>
    <t>Defeat 200 wights within Gorthad Nûr, the Deep-barrow</t>
  </si>
  <si>
    <t>Gorthad Nûr, the Deep-barrow -- Tier 2</t>
  </si>
  <si>
    <t>Gorthad Nûr, the Deep-barrow -- Tier 3</t>
  </si>
  <si>
    <t>Gorthad Nûr, the Deep-barrow: Kergrim-slayer</t>
  </si>
  <si>
    <t>Gorthad Nûr, the Deep-barrow: Wight-slayer</t>
  </si>
  <si>
    <t>Discovery: Gorthad Nûr, the Deep-barrow</t>
  </si>
  <si>
    <t>Discover the entrance to Gorthad Nûr, the Deep-barrow</t>
  </si>
  <si>
    <t>The Harrowing of Morgul</t>
  </si>
  <si>
    <t>Within the outer ring of Minas Morgul, Gothmog's and Ugrukhôr's forces are engaged in pitched battle. Encouraged by your own actions, the Harrowing of Morgul has begun!</t>
  </si>
  <si>
    <t>Harrower of Morgul</t>
  </si>
  <si>
    <t>Orc-Fighter</t>
  </si>
  <si>
    <t>The Harrowing of Morgul-- Tier 2</t>
  </si>
  <si>
    <t>The Harrowing of Morgul-- Tier 3</t>
  </si>
  <si>
    <t>The Harrowing of Morgul -- Slayer</t>
  </si>
  <si>
    <t>Defeat many foes during the battle between Ugrukhôr and Gothmog's forces.</t>
  </si>
  <si>
    <t>Defeat 400 foes during the battle between Ugrukhôr and Gothmog's forces.</t>
  </si>
  <si>
    <t>Complete 'The Harrowing of Morgul-- Tier 3'</t>
  </si>
  <si>
    <t>Complete 'The Harrowing of Morgul-- Tier 2'</t>
  </si>
  <si>
    <t>Complete 'The Harrowing of Morgul-- Tier 1'</t>
  </si>
  <si>
    <t>Remmorchant</t>
  </si>
  <si>
    <t>Remmorchant, the Net of Darkness</t>
  </si>
  <si>
    <t>Remmorchant, the Net of Darkness -- Tier 1</t>
  </si>
  <si>
    <t>Bane of Shelob</t>
  </si>
  <si>
    <t>Remmorchant, the Net of Darkness: Bratha Tasakh, Lady of Many Venoms -- Tier 1</t>
  </si>
  <si>
    <t>Defeat Bratha Tasakh, Lady of Many Venoms</t>
  </si>
  <si>
    <t>Bratha Tasakh, chieftain of the Ungoledain, is unwaveringly loyal to Shelob, and guards the way deeper into the Remmorchant.</t>
  </si>
  <si>
    <t>Remmorchant, the Net of Darkness: The Queensbrood -- Tier 1</t>
  </si>
  <si>
    <t>Defeat Gragarag, Guruthang, and Gamnagol</t>
  </si>
  <si>
    <t>Remmorchant, the Net of Darkness: Thossulun the Massive -- Tier 1</t>
  </si>
  <si>
    <t>Daughter of Shelob and queen of all Gredbyg, Thossulun the Massive is a formidable foe. You must defeat her to cease the endless tide of insects plaguing your allies.</t>
  </si>
  <si>
    <t>Defeat Thossulun the Massive</t>
  </si>
  <si>
    <t>Remmorchant, the Net of Darkness: Rûkhor the Pale Herald -- Tier 1</t>
  </si>
  <si>
    <t>Defeat Rûkhor the Pale Herald</t>
  </si>
  <si>
    <t>Remmorchant, the Net of Darkness: Shelob the Great, Last Child of Ungoliant -- Tier 1</t>
  </si>
  <si>
    <t>Within the deepest darkness of the Remmorchant lies Shelob the Great, the last child of Ungoliant. Known to Lord Celeborn and learned Elves as Ungwetári, it is believed naught but her final defeat can ensure the safety of the peoples of Middle-earth.</t>
  </si>
  <si>
    <t>Defeat Shelob the Great, Last Child of Ungoliant</t>
  </si>
  <si>
    <t>Remmorchant, the Net of Darkness -- Tier 2</t>
  </si>
  <si>
    <t>Bane of Ungwetári</t>
  </si>
  <si>
    <t>Remmorchant, the Net of Darkness: Bratha Tasakh, Lady of Many Venoms -- Tier 2</t>
  </si>
  <si>
    <t>Remmorchant, the Net of Darkness: The Queensbrood -- Tier 2</t>
  </si>
  <si>
    <t>Remmorchant, the Net of Darkness: Thossulun the Massive -- Tier 2</t>
  </si>
  <si>
    <t>Remmorchant, the Net of Darkness: Rûkhor the Pale Herald -- Tier 2</t>
  </si>
  <si>
    <t>Remmorchant, the Net of Darkness: Shelob the Great, Last Child of Ungoliant -- Tier 2</t>
  </si>
  <si>
    <t>Remmorchant, the Net of Darkness -- Tier 3</t>
  </si>
  <si>
    <t>Challenger of the Remmorchant</t>
  </si>
  <si>
    <t>Remmorchant, the Net of Darkness: Bratha Tasakh, Lady of Many Venoms -- Tier 3</t>
  </si>
  <si>
    <t>Remmorchant, the Net of Darkness: The Queensbrood -- Tier 3</t>
  </si>
  <si>
    <t>Remmorchant, the Net of Darkness: Thossulun the Massive -- Tier 3</t>
  </si>
  <si>
    <t>Remmorchant, the Net of Darkness: Rûkhor the Pale Herald -- Tier 3</t>
  </si>
  <si>
    <t>Remmorchant, the Net of Darkness: Shelob the Great, Last Child of Ungoliant -- Tier 3</t>
  </si>
  <si>
    <t>Remmorchant, the Net of Darkness -- Tier 4</t>
  </si>
  <si>
    <t>Conqueror of the Remmorchant</t>
  </si>
  <si>
    <t>Remmorchant, the Net of Darkness -- Tier 5</t>
  </si>
  <si>
    <t>Bane of the Children of Ungwetári</t>
  </si>
  <si>
    <t>You have overcome the innumerable children of Ungwetári, now named Shelob the Great, that lurk in the depths of the Remmorchant.</t>
  </si>
  <si>
    <t>Defeat 1600 children of Ungwetári, now named Shelob the Great, that lurk in the depths of the Remmorchant.</t>
  </si>
  <si>
    <t>Discovery: Remmorchant - the Net of Darkness</t>
  </si>
  <si>
    <t>Discover the entrance to Remmorchant - the Net of Darkness</t>
  </si>
  <si>
    <t>You have discovered the entrance to Remmorchant - the Net of Darkness</t>
  </si>
  <si>
    <t>Min Level</t>
  </si>
  <si>
    <t>Max Level</t>
  </si>
  <si>
    <t>CAP</t>
  </si>
  <si>
    <t>Clear-cutter</t>
  </si>
  <si>
    <t>In Your Presence</t>
  </si>
  <si>
    <t>With the Rangers of the North now journeying in the South, it falls to heroes such as yourself to defend the Free Peoples of Middle-earth.</t>
  </si>
  <si>
    <t>Mysterious relics of unknown origin have appeared throughout Middle-earth, but for what purpose?</t>
  </si>
  <si>
    <t>Mysterious Relics</t>
  </si>
  <si>
    <t>Find 6 mysterious relics</t>
  </si>
  <si>
    <t>Calm Before the Storm</t>
  </si>
  <si>
    <t>Lumul-nar Morroval-slayer</t>
  </si>
  <si>
    <t>Lumul-nar Morroval-slayer (Advanced)</t>
  </si>
  <si>
    <t>Dâr Narbugud Nameless-slayer</t>
  </si>
  <si>
    <t>Dâr Narbugud Nameless-slayer (Advanced)</t>
  </si>
  <si>
    <t>Dâr Narbugud Orc-slayer (Advanced)</t>
  </si>
  <si>
    <t>Dâr Narbugud Orc-slayer</t>
  </si>
  <si>
    <t>Dâr Narbugud Troll-slayer (Advanced)</t>
  </si>
  <si>
    <t>Dâr Narbugud Troll-slayer</t>
  </si>
  <si>
    <t>Discovery: The Anvil of Winterstith</t>
  </si>
  <si>
    <t>You have discovered the entrance to The Anvil of Winterstith.</t>
  </si>
  <si>
    <t>Discover the entrance to The Anvil of Winterstith</t>
  </si>
  <si>
    <t>A Missive From Erebor</t>
  </si>
  <si>
    <t>Complete chapter 6 of The Black Book of Mordor.</t>
  </si>
  <si>
    <t>Dead Ends</t>
  </si>
  <si>
    <t>Major Miner</t>
  </si>
  <si>
    <t>Find the Dead Ends</t>
  </si>
  <si>
    <t>Bâr Nírnaeth</t>
  </si>
  <si>
    <t>Bâr Nírnaeth, the Houses of Lamentation -- Tier 1</t>
  </si>
  <si>
    <t>Cleanser of Bâr Nírnaeth, the Houses of Lamentation</t>
  </si>
  <si>
    <t>Discovery: Bâr Nírnaeth, the Houses of Lamentation</t>
  </si>
  <si>
    <t>Bâr Nírnaeth, the Houses of Lamentation -- Tier 2</t>
  </si>
  <si>
    <t>Bâr Nírnaeth, the Houses of Lamentation -- Tier 3</t>
  </si>
  <si>
    <t>Bâr Nírnaeth, the Houses of Lamentation: Slayer of Acolytes of Lamentation</t>
  </si>
  <si>
    <t>Bâr Nírnaeth, the Houses of Lamentation: Slayer of the Unhoused</t>
  </si>
  <si>
    <t>Beyond All Darkness</t>
  </si>
  <si>
    <t>Deep in the darkness of Thuringwath lies Bâr Nírnaeth, the Houses of Lamentation. There, within that great fane where the Nazgûl once worshipped and made sacrifice to Sauron, one of the Dark Lord's most mysterious servants prepares Dhak Thrakrut, the Rite of Returning.</t>
  </si>
  <si>
    <t>Defeat many Acolytes of Lamentation within Bâr Nírnaeth, the Houses of Lamentation.</t>
  </si>
  <si>
    <t>Defeat many of the Unhoused within Bâr Nírnaeth, the Houses of Lamentation.</t>
  </si>
  <si>
    <t>Complete the quest Bâr Nírnaeth, the Houses of Lamentation -- Tier 1</t>
  </si>
  <si>
    <t>Discover the entrance to Bâr Nírnaeth, the Houses of Lamentation</t>
  </si>
  <si>
    <t>Complete the quest Bâr Nírnaeth, the Houses of Lamentation -- Tier 2</t>
  </si>
  <si>
    <t>Complete the quest Bâr Nírnaeth, the Houses of Lamentation -- Tier 3</t>
  </si>
  <si>
    <t>Defeat 200 Acolytes of Lamentation within Bâr Nírnaeth, the Houses of Lamentation.</t>
  </si>
  <si>
    <t>Defeat 100 of the Unhoused within Bâr Nírnaeth, the Houses of Lamentation.</t>
  </si>
  <si>
    <t>Level 54</t>
  </si>
  <si>
    <t>- Forgotten Treasury -</t>
  </si>
  <si>
    <t>Level 58</t>
  </si>
  <si>
    <t>- The Vile Maw -</t>
  </si>
  <si>
    <t>- The Grand Stair -</t>
  </si>
  <si>
    <t>- Foundations of Stone -</t>
  </si>
  <si>
    <t>-- Skûmfil --</t>
  </si>
  <si>
    <t>-- Dark Delvings --</t>
  </si>
  <si>
    <t>- The Sixteenth Hall -</t>
  </si>
  <si>
    <t>- The Flaming Deeps -</t>
  </si>
  <si>
    <t>-- Forges of Khazad-dûm --</t>
  </si>
  <si>
    <t>-- Fil Gashan --</t>
  </si>
  <si>
    <t>Discovery: Northcotton Farm</t>
  </si>
  <si>
    <t>Riddles Beneath the Inn</t>
  </si>
  <si>
    <t>Annuminas -- Glinghant</t>
  </si>
  <si>
    <t>Annuminas -- Haudh Valandil</t>
  </si>
  <si>
    <t>Annuminas -- Ost Elendil</t>
  </si>
  <si>
    <t>Ost Dunhoth: Manifestations of Wounds and Fears -- Tier 2</t>
  </si>
  <si>
    <t>Ost Dunhoth: Manifestations of Diseases and Poisons -- Tier 2</t>
  </si>
  <si>
    <t>Ost Dunhoth: Ivar and Gortheron -- Tier 2</t>
  </si>
  <si>
    <t>Draigoch's Lair -- Challenge</t>
  </si>
  <si>
    <t>Draigoch's Lair -- Tier 2</t>
  </si>
  <si>
    <t>Draigoch's Lair -- Tier 1</t>
  </si>
  <si>
    <t>Commanders of the Foundry, Tier I</t>
  </si>
  <si>
    <t>Commanders of the Foundry, Tier II</t>
  </si>
  <si>
    <t>Commanders of Isengard -- Tier I</t>
  </si>
  <si>
    <t>Commanders of Isengard -- Tier II</t>
  </si>
  <si>
    <t>Throne of the Dread Terror: The Enslaved of Minas Morgul -- Tier 1</t>
  </si>
  <si>
    <t>Throne of the Dread Terror: The Enslaved of Minas Morgul -- Tier 2</t>
  </si>
  <si>
    <t>Dungeons of Naerband</t>
  </si>
  <si>
    <t>The Abyss of Mordath</t>
  </si>
  <si>
    <t>Challenge: Take a Turn on the Rack</t>
  </si>
  <si>
    <t>Destroyer of the Direhold</t>
  </si>
  <si>
    <t>Dungeons of Naerband -- Tier 1</t>
  </si>
  <si>
    <t>Discovery: The Dungeons of Naerband</t>
  </si>
  <si>
    <t>Dungeons of Naerband -- Tier 2</t>
  </si>
  <si>
    <t>Dungeons of Naerband: Flame-slayer</t>
  </si>
  <si>
    <t>Dungeons of Naerband: Ghâsh-hai-slayer</t>
  </si>
  <si>
    <t>Dungeons of Naerband: Lost Lore</t>
  </si>
  <si>
    <t>Dungeons of Naerband: Scourge-slayer</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</si>
  <si>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</si>
  <si>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Scourge of the Direhold</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</si>
  <si>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</si>
  <si>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You have discovered the entrance to the Dungeons of Naerband.</t>
  </si>
  <si>
    <t>Discover the entrance to the Dungeons of Naerband.</t>
  </si>
  <si>
    <t>Thraknûl, once the most championed of torturers under the command of Sauron, still is able to capture and torture the most hardy warrior to ruin.</t>
  </si>
  <si>
    <t>Get captured by Thraknûl and defeat the prisoners in all of his cages</t>
  </si>
  <si>
    <t>Defeat many spirits and wraiths of flame within the Dungeons of Naerband.</t>
  </si>
  <si>
    <t>Defeat 250 spirits and wraiths of flame within the Dungeons of Naerband.</t>
  </si>
  <si>
    <t>Defeat many Ghâsh-hai within the Dungeons of Naerband.</t>
  </si>
  <si>
    <t>Defeat 250 Ghâsh-hai within the Dungeons of Naerband</t>
  </si>
  <si>
    <t>Pages of a tome can be found scattered around Naerband prison. Perhaps you can complete the story if you find them all.</t>
  </si>
  <si>
    <t>Collect 5 pages scattered around Naerband Prison.</t>
  </si>
  <si>
    <t>Defeat scourges within the Dungeons of Naerband.</t>
  </si>
  <si>
    <t>Defeat Rotwing, Spitpyre, Gristlebite, Bolvág, Nuzdum, and Uiliúr</t>
  </si>
  <si>
    <t>Complete Dungeons of Naerband by defeating Thraknûl and Gumog</t>
  </si>
  <si>
    <t>Complete Dungeons of Naerband by defeating Thraknûl and Gumog at Tier 2</t>
  </si>
  <si>
    <t>The Abyss of Mordath -- Steward of the Seven Fathers</t>
  </si>
  <si>
    <t>The Abyss of Mordath -- Tier 1</t>
  </si>
  <si>
    <t>The Abyss of Mordath: The Spoiled of the Eye -- Tier 1</t>
  </si>
  <si>
    <t>The Abyss of Mordath: The Deathless Warden -- Tier 1</t>
  </si>
  <si>
    <t>The Abyss of Mordath: The Master of the Seven -- Tier 1</t>
  </si>
  <si>
    <t>The Abyss of Mordath -- Tier 2</t>
  </si>
  <si>
    <t>The Abyss of Mordath: The Spoiled of the Eye -- Tier 2</t>
  </si>
  <si>
    <t>The Abyss of Mordath: The Deathless Warden -- Tier 2</t>
  </si>
  <si>
    <t>The Abyss of Mordath: The Master of the Seven -- Tier 2</t>
  </si>
  <si>
    <t>The Abyss of Mordath -- Conqueror of Greed</t>
  </si>
  <si>
    <t>The Abyss of Mordath: The Order of Death</t>
  </si>
  <si>
    <t>The Abyss of Mordath: A Light in the Darkness</t>
  </si>
  <si>
    <t>The Abyss of Mordath: The Power of the Dwarf-rings</t>
  </si>
  <si>
    <t>The Abyss of Mordath -- Challenger of the Abyss</t>
  </si>
  <si>
    <t>The Abyss of Mordath -- Explorer of the Black Pits</t>
  </si>
  <si>
    <t>Discovery: The Abyss of Mordath</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</si>
  <si>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t>
  </si>
  <si>
    <t>High Priest Dáuraga and High Priestess Khôkali have led the Order of the Eye into the Mordath to seek revenge on the Firehorn Dwarves and lay claim to the Dark Lord's most powerful artifacts.</t>
  </si>
  <si>
    <t>Defeat High Priest Dáuraga and High Priestess Khôkali</t>
  </si>
  <si>
    <t>You have discovered the entrance to the Abyss of Mordath.</t>
  </si>
  <si>
    <t>Discovered the entrance to the Abyss of Mordath.</t>
  </si>
  <si>
    <t>Sagróg the Bitter Warden has long stood watch over the Mordath, imprisoning the most hated foes of Sauron and keeping all intruders from uncovering the secrets hidden in its depths.</t>
  </si>
  <si>
    <t>Defeat Sagróg the Bitter Warden</t>
  </si>
  <si>
    <t>King Váskmun Greytooth has come to the Mordath seeking the lost Dwarf-ring, Manthríf, and will stop at nothing to reclaim it. However, the fates of the Seven are shrouded in great secrecy and terrible truths shall soon be revealed.</t>
  </si>
  <si>
    <t>Prevent King Vaskmun Greytooth from recovering Mantríf</t>
  </si>
  <si>
    <t>Defeat High Priest Dáuraga and High Priestess Khôkali on Tier 2</t>
  </si>
  <si>
    <t>Complete 3 deeds on Tier 2</t>
  </si>
  <si>
    <t>Defeat Sagróg the Bitter Warden on Tier 2</t>
  </si>
  <si>
    <t>Prevent King Vaskmun Greytooth from recovering Mantríf on Tier 2</t>
  </si>
  <si>
    <t>Defeat High Priest Dáuraga and High Priestess Khôkali after allowing them to harness the essence of each of the Spoiled on Tier 2</t>
  </si>
  <si>
    <t>Defeat Sagróg, the Bitter Warden after fully healing the Unseen Spear and forcing his surrender within 10 seconds on Tier 2</t>
  </si>
  <si>
    <t>Defeat Fingar the Greedy after fully overcoming every manifestation of Dragon-spell on Tier 2</t>
  </si>
  <si>
    <t>You defied the evils of the Mordath and conquered every challenge laid before you in the Abyss.</t>
  </si>
  <si>
    <t>Defeat all of the challenges within the Abyss of Mordath in a single raid</t>
  </si>
  <si>
    <t>The Abyss of Mordath is home to both the condemned of Mordor and the Dark Lord's most carefully-guarded secrets.</t>
  </si>
  <si>
    <t>Discover 8 locations in The Abyss of Mordath</t>
  </si>
  <si>
    <t>Ghashan-kútot</t>
  </si>
  <si>
    <t>The Fallen Kings</t>
  </si>
  <si>
    <t>Challenger of the Abyss</t>
  </si>
  <si>
    <t>Abyss-gazer</t>
  </si>
  <si>
    <t>Steward of the Seven Fathers</t>
  </si>
  <si>
    <t>Illuminator of the Black Pits</t>
  </si>
  <si>
    <t>Conqueror of Greed</t>
  </si>
  <si>
    <t>Stalwart Scholar of Ghashan-kútot, the Halls of Black Lore</t>
  </si>
  <si>
    <t>Within Minas Morgul, a great repository of evil knowledge stands: The Halls of Black Lore. To gain the information you seek, you must enter and face Dolguzigir, the Dark Archivist.</t>
  </si>
  <si>
    <t>Ghashan-kútot, the Halls of Black Lore -- Tier 1</t>
  </si>
  <si>
    <t>Ghashan-kútot, the Halls of Black Lore -- Tier 2</t>
  </si>
  <si>
    <t>Ghashan-kútot, the Halls of Black Lore -- Tier 3</t>
  </si>
  <si>
    <t>Ghashan-kútot, the Halls of Black Lore: Slayer of the Archivist's Assistants</t>
  </si>
  <si>
    <t>Ghashan-kútot, the Halls of Black Lore: Slayer of Spirits</t>
  </si>
  <si>
    <t>Complete Ghashan-kútot, the Halls of Black Lore -- Tier 1</t>
  </si>
  <si>
    <t>Defeat many dark cataloguers and dark curators in the Halls of Black Lore.</t>
  </si>
  <si>
    <t>Defeat 100 dark cataloguers and dark curators in the Halls of Black Lore.</t>
  </si>
  <si>
    <t>Defeat many of the shades and fell spirits within the Halls of Black Lore.</t>
  </si>
  <si>
    <t>Defeat 200 of the shades and fell spirits within the Halls of Black Lore</t>
  </si>
  <si>
    <t>the Stalwart Scholar</t>
  </si>
  <si>
    <t>Discovery: Ghashan-kútot - the Hall of Black Lore</t>
  </si>
  <si>
    <t>You have discovered the entrance to Ghashan-kútot - the Hall of Black Lore.</t>
  </si>
  <si>
    <t>Discover the entrance to Ghashan-kútot - the Hall of Black Lore</t>
  </si>
  <si>
    <t>Conqueror of the Fallen Kings</t>
  </si>
  <si>
    <t>The Fallen Kings -- Tier 1</t>
  </si>
  <si>
    <t>The Fallen Kings -- Tier 2</t>
  </si>
  <si>
    <t>The Fallen Kings -- Tier 3</t>
  </si>
  <si>
    <t>It is said that the nine Nazgûl would assemble, in those days of battle, to best their greatest adversaries and to strike relentless fear into those who dared face them in combat.</t>
  </si>
  <si>
    <t>Vanquisher of the Ringwraiths</t>
  </si>
  <si>
    <t>Complete the quest The Fallen Kings -- Tier 1</t>
  </si>
  <si>
    <t>Complete the quest The Fallen Kings -- Tier 2</t>
  </si>
  <si>
    <t>Complete the quest The Fallen Kings -- Tier 3</t>
  </si>
  <si>
    <t>The Dead City</t>
  </si>
  <si>
    <t>Conqueror of the Dead City</t>
  </si>
  <si>
    <t>Complete Eithel Gwaur, Gath Daeroval, Gorthad Nûr, The Harrowing of Morgul, Bâr Nírnaeth, Ghashan-kútot, and The Fallen Kings wrapper deeds.</t>
  </si>
  <si>
    <t>Amdân Dammul</t>
  </si>
  <si>
    <t>Shakalush</t>
  </si>
  <si>
    <t>Vanquisher of Shakalush, the Stair Battle</t>
  </si>
  <si>
    <t>Shakalush, the Stair Battle -- Tier 1</t>
  </si>
  <si>
    <t>Shakalush, the Stair Battle -- Tier 2</t>
  </si>
  <si>
    <t>Shakalush, the Stair Battle -- Tier 3</t>
  </si>
  <si>
    <t>Shakalush, the Stair Battle -- Tier 4</t>
  </si>
  <si>
    <t>Shakalush, the Stair Battle -- Tier 5</t>
  </si>
  <si>
    <t>On the eastern edge of Gundabad, troops are amassing for a flank on the main dwarf-settlement below. Led by Zhurmat, a goblin atop a two-headed troll, this small army poses a grave threat to all within Elderslade.</t>
  </si>
  <si>
    <t>Complete 'Shakalush, the Stair Battle -- Tier 1'</t>
  </si>
  <si>
    <t>Complete 'Shakalush, the Stair Battle -- Tier 2'</t>
  </si>
  <si>
    <t>Complete 'Shakalush, the Stair Battle -- Tier 3'</t>
  </si>
  <si>
    <t>Shakalush, the Stair Battle -- Orcs</t>
  </si>
  <si>
    <t>Defeat Orcs within Shakalush, the Stair Battle</t>
  </si>
  <si>
    <t>Defeat 125 Orcs within Shakalush, the Stair Battle</t>
  </si>
  <si>
    <t>Shakalush, the Stair Battle - Hobgoblin</t>
  </si>
  <si>
    <t>Defeat hobgoblins within Shakalush, the Stair Battle.</t>
  </si>
  <si>
    <t>Defeat 40 hobgoblins within Shakalush, the Stair Battle</t>
  </si>
  <si>
    <t>Complete 'Shakalush, the Stair Battle -- Tier 4'</t>
  </si>
  <si>
    <t>Complete 'Shakalush, the Stair Battle -- Tier 5'</t>
  </si>
  <si>
    <t>Crusher Smasher</t>
  </si>
  <si>
    <t>Amdân Dammul, the Bloody Threshold -- Tier 1</t>
  </si>
  <si>
    <t>Amdân Dammul, the Bloody Threshold -- Tier 2</t>
  </si>
  <si>
    <t>Amdân Dammul, the Bloody Threshold -- Tier 3</t>
  </si>
  <si>
    <t>Amdân Dammul, the Bloody Threshold -- Tier 4</t>
  </si>
  <si>
    <t>Amdân Dammul, the Bloody Threshold -- Tier 5</t>
  </si>
  <si>
    <t>It is at Amdân Dammul, the Bloody Threshold, that Durin Stonehelmson will seek to end the War of Three Peaks by challenging Gorgar the Ruthless himself.</t>
  </si>
  <si>
    <t>Amdân Dammul, the Bloody Threshold: The Beasts of Slaughter -- Tier 1</t>
  </si>
  <si>
    <t>Amdân Dammul, the Bloody Threshold: Gorgar and Ránulur -- Tier 1</t>
  </si>
  <si>
    <t>Amdân Dammul, the Bloody Threshold: The Beasts of Slaughter -- Tier 2</t>
  </si>
  <si>
    <t>Amdân Dammul, the Bloody Threshold: Gorgar and Ránulur -- Tier 2</t>
  </si>
  <si>
    <t>Amdân Dammul, the Bloody Threshold: The Beasts of Slaughter -- Tier 3</t>
  </si>
  <si>
    <t>Amdân Dammul, the Bloody Threshold: Gorgar and Ránulur -- Tier 3</t>
  </si>
  <si>
    <t>Amdân Dammul, the Bloody Threshold: Gorgar and Ránulur -- Tier 4</t>
  </si>
  <si>
    <t>Amdân Dammul, the Bloody Threshold: The Beasts of Slaughter -- Tier 5</t>
  </si>
  <si>
    <t>Amdân Dammul, the Bloody Threshold: Gorgar and Ránulur -- Tier 5</t>
  </si>
  <si>
    <t>Gorgar's trap has been sprung, and you must face the assortment of tamed beasts he now sends against you!</t>
  </si>
  <si>
    <t>Defeat the Beasts of Slaughter</t>
  </si>
  <si>
    <t>Gorgar the Ruthless has one last beast in his stables, and he intends to use it to defeat you!</t>
  </si>
  <si>
    <t>Defeat Gorgar and Ránulur</t>
  </si>
  <si>
    <t>Complete 2 deeds on Tier 2</t>
  </si>
  <si>
    <t>Complete 2 deeds on Tier 3</t>
  </si>
  <si>
    <t>Complete 2 deeds on Tier 4</t>
  </si>
  <si>
    <t>Complete 2 deeds on Tier 5</t>
  </si>
  <si>
    <t>the Bloody Survivor</t>
  </si>
  <si>
    <t>the Bloody Victor</t>
  </si>
  <si>
    <t>the Bloody Gladiator</t>
  </si>
  <si>
    <t>Master of the Arena</t>
  </si>
  <si>
    <t>Challenger of Amdân Dammul</t>
  </si>
  <si>
    <t>A hidden entrance called Bagûd-mekhem, the Gate of Wind, lies just east of Gundabad. Zhurmat, with his fearsome mount the horrible two-headed troll Groz-and-Ulk, leads a force that threatens the Gabil'akkâ below.</t>
  </si>
  <si>
    <t>Harrowing of Morgul -- Tier 1</t>
  </si>
  <si>
    <t>Defeat many Orcs in Urugarth.</t>
  </si>
  <si>
    <t>Defeat trolls in Urugarth.</t>
  </si>
  <si>
    <t>Find lore of the Enemy scattered throughout Barad Gúlaran</t>
  </si>
  <si>
    <t>Your efforts within Tham Mírdain have not gone unnoticed by the Elves of Rivendell. Because of your unceasing aid in the defence of Mirobel, they have bestown upon you the title of Protector.</t>
  </si>
  <si>
    <t>Defeat Dunlendings in Tham Mírdain.</t>
  </si>
  <si>
    <t>Defeat Angmarim at the Forges of Tham Mírdain.</t>
  </si>
  <si>
    <t>Defeat many pale-folk in Tham Mírdain.</t>
  </si>
  <si>
    <t>Your efforts within Tham Mírdain have not gone unnoticed by the Elves of Rivendell. Because of your unceasing aid in the defence of Tham Mírdain, they have bestown upon you the title of Marshal.</t>
  </si>
  <si>
    <t>The Dúnedain have asked many things of you. Complete all of these tasks, and you will be rewarded greatly.</t>
  </si>
  <si>
    <t>Complete all of the Carn Dûm, Urugarth, and Barad Gúlaran Deeds, and quests An Ancient Threat and Thorog Defeated.</t>
  </si>
  <si>
    <t>The Library at Tham Mírdain was once one of the greatest repositories of the Elves' knowledge in Middle-earth. After Sauron's forces razed Eregion, much of that knowledge was lost.</t>
  </si>
  <si>
    <t>The gardens of Glinghant were once one of the wonders of Annúminas, but have fallen into decay and corruption.</t>
  </si>
  <si>
    <t>Haudh Valandil is the final resting place of Isildur's youngest son. Evil things now gnaw at its roots.</t>
  </si>
  <si>
    <t>Ost Elendil was once the palace of Elendil, first King of Westernesse in Middle-earth. Now it is home to great evil.</t>
  </si>
  <si>
    <t>Helegrod was once an outpost of the great dwarf-realm of the Misty Mountains known to most as Moria. Giants under the influence of Skorgrím Dourhand and the Angmarim now call this wing of the dwarf-hold home.</t>
  </si>
  <si>
    <t>Defeat Megoriath, the Wraith of Water, and his minions.</t>
  </si>
  <si>
    <t>Defeat Rhavameldir, the Wraith of Earth, and his minions.</t>
  </si>
  <si>
    <t>Defeat Remmenaeg, Wraith of Shadow, and his minions.</t>
  </si>
  <si>
    <t>Defeat Brogadan, Wraith of Fire, and his minions.</t>
  </si>
  <si>
    <t>Defeat the Wraiths of Fornost and free Deadmen's Dike from Angmar's influence.</t>
  </si>
  <si>
    <t>Defeat Ancient Evil in Carn Dûm</t>
  </si>
  <si>
    <t>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t>
  </si>
  <si>
    <t>Complete all deeds within the Forgotten Treasury</t>
  </si>
  <si>
    <t>Defeat trolls within the Forges of Khazad-dûm.</t>
  </si>
  <si>
    <t>Defeat the leaders of the invasion within Fil Gashan</t>
  </si>
  <si>
    <t>Defeat Orc-fighters within Fil Gashan</t>
  </si>
  <si>
    <t>Drive evil from Fil Gashan</t>
  </si>
  <si>
    <t>Drive evil from Fil Gashan and the Forges of Khazad-dûm</t>
  </si>
  <si>
    <t>Defeat Goblins in the Grand Stair.</t>
  </si>
  <si>
    <t>Find various texts in the Grand Stair</t>
  </si>
  <si>
    <t>Defend Moria from the evil of the Watcher in the Water</t>
  </si>
  <si>
    <t>Drive evil from the Dark Delvings</t>
  </si>
  <si>
    <t>Find hidden rune-stones in the Dark Delvings</t>
  </si>
  <si>
    <t>Drive evil from Skûmfil</t>
  </si>
  <si>
    <t>Defeat the leaders of the Nameless horrors within the Dark Delvings</t>
  </si>
  <si>
    <t>Defeat the leaders of the Kergrim within Skûmfil</t>
  </si>
  <si>
    <t>Defeat the leaders of gredbyg in Skûmfil</t>
  </si>
  <si>
    <t>Defeat cave-claws and deep-claws within Skûmfil.</t>
  </si>
  <si>
    <t>Defeat Gredbyg in Skûmfil</t>
  </si>
  <si>
    <t>Drive evil from the Sixteenth Hall</t>
  </si>
  <si>
    <t>Collect samples of the blight that is corrupting the Sixteenth Hall</t>
  </si>
  <si>
    <t>Defeat insects in the Sixteenth Hall</t>
  </si>
  <si>
    <t>Find remnants of fallen heroes within Skûmfil</t>
  </si>
  <si>
    <t>Defeat Globsnaga in the Sixteenth Hall</t>
  </si>
  <si>
    <t>Defeat Orcs in the Sixteenth Hall</t>
  </si>
  <si>
    <t>The dark hole known as Dâr Narbugud was only briefly glimpsed by Durin the Deathless...and even he wanted nothing to do with the place.</t>
  </si>
  <si>
    <t>Many Orc-warriors guard the Halls of Crafting against reclamation by the dwarves of the Iron Garrison.</t>
  </si>
  <si>
    <t>The Hall of Mirrors was once a conerstone to light in Moria. Now the pieces of that once majestic system litter the floor.</t>
  </si>
  <si>
    <t>The Warden of the Dungeons of Dol Guldur is a terrible Cargûl, rumoured to be one of the knights of Eärnur, last King of Gondor, lost at Minas Morgul.</t>
  </si>
  <si>
    <t>To overthrow Gorothúl, it becomes necessary to overthrow the Lieutenant of Dol Guldur as well...a task not to be taken lightly.</t>
  </si>
  <si>
    <t>Sammath Gûl was once the private chambers of Sauron in his guise as the Necromancer...now they are held by his regent and his minions.</t>
  </si>
  <si>
    <t>The minions of the Enemy train in the Sword-hall of Dol Guldur, improving their skills for the inevitable invasion of Lothlórien. They must learn just how lacking they are....</t>
  </si>
  <si>
    <t>The Dungeons of Dol Guldur are presided over by a Cargûl known only as the Warden. This creature makes entry into and escape from the Dungeons nearly impossible.</t>
  </si>
  <si>
    <t>Complete the following accomplishments: - Of Warg and Goblin - A Full Belly and a Nap in the Dirt</t>
  </si>
  <si>
    <t>The Dungeons of Dol Guldur are rumoured to be impregnable...but it is said that Gandalf the Grey twice entered that terrible place and escaped to tell of it.</t>
  </si>
  <si>
    <t>There are many different ways to defeat Ivar and his Champions. Can you succesfully win the battle every way possible?</t>
  </si>
  <si>
    <t>Sâri-surma is a place filled with many wights and many strange things. Quickly defeat all of the bosses.</t>
  </si>
  <si>
    <t>You have discovered the entrance the the lost Rhudauran Temple of Kings.</t>
  </si>
  <si>
    <t>You have discovered the entrance to Northcotton Farm.</t>
  </si>
  <si>
    <t>You have discovered the entrance to Draigoch's lair.</t>
  </si>
  <si>
    <t>Saruman's will is carried out by his most trusted lieutenants to whom he granted five lesser rings of power, crafted by his hand. The master of these rings he retains, though through it, he is further influenced by the will of Sauron.</t>
  </si>
  <si>
    <t>From the Pinnacle of Orthanc, Saruman of Many Colours -- once Saruman the White, greatest of the Wizards -- reads the stars and looks out over his domain. To face a Wizard is madness, but to face him and survive is a sign of true heroism.</t>
  </si>
  <si>
    <t>Complete all of the deeds in the Dargnákh Unleashed instance to complete this deed.</t>
  </si>
  <si>
    <t>Saruman's evil followers pose a deadly threat to those who revere freedom.</t>
  </si>
  <si>
    <t>You have risen to the challenge and destroyed all of Saruman's rings in one fell swoop.</t>
  </si>
  <si>
    <t>Overlooking Isengard is the very edge of Fangorn forest. Saruman is cutting down the trees there and using them for his war-efforts. Stop the clear-cutting and save Fangorn!</t>
  </si>
  <si>
    <t>The Pits of Isengard is a dangerous place filled with all kinds of Orc-kind. Defeat the Fire-orcs...as many as you can!</t>
  </si>
  <si>
    <t>The people of Dale are attempting to flee to the safety of the Lonely Mountain. The Easterling army is not far behind...</t>
  </si>
  <si>
    <t>You have pursued a mysterious figured dressed in Faramir's cloak ever since you saw it exiting the tunnels under Osgiliath.</t>
  </si>
  <si>
    <t>As the forces of the Morgul-host ready for war, the Black Blade of Lebennin holds close his valued prisoner and awaits the arrival of the Corsairs forces led by the Scourge.</t>
  </si>
  <si>
    <t>You have stood boldly against the Gloom of Nurn and banished him from Rath Dínen.</t>
  </si>
  <si>
    <t>As the Battle of the Pelennor Fields intensifies, the Men of Harad rally around their King and fight to hold against the warriors of Gondor and Rohan alike.</t>
  </si>
  <si>
    <t>Under the watch of the Witch-king of Angmar and Gothmog, the cruel Black Numenóreans of Minas Morgul have unearthed terrible things beneath that vile city and have bound them into the service of the Dark Lord.</t>
  </si>
  <si>
    <t>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t>
  </si>
  <si>
    <t>Deep within the recesses of the Caverns of Thrumfall, lie ancient passages and twisted tunnels, concealing the whereabouts of Etterfang Foulmaw.</t>
  </si>
  <si>
    <t>Defeat many drakes, salamanders, and worms within the Caverns of Thrumfall.</t>
  </si>
  <si>
    <t>Defeat many spiders within the Caverns of Thrumfall.</t>
  </si>
  <si>
    <t>Long before the great cold-drake Vethúg Wintermind froze the halls of Thikil-gundu, the Longbeards delved the Steel Keep in the depths of the Grey Mountains.</t>
  </si>
  <si>
    <t>Built by the dwarves and stolen by dragons, Thikil-gundu, the Steel Keep, has borne witness to a tragic and terrible history.</t>
  </si>
  <si>
    <t>Discover and compile the Lost Lore of Thikil-gundu</t>
  </si>
  <si>
    <t>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t>
  </si>
  <si>
    <t>Peace has come to the kingdom under the mountain, but now, as the dust settles, all is not quiet or peaceful in King Thorin Stonehelm's court.</t>
  </si>
  <si>
    <t>Hrímil Frost-heart, the Herald of Winter, is one of the most powerful and ancient creatures in Middle-earth, and you have just stumbled into her lair.</t>
  </si>
  <si>
    <t>Karazgar has come to the Anvil of Winterstith bolster his forces by laying claim to the Herald of Winter and her Frost-horde. If he succeeds, he will have the means to wipe out not only the expedition of dwarves in Ered Mithrin, but to lay siege to all of the Northern Kingdoms.</t>
  </si>
  <si>
    <t>You have discovered the entrance to Gorthad Nûr, the Deep-barrow.</t>
  </si>
  <si>
    <t>The Filth-well of Eithel Gwaur is the source of the corruption that has long tainted the flowing waters of the Ithilduin, giving to them a new name: Morgulduin, River of Sorcery.</t>
  </si>
  <si>
    <t>You have discovered the entrance to Eithel Gwaur, the Filth-well.</t>
  </si>
  <si>
    <t>Defeat many foes within Eithel Gwaur, the Filth-well.</t>
  </si>
  <si>
    <t>Defeat many kergrim within Gorthad Nûr, the Deep-barrow.</t>
  </si>
  <si>
    <t>You have discovered the entrance to Bâr Nírnaeth, the Houses of Lamentation.</t>
  </si>
  <si>
    <t>You have discovered the entrance to Gath Daeroval, the Shadow-roost.</t>
  </si>
  <si>
    <t>Defeat Olag-hai within Gath Daeroval, the Shadow-roost.</t>
  </si>
  <si>
    <t>Stand firmly against the greatest evils of the Dead City and Imlad Morgul.</t>
  </si>
  <si>
    <t>The Gúrzyul known as Rûkhor the Pale Herald stands poised to unleash Shelob's wrath upon the world. You must prevent his wicked plot from unfolding before it is too late.</t>
  </si>
  <si>
    <t>The Queensbrood, the horrific daughters of Shelob, lurk within the tunnels of the Remmorchant.</t>
  </si>
  <si>
    <t>As Celeborn leads a company of brave adventurers into the depths of the Remmorchant seeking to bring about the final defeat of his ancient foe Ungwetári, Rûkhor the Pale Herald enacts his vile plan to unleash the unending hunger of Shelob the Great upon all of Middle-earth.</t>
  </si>
  <si>
    <t>Lost Lore of the Dwarf-holds: Thikil-gundu</t>
  </si>
  <si>
    <t>Discovery: Shakalush, the Stair Battle</t>
  </si>
  <si>
    <t>Discover the entrance to Shakalush, the Stair Battle</t>
  </si>
  <si>
    <t>You have discovered the entrance to Shakalush, the Stair Battle.</t>
  </si>
  <si>
    <t>Not Active</t>
  </si>
  <si>
    <t>Not Active #</t>
  </si>
  <si>
    <t>Not Active Text</t>
  </si>
  <si>
    <t>Not Active Reason</t>
  </si>
  <si>
    <t>#</t>
  </si>
  <si>
    <t>Limited Time Only</t>
  </si>
  <si>
    <t>Obsolete</t>
  </si>
  <si>
    <t>Requires Purchase</t>
  </si>
  <si>
    <t>Time-gated</t>
  </si>
  <si>
    <t>Not Actively Achievable</t>
  </si>
  <si>
    <t>Legendary Challenger: Dol Guldur</t>
  </si>
  <si>
    <t>Legendary Challenger of the Necromancer's Stronghold</t>
  </si>
  <si>
    <t>You have overcome every challenge laid before you at Dol Guldur.</t>
  </si>
  <si>
    <t>Tower of Dol Guldur</t>
  </si>
  <si>
    <t>Challenger of Gortheron</t>
  </si>
  <si>
    <t>Gortheron the Doom-caller threw down the gauntlet, and you rose to the challenge. He has been vanquished at the height of his power.</t>
  </si>
  <si>
    <t>This hidden deed can only be unlocked once by the raid that defeats Gortheron T2 Challenge mode for the first time each server.</t>
  </si>
  <si>
    <t>Legendary Challenger: In Their Absence</t>
  </si>
  <si>
    <t>You have overcome every challenge laid before you by Gortheron and the Gaunt-lords of Middle-earth.</t>
  </si>
  <si>
    <t>Temporarily available on the Legendary worlds for completing all Tower of Dol Guldur challenges.</t>
  </si>
  <si>
    <t>Legendary Challenger of the Gaunt-lords</t>
  </si>
  <si>
    <t>Temporarily available on the Legendary worlds for completing all In Their Absence challenges.</t>
  </si>
  <si>
    <t>Original Challenger of Saruman</t>
  </si>
  <si>
    <t>Tower of Orthanc: Original Challenger of Saruman</t>
  </si>
  <si>
    <t>You were the first to rise to the challenge and destroy all of Saruman's rings in one fell swoop.</t>
  </si>
  <si>
    <t>This hidden deed could only be unlocked once by the first raid on each server that completed The Tower of Orthanc in Tier 2 Challenge mode in a single run.</t>
  </si>
  <si>
    <t>Throne of the Dread Terror -- First Challenger of the Returned King</t>
  </si>
  <si>
    <t>Original Challenger of Gothmog</t>
  </si>
  <si>
    <t>You were the first to rise to the challenge and stand against Gothmog and his forces in battle.</t>
  </si>
  <si>
    <t>Be among the first to defeat all challenges within Throne of the Dread Terror in a single raid.</t>
  </si>
  <si>
    <t>The Abyss of Mordath -- Original Challenger of the Abyss</t>
  </si>
  <si>
    <t>Original Challenger of the Abyss</t>
  </si>
  <si>
    <t>You defied the evils of the Mordath and were the first to conquer every challenge laid before you in the Abyss.</t>
  </si>
  <si>
    <t>Be among the first to conquer every challenge laid before you in the Abyss.</t>
  </si>
  <si>
    <t>Caverns of Thrumfall -- Tier 3 -- Leading the Charge</t>
  </si>
  <si>
    <t>Glimmerdeep -- Tier 3 -- Leading the Charge</t>
  </si>
  <si>
    <t>Thikil-gundu -- Tier 3 -- Leading the Charge</t>
  </si>
  <si>
    <t>The Anvil of Winterstith - The Vanguard</t>
  </si>
  <si>
    <t>The Anvil of Winterstith - Leading the Charge</t>
  </si>
  <si>
    <t>Be among the first to complete the quest Caverns of Thrumfall -- Tier 3</t>
  </si>
  <si>
    <t>Be among the first to complete the quest Glimmerdeep -- Tier 3</t>
  </si>
  <si>
    <t>You were one of the first adventurers to enter the Anvil of Winterstith and survive the wrath of the Herald of Winter.</t>
  </si>
  <si>
    <t>Vanguard of the Anvil</t>
  </si>
  <si>
    <t>Led the Charge at Thrumfall</t>
  </si>
  <si>
    <t>Led the Charge at Glimmerdeep</t>
  </si>
  <si>
    <t>Be Among the First to Complete the Anvil of Winterstith on Tier 2 in a single raid</t>
  </si>
  <si>
    <t>Be Among the First to Complete the Anvil of Winterstith on Tier 3 in a single raid</t>
  </si>
  <si>
    <t>Led the Charge at the Anvil of Winterstith</t>
  </si>
  <si>
    <t>Led the Charge at Thikil-gundu</t>
  </si>
  <si>
    <t>The fate of Thikil-gundu remains uncertain, but your timely intervention has banished the evils that sought shelter in the halls of the Steel Keep.</t>
  </si>
  <si>
    <t>Be among the first to complete the quest Thikil-gundu, the Steel Keep -- Tier 3</t>
  </si>
  <si>
    <t>Gorthad Nûr, the Deep-barrow -- Tier 3 -- Leading the Charge</t>
  </si>
  <si>
    <t>Eithel Gwaur, the Filth-well -- Tier 3 -- Leading the Charge</t>
  </si>
  <si>
    <t>Bâr Nírnaeth, the Houses of Lamentation -- Leading the Charge</t>
  </si>
  <si>
    <t>Gath Daeroval, the Shadow-roost -- Tier 3 -- Leading the Charge</t>
  </si>
  <si>
    <t>The Harrowing of Morgul-- Tier 3 -- Leading the Charge</t>
  </si>
  <si>
    <t>The Fallen Kings -- Tier 3 -- Leading the Charge</t>
  </si>
  <si>
    <t>Ghashan-kútot, the Halls of Black Lore -- Leading the Charge</t>
  </si>
  <si>
    <t>Remmorchant, the Net of Darkness - The Vanguard</t>
  </si>
  <si>
    <t>Remmorchant, the Net of Darkness - Leading the Charge</t>
  </si>
  <si>
    <t>Led the Charge at Eithel Gwaur</t>
  </si>
  <si>
    <t>Be among the first to complete 'Eithel Gwaur, the Filth-well -- Tier 3'</t>
  </si>
  <si>
    <t>Led the Charge at the Shadow-roost</t>
  </si>
  <si>
    <t>Be among the first to complete 'Gath Daeroval, the Shadow-roost -- Tier 3'</t>
  </si>
  <si>
    <t>Led the Charge at the Deep-barrows</t>
  </si>
  <si>
    <t>Be among the first to complete Gorthad Nûr, the Deep-barrow -- Tier 3</t>
  </si>
  <si>
    <t>Led the Charge at the Harrowing</t>
  </si>
  <si>
    <t>Be among the first to complete the quest 'The Harrowing of Morgul-- Tier 3'</t>
  </si>
  <si>
    <t>Led the Charge at Bâr Nírnaeth</t>
  </si>
  <si>
    <t>Be among the first to complete Bâr Nírnaeth, the Houses of Lamentation -- Tier 3</t>
  </si>
  <si>
    <t>Led the Charge at Ghashan-kútot</t>
  </si>
  <si>
    <t>Be among the first to complete Ghashan-kútot, the Halls of Black Lore -- Tier 3</t>
  </si>
  <si>
    <t>Led the Charge against the Nazgûl</t>
  </si>
  <si>
    <t>Be among the first to complete The Fallen Kings -- Tier 3</t>
  </si>
  <si>
    <t>Vanguard of the Remmorchant</t>
  </si>
  <si>
    <t>You were one of the first adventurers to enter the Remmorchant and triumph over Shelob the Great, last child of Ungoliant.</t>
  </si>
  <si>
    <t>Be among the first to fully complete Remmorchant, the Net of Darkness on Tier 2</t>
  </si>
  <si>
    <t>Led the Charge at the Remmorchant</t>
  </si>
  <si>
    <t>Be among the first to fully complete Remmorchant, the Net of Darkness on Tier 3</t>
  </si>
  <si>
    <t>Amdân Dammul, the Bloody Threshold - Original Challenger</t>
  </si>
  <si>
    <t>Amdân Dammul, the Bloody Threshold - Leading the Charge</t>
  </si>
  <si>
    <t>Shakalush, the Stair Battle -- Tier 4 -- Leading the Charge</t>
  </si>
  <si>
    <t>Shakalush, the Stair Battle -- Tier 5 -- Leading the Charge</t>
  </si>
  <si>
    <t>Led the Charge at Bagûd-mekhem</t>
  </si>
  <si>
    <t>Be among the first to complete 'Shakalush, the Stair Battle-- Tier 4'</t>
  </si>
  <si>
    <t>Be among the first to complete 'Shakalush, the Stair Battle-- Tier 5'</t>
  </si>
  <si>
    <t>Original Challenger of Amdân Dammul</t>
  </si>
  <si>
    <t>Be among the first to fully complete 'Amdân Dammul, the Bloody Threshold' on Tier 5.</t>
  </si>
  <si>
    <t>Led the Charge at Amdân Dammul</t>
  </si>
  <si>
    <t>Be among the first to fully complete 'Amdân Dammul, the Bloody Threshold' on Tier 4.</t>
  </si>
  <si>
    <t>Vile Wargs and fearsome merrevail darken Lumul-nar, the Hall of Mirrors. The light will not return here until the leaders of these evil creatures are dispatched. This deed can only be completed in the group version of the instance.</t>
  </si>
  <si>
    <t>Darkthorn is a horrible poison brewed by Thadúr the Ravager within the Northcotton Farm. By allowing Úmheryn, the vile cauldron, to boil over while destroying it, you will destroy any trace of this horrific poison. This deed can only be completed on Tier 2 difficulty.</t>
  </si>
  <si>
    <t>Ost Dunhoth is filled with manifestations of Gortheron's powers over wounds, fears, diseases, and poisons. It is also home to Ivar the Blood-hand and Gortheron the Doom-caller. This deed can only be completed on Tier 2 difficulty.</t>
  </si>
  <si>
    <t>Gortheron's powers over wounds and fear have manifested in a wing of Ost Dunhoth. Can you overcome them? This deed can only be completed on Tier 2 difficulty.</t>
  </si>
  <si>
    <t>Gortheron's powers over diseases and poisons have manifested in a wing of Ost Dunhoth. Can you overcome them? This deed can only be completed on Tier 2 difficulty.</t>
  </si>
  <si>
    <t>The final wing of Ost Dunhoth is home to Ivar and Gortheron. Can you defeat them and stop the Gaunt-lords? This deed can only be completed on Tier 2 difficulty.</t>
  </si>
  <si>
    <t>Wounds cut deep and bleed long. Show Ivar you do not fear his power by completing the Wound Wing in hasty fashion. This deed can only be completed on Tier 2 difficulty.</t>
  </si>
  <si>
    <t>Disease has run rampant through the depths of Ost Dunhoth. Nature has been fouled by the poisoned waters. Once you have been marked by one, do not change it. This deed can only be completed on Tier 2 difficulty.</t>
  </si>
  <si>
    <t>Those most loyal to Ivar have been granted exceptional protections. A true hero will tackle this adversity, not avoid it. This deed can only be completed on Tier 2 difficulty.</t>
  </si>
  <si>
    <t>Gortheron is a master over life and death, reality and illusion. He is marshalling forth forces from all across Eriador to his banner. This deed can only be completed on Tier 2 difficulty.</t>
  </si>
  <si>
    <t>True heroes of Middle-earth never turn their backs, regardless of the terrors they are faced with. This deed can only be completed on Tier 2 difficulty.</t>
  </si>
  <si>
    <t>The source of the poisoned waters has several places of safety. Taunt the evil there by always having each location occupied by a hero of the Free Peoples. This deed can only be completed on Tier 2 difficulty.</t>
  </si>
  <si>
    <t>Saruman learned the art of Ring-smithy and made for himself many lesser rings of power. Their existence cannot be allowed to continue. This deed can only be completed on Tier 2 of the Tower of Orthanc Raid.</t>
  </si>
  <si>
    <t>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t>
  </si>
  <si>
    <t>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</si>
  <si>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t>
  </si>
  <si>
    <t>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t>
  </si>
  <si>
    <t>Saruman's apprentice, an Orc-defiler of great power, awaits you in the Throne-room of Orthanc. Wielding the Ring of Shadow, he will be a perilous foe to defeat. This deed can only be completed on Tier 2 in the shadow wing of the Tower of Orthanc Raid.</t>
  </si>
  <si>
    <t>You now know that Saruman himself wields the master of the five you took from his lieutenants. The only hope you have to destroy his ring, is to turn the others against it. This deed can only be completed on Tier 2 upon the Pinnacle of Orthanc in the Tower of Orthanc Raid.</t>
  </si>
  <si>
    <t>True warriors should be able to face their challenges without error. In the depths of the Undergard, it is no different. This deed may only be completed on Tier 2 in the acid wing of the Tower of Orthanc Raid.</t>
  </si>
  <si>
    <t>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t>
  </si>
  <si>
    <t>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t>
  </si>
  <si>
    <t>These lieutenants of Saruman become more powerful as the battle rages. Defeat the brothers while their power is at its lowest and seize the day. This deed may only be completed on Tier 2 in the fire and ice wing of the Tower of Orthanc Raid.</t>
  </si>
  <si>
    <t>Unless one wishes to share the fates of Duilin and Derufin, it would be wise to avoid the foot-falls of the three Mûmakil. This deed can only be completed on Tier 2 of the Throne of the Dread Terror raid.</t>
  </si>
  <si>
    <t>Vadokhar feeds on flame and shadow, drawing vile strength from both. You must defeat him without allowing him to gather the power of more than one type. This deed can only be completed on Tier 2 of the Throne of the Dread Terror raid.</t>
  </si>
  <si>
    <t>The Unbroken One stands alone in defiance of the sorcerers of Minas Morgul. Only when his corruption is fully drained can you defeat those still under the thrall of the Black Numenóreans. This deed can only be completed on Tier 2 of the Throne of the Dread Terror raid.</t>
  </si>
  <si>
    <t>On the Pelennor Fields, two of the Nazgûl stand guard outside the Causeway Forts. If their vile assault is to be ended completely, they must be banished together at once. This deed can only be completed on Tier 2 of the Throne of the Dread Terror raid.</t>
  </si>
  <si>
    <t>In truth, Gothmog the Dread Terror is none other than Eärnur returned once more from the Void. You must survive the encounter by exploiting Gothmog's arrogance and all without succumbing to your fears. This deed can only be completed on Tier 2 of the Throne of the Dread Terror raid.</t>
  </si>
  <si>
    <t>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t>
  </si>
  <si>
    <t>Like his brother, Thrúgrath, Rakothas's rage cannot be contained. If he is defeated without many attempts to temper his wrath, he shall be shamed in defeat. This deed can only be completed on Tier 2 of the Throne of the Dread Terror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</si>
  <si>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t>
  </si>
  <si>
    <t>The Order of the Eye descended into the Abyss of Mordath to defeat the Firehorns and seek the lost artifacts of the Dark Lord, but instead they have found secrets more terrible than they dared imagine. This deed can only be completed on Tier 2 of the Abyss of Mordath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</si>
  <si>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t>
  </si>
  <si>
    <t>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t>
  </si>
  <si>
    <t>Desperate to reclaim Manthríf, King Váskmun Greytooth has led the Firehorns into the Abyss of Mordath, but where has the elusive Dwarf-ring come to rest? This deed can only be completed on Tier 2 of the Abyss of Mordath raid.</t>
  </si>
  <si>
    <t>Is Legendary?</t>
  </si>
  <si>
    <t>Yes</t>
  </si>
  <si>
    <t>Amdân Dammul, the Bloody Threshold: The Beasts of Slaughter -- Tier 4</t>
  </si>
  <si>
    <t>- Woe of the Willow -</t>
  </si>
  <si>
    <t>- Agoroth, the Narrowdelve -</t>
  </si>
  <si>
    <t>Agoroth, the Narrowdelve -- Tier 3 -- Leading the Charge</t>
  </si>
  <si>
    <t>Deep in the frozen wilds of Forochel, the Arnorian fortress Agoroth lies hidden. Although no living souls have set foot there for thousands of years, you now find yourself in a race to reach its vault before the forces of Angmar.</t>
  </si>
  <si>
    <t>Led the Charge at Agoroth</t>
  </si>
  <si>
    <t>Agoroth, the Narrowdelve -- Tier 1</t>
  </si>
  <si>
    <t>Complete Agoroth, the Narrowdelve -- Tier 1</t>
  </si>
  <si>
    <t>Agoroth, the Narrowdelve -- Tier 2</t>
  </si>
  <si>
    <t>Complete Agoroth, the Narrowdelve -- Tier 2</t>
  </si>
  <si>
    <t>Agoroth, the Narrowdelve -- Tier 3</t>
  </si>
  <si>
    <t>Protector of Agoroth</t>
  </si>
  <si>
    <t>Complete Agoroth, the Narrowdelve -- Tier 3</t>
  </si>
  <si>
    <t>Woe of the Willow -- Tier 1</t>
  </si>
  <si>
    <t>In the heart of the Old Forest, a fell sword calls forth evil spirits from the Barrow-downs. Only by destroying the sword can you stop the wood-trolls' blight from spreading and end the forest's misery.</t>
  </si>
  <si>
    <t>Complete Woe of the Willow -- Tier 1</t>
  </si>
  <si>
    <t>Woe of the Willow -- Tier 2</t>
  </si>
  <si>
    <t>Complete Woe of the Willow -- Tier 2</t>
  </si>
  <si>
    <t>Woe of the Willow -- Tier 3</t>
  </si>
  <si>
    <t>Protector of the Old Forest</t>
  </si>
  <si>
    <t>Complete Woe of the Willow -- Tier 3</t>
  </si>
  <si>
    <t>Woe of the Willow -- Tier 3 -- Leading the Charge</t>
  </si>
  <si>
    <t>Led the Charge at the Old Forest</t>
  </si>
  <si>
    <t>ID</t>
  </si>
  <si>
    <t>Unmasker of Mysteries</t>
  </si>
  <si>
    <t>Labyrinthian Slugger</t>
  </si>
  <si>
    <t>Conqueror of Minas Morgul</t>
  </si>
  <si>
    <t>Complete Ghashan-kútot, the Halls of Black Lore -- Tier 2</t>
  </si>
  <si>
    <t>Complete Ghashan-kútot, the Halls of Black Lore -- Tier 3</t>
  </si>
  <si>
    <t>Complete 1 quest and 5 deeds</t>
  </si>
  <si>
    <t>Complete Woe of the Willow -- Tier 3 before 2021-05-02</t>
  </si>
  <si>
    <t>Complete Agoroth, the Narrowdelve -- Tier 3 before 2021-05-02</t>
  </si>
  <si>
    <t>The Galadhrim seek to reclaim the balance of nature from those that threaten them in Moria. Do all that the Galadhrim ask and you shall be named the Saviour of Lothlórien</t>
  </si>
  <si>
    <t>Within the quiet confines of the Northcotton Farm, Thadúr the Ravager has begun his quest to defile the Shire. In a time of peril, the Shire was in need of a hero, and you sought out Thadúr and defeated him at every turn.</t>
  </si>
  <si>
    <t>Defeat many Black Númenóreans within the Court of Seregost.</t>
  </si>
  <si>
    <t>Karazgar, the Weeping Warrior, has ventured into the Anvil to claim the Herald of Winter and her Frost-horde.</t>
  </si>
  <si>
    <t>Sâri-surma is a place filled with many wights and many other strange things. Complete the challenge, defeat all of the lieutenants, guardians, and bosses. Then and only then will your reward be great. This deed is only completeable in the Tier 2 Legendary difficulty of this instance.</t>
  </si>
  <si>
    <t>When the odds are against you and the battle seems lost, can you rally and find a way to win? Defeat the final bosses of the instance with just one Ent standing. Be a true hero!</t>
  </si>
  <si>
    <t>The Fall of Khazad-dûm - Leading the Charge</t>
  </si>
  <si>
    <t>The Fall of Khazad-dûm - Original Challenger</t>
  </si>
  <si>
    <t>Led the Charge at Khazad-dûm</t>
  </si>
  <si>
    <t>Original Challenger of Khazad-dûm</t>
  </si>
  <si>
    <t>Complete The Fall of Khazad-dûm on Tier 4 by August 11th, 2021.</t>
  </si>
  <si>
    <t>In the year 1981 of the Third Age, the Longbeards made their final stand against the Balrog known as 'Durin's Bane'. The brave dwarves that defied the terror on that day would be the saviors of their people, but the fate of their kingdom was certain.</t>
  </si>
  <si>
    <t>Complete The Fall of Khazad-dûm on Tier 5 by August 11th, 2021.</t>
  </si>
  <si>
    <t>Defeat Demafaer</t>
  </si>
  <si>
    <t>Defeat Dúrchest after defeating several of his personal guards</t>
  </si>
  <si>
    <t>Defeat Morgaraf and Cargaraf within 10 seconds of each other</t>
  </si>
  <si>
    <t>Complete the quest The Lord of Pinions</t>
  </si>
  <si>
    <t>You have pursued a mysterious figure dressed in Faramir's cloak ever since you saw it exiting the tunnels under Osgiliath.</t>
  </si>
  <si>
    <t>Den of Pughlak</t>
  </si>
  <si>
    <t>Delver of the Den of Pughlak</t>
  </si>
  <si>
    <t>The Deepest</t>
  </si>
  <si>
    <t>Far under Mount Gundabad lies the Den of Pughlak, the realm of the deepest of the deep toads.</t>
  </si>
  <si>
    <t>Den of Pughlak -- Tier 1</t>
  </si>
  <si>
    <t>Complete the quest Den of Pughlak -- Tier 1</t>
  </si>
  <si>
    <t>Den of Pughlak -- Tier 2</t>
  </si>
  <si>
    <t>Complete the quest Den of Pughlak -- Tier 2</t>
  </si>
  <si>
    <t>Discovery: Den of Pughlak</t>
  </si>
  <si>
    <t>You have discovered the entrance to the Den of Pughlak.</t>
  </si>
  <si>
    <t>Discover the entrance to the Den of Pughlak.</t>
  </si>
  <si>
    <t>Den of Pughlak -- Tier 3</t>
  </si>
  <si>
    <t>Complete the quest Den of Pughlak -- Tier 3</t>
  </si>
  <si>
    <t>Mind Over Pughlak</t>
  </si>
  <si>
    <t>Defeat the Spectral Mûmak, the candels, the Thunder-storm, the Cog-lurker, the Mind-crawlers, and the Raging Corraler</t>
  </si>
  <si>
    <t>Dhúrstrok</t>
  </si>
  <si>
    <t>Vanquisher of Dhúrstrok</t>
  </si>
  <si>
    <t>High among the catwalks of Deepscrave lies Dhúrstrok, the stronghold of Gorgar the Ruthless. Somewhere within these aging halls filled with dwarf-relics, Gorgar's loyal generals have imprisoned Lord Náin. It is up to you to free him.</t>
  </si>
  <si>
    <t>Assault on Dhúrstrok -- Tier 1</t>
  </si>
  <si>
    <t>High among the catwalks of Deepscrave lies Dhúrstrok, the stronghold of Gorgar the Ruthless. Somewhere within these ageing halls filled with dwarf-relics, Gorgar's loyal generals have imprisoned Lord Náin. It is up to you to free him.</t>
  </si>
  <si>
    <t>Complete Assault on Dhúrstrok -- Tier 1</t>
  </si>
  <si>
    <t>Discovery: Dhúrstrok</t>
  </si>
  <si>
    <t>You have discovered the entrance to Dhúrstrok.</t>
  </si>
  <si>
    <t>Discover the entrance to Dhúrstrok</t>
  </si>
  <si>
    <t>Assault on Dhúrstrok -- Tier 2</t>
  </si>
  <si>
    <t>Complete Assault on Dhúrstrok -- Tier 2</t>
  </si>
  <si>
    <t>Assault on Dhúrstrok -- Tier 3</t>
  </si>
  <si>
    <t>Complete Assault on Dhúrstrok -- Tier 3</t>
  </si>
  <si>
    <t>Assault on Dhúrstrok -- Tier 3 -- Leading the Charge</t>
  </si>
  <si>
    <t>Led the Charge at Dhúrstrok</t>
  </si>
  <si>
    <t>Den of Pughlak -- Tier 3 -- Leading the Charge</t>
  </si>
  <si>
    <t>Led the Charge at Den of Pughlak</t>
  </si>
  <si>
    <t>Be among the first to complete Assault on Dhúrstrok -- Tier 3</t>
  </si>
  <si>
    <t>Be among the first to complete Complete Den of Pughlak -- Tier 3</t>
  </si>
  <si>
    <t>Next:</t>
  </si>
  <si>
    <t>Adkhât-zahhar, the Houses of Rest</t>
  </si>
  <si>
    <t>Adkhât-zahhar, The Houses of Rest -- Tier 1</t>
  </si>
  <si>
    <t>Discovery: Adkhât-zahhar, the Houses of Rest</t>
  </si>
  <si>
    <t>Adkhât-zahhar, The Houses of Rest -- Tier 2</t>
  </si>
  <si>
    <t>Adkhât-zahhar, The Houses of Rest -- Tier 3</t>
  </si>
  <si>
    <t>Adkhât-zahhar, The Houses of Rest -- Tier 3 -- Leading the Charge</t>
  </si>
  <si>
    <t>Bring Peace to the Houses of Rest</t>
  </si>
  <si>
    <t>Conqueror of the Three Peaks</t>
  </si>
  <si>
    <t>Stand firmly against the greatest evils within and above the Three Peaks of Gundabad.</t>
  </si>
  <si>
    <t>Reclaimers of the Mountain-hold</t>
  </si>
  <si>
    <t>Conqueror of The Three Peaks</t>
  </si>
  <si>
    <t>Deep in the Pit of Stonejaws, a grand tomb holds the remains of the many ancient dwarf-lords of Gundabad. The necromancer Loknashra, now empowered with the spirit of Drugoth, has returned to raise an army and claim her vengeance upon all those who wronged her.</t>
  </si>
  <si>
    <t>Protector of The Houses of Rest</t>
  </si>
  <si>
    <t>You have discovered the entrance to Adkhât-zahhar, the Houses of Rest.</t>
  </si>
  <si>
    <t>Discover the entrance to Adkhât-zahhar, the Houses of Rest.</t>
  </si>
  <si>
    <t>Complete Adkhât-zahhar, the Houses of Rest -- Tier 1</t>
  </si>
  <si>
    <t>Complete Adkhât-zahhar, the Houses of Rest -- Tier 2</t>
  </si>
  <si>
    <t>Complete Adkhât-zahhar, the Houses of Rest -- Tier 3</t>
  </si>
  <si>
    <t>Led the Charge at The Houses of Rest</t>
  </si>
  <si>
    <t>Be among the first to complete Adkhât-zahhar, The Houses of Rest -- Tier 3</t>
  </si>
  <si>
    <t>The Hiddenhoard of Abnankâra</t>
  </si>
  <si>
    <t>Discovery: The Hiddenhoard of Abnankâra</t>
  </si>
  <si>
    <t>Beyond the falls of Amgaruslun in the Clovengap lies the Hiddenhoard of Abnankâra: an ancient treasury wrought in secret by Mótsog and the Greymauls during their rebellion against the Longbeards in the Elder Days.</t>
  </si>
  <si>
    <t>Discover the entrance to the Hiddenhoard of Abnankâra.</t>
  </si>
  <si>
    <t>The Hiddenhoard of Abnankâra -- Tier 5</t>
  </si>
  <si>
    <t>Challenger of Hrímil Frost-heart</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</si>
  <si>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</si>
  <si>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Complete The Hiddenhoard of Abnankâra -- Tier 5</t>
  </si>
  <si>
    <t>The Hiddenhoard of Abnankâra -- Tier 4</t>
  </si>
  <si>
    <t>Heart-breaker</t>
  </si>
  <si>
    <t>Complete The Hiddenhoard of Abnankâra -- Tier 4</t>
  </si>
  <si>
    <t>The Hiddenhoard of Abnankâra -- Tier 3</t>
  </si>
  <si>
    <t>Complete The Hiddenhoard of Abnankâra -- Tier 3</t>
  </si>
  <si>
    <t>Herald of Winter's End</t>
  </si>
  <si>
    <t>The Hiddenhoard of Abnankâra -- Tier 2</t>
  </si>
  <si>
    <t>Complete The Hiddenhoard of Abnankâra -- Tier 2</t>
  </si>
  <si>
    <t>Avenger of Abnankâra</t>
  </si>
  <si>
    <t>The Hiddenhoard of Abnankâra -- Tier 1</t>
  </si>
  <si>
    <t>Complete The Hiddenhoard of Abnankâra -- Tier 1</t>
  </si>
  <si>
    <t>Delver of the Hiddenhoard</t>
  </si>
  <si>
    <t>The Hiddenhoard of Abnankâra - The Vanguard</t>
  </si>
  <si>
    <t>Vanguard of the Hiddenhoard</t>
  </si>
  <si>
    <t>Be among the first to fully complete 'The Hiddenhoard of Abnankâra' on Tier 4.</t>
  </si>
  <si>
    <t>The Hiddenhoard of Abnankâra - Leading the Charge</t>
  </si>
  <si>
    <t>Led the Charge at Abnankâra</t>
  </si>
  <si>
    <t>Be among the first to fully complete 'The Hiddenhoard of Abnankâra' on Tier 3.</t>
  </si>
  <si>
    <t>The Hiddenhoard of Abnankâra - Original Challenger</t>
  </si>
  <si>
    <t>Original Challenger of Hrímil Frost-heart</t>
  </si>
  <si>
    <t>Be among the first to fully complete 'The Hiddenhoard of Abnankâra' on Tier 5.</t>
  </si>
  <si>
    <t>The Hiddenhoard of Abnankâra -- Slayer of the Frost-horde</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</si>
  <si>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</si>
  <si>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Vanquisher of the Frost-horde</t>
  </si>
  <si>
    <t>Defeat 140 Frost-horde at the Hiddenhoard of Abnankâra</t>
  </si>
  <si>
    <t>The Hiddenhoard of Abnankâra -- Explorer of the Hiddenhoard</t>
  </si>
  <si>
    <t>Discover 4 locations in the Hiddenhoard of Abnankâra.</t>
  </si>
  <si>
    <t>Lost and Found</t>
  </si>
  <si>
    <t>- Sarch Vorn, the Black Grave -</t>
  </si>
  <si>
    <t>Deeds of Sarch Vorn</t>
  </si>
  <si>
    <t>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t>
  </si>
  <si>
    <t>Discovery: Sarch Vorn, the Black Grave</t>
  </si>
  <si>
    <t>Discover the entrance to Sarch Vorn, the Black Grave.</t>
  </si>
  <si>
    <t>Sarch Vorn, the Black Grave -- Tier 1</t>
  </si>
  <si>
    <t>Complete Sarch Vorn, the Black Grave -- Tier 1</t>
  </si>
  <si>
    <t>Sarch Vorn, the Black Grave -- Tier 2</t>
  </si>
  <si>
    <t>Complete Sarch Vorn, the Black Grave -- Tier 2</t>
  </si>
  <si>
    <t>Sarch Vorn, the Black Grave -- Tier 3 -- Leading the Charge</t>
  </si>
  <si>
    <t>Complete Sarch Vorn, the Black Grave  -- Tier 3 before 2023-02-16</t>
  </si>
  <si>
    <t>Led the Charge at Sarch Vorn</t>
  </si>
  <si>
    <t>Sarch Vorn, the Black Grave -- Tier 3</t>
  </si>
  <si>
    <t>Complete Sarch Vorn, the Black Grave -- Tier 3</t>
  </si>
  <si>
    <t>Sarch Vorn, the Black Grave -- Slayer of the Barrow-wights</t>
  </si>
  <si>
    <t>Keeper of the Dead</t>
  </si>
  <si>
    <t>Defeat 300 Barrow-wights at Sarch Vorn, the Black Grave</t>
  </si>
  <si>
    <t>Banisher of the Grey Fear</t>
  </si>
  <si>
    <t>Hero / Heroine of the Ashen Wastes</t>
  </si>
  <si>
    <t>Lord / Lady of the Ashen Wastes</t>
  </si>
  <si>
    <t>Watchman / Watchwoman</t>
  </si>
  <si>
    <t>Master / Mistress Over Fear</t>
  </si>
  <si>
    <t>the Resilient</t>
  </si>
  <si>
    <t>the Bold</t>
  </si>
  <si>
    <t>the Valiant</t>
  </si>
  <si>
    <t>the Steady</t>
  </si>
  <si>
    <t>the Brilliant</t>
  </si>
  <si>
    <t>the Hearty</t>
  </si>
  <si>
    <t>the Crate-collector</t>
  </si>
  <si>
    <t>the Eradicator</t>
  </si>
  <si>
    <t>the Silencer</t>
  </si>
  <si>
    <t>King / Queen of the Mountain</t>
  </si>
  <si>
    <t>The Glacier King / Queen</t>
  </si>
  <si>
    <t>Born from Ashes</t>
  </si>
  <si>
    <t>Manoeuvre Master</t>
  </si>
  <si>
    <t>Scourge of Mordath</t>
  </si>
  <si>
    <t>Master / Mistress of Steel</t>
  </si>
  <si>
    <t>Star-lit Hero / Heroine of the Remmorchant</t>
  </si>
  <si>
    <t>Master / Mistress of the Remmorchant</t>
  </si>
  <si>
    <t>Minimal</t>
  </si>
  <si>
    <t>ID (short)</t>
  </si>
  <si>
    <t>Category ID</t>
  </si>
  <si>
    <t>Deeds of Carn Dûm Resurgent</t>
  </si>
  <si>
    <t>Sant Lhoer, the Poison Gardens</t>
  </si>
  <si>
    <t>Deeds of Sant Lhoer, the Poison Gardens</t>
  </si>
  <si>
    <t>Sant Lhoer, the Poison Gardens -- Tier 1</t>
  </si>
  <si>
    <t>Sant Lhoer, the Poison Gardens -- Tier 2</t>
  </si>
  <si>
    <t>Sant Lhoer, the Poison Gardens -- Tier 3</t>
  </si>
  <si>
    <t>Slayer of Sant Lhoer</t>
  </si>
  <si>
    <t>Plants of the Poison Gardens</t>
  </si>
  <si>
    <t>Thaurisgar, the Vile Apothecary</t>
  </si>
  <si>
    <t>Deeds of Thaurisgar, the Vile Apothecary</t>
  </si>
  <si>
    <t>Thaurisgar, the Vile Apothecary -- Tier 1</t>
  </si>
  <si>
    <t>Thaurisgar, the Vile Apothecary -- Tier 2</t>
  </si>
  <si>
    <t>Thaurisgar, the Vile Apothecary -- Tier 3</t>
  </si>
  <si>
    <t>Slayer of Thaurisgar</t>
  </si>
  <si>
    <t>Alchemy of Thaurisgar</t>
  </si>
  <si>
    <t>Sagroth, Lair of Vermin</t>
  </si>
  <si>
    <t>Deeds of Sagroth, Lair of Vermin</t>
  </si>
  <si>
    <t>Sagroth, Lair of Vermin -- Tier 1</t>
  </si>
  <si>
    <t>Sagroth, Lair of Vermin -- Tier 2</t>
  </si>
  <si>
    <t>Sagroth, Lair of Vermin -- Tier 3</t>
  </si>
  <si>
    <t>Sagroth, Lair of Vermin -- Slayer of Angmarim</t>
  </si>
  <si>
    <t>Sagroth, Lair of Vermin -- The Seekers of Sagroth</t>
  </si>
  <si>
    <t>Gwathrenost, the Witch-king's Citadel</t>
  </si>
  <si>
    <t>Deeds of Gwathrenost, the Witch-king's Citadel</t>
  </si>
  <si>
    <t>Gwathrenost, the Witch-king's Citadel -- Tier 1</t>
  </si>
  <si>
    <t>Gwathrenost, the Witch-king's Citadel -- Tier 2</t>
  </si>
  <si>
    <t>Gwathrenost, the Witch-king's Citadel -- Tier 3</t>
  </si>
  <si>
    <t>Gwathrenost, the Witch-king's Citadel -- Foe of the Iron Crown</t>
  </si>
  <si>
    <t>Gwathrenost, the Witch-king's Citadel -- Foe of the Orc-realm</t>
  </si>
  <si>
    <t>Gwathrenost, the Witch-king's Citadel -- Shadows of the Past</t>
  </si>
  <si>
    <t>Sant Lhoer, the Poison Gardens -- Tier 3 -- Leading the Charge</t>
  </si>
  <si>
    <t>Thaurisgar, the Vile Apothecary -- Tier 3 -- Leading the Charge</t>
  </si>
  <si>
    <t>Sagroth, Lair of Vermin -- Tier 3 -- Leading the Charge</t>
  </si>
  <si>
    <t>Gwathrenost, the Witch-king's Citadel -- Tier 4</t>
  </si>
  <si>
    <t>Gwathrenost, the Witch-king's Citadel - Leading the Charge</t>
  </si>
  <si>
    <t>Gwathrenost, the Witch-king's Citadel - The Vanguard</t>
  </si>
  <si>
    <t>Gwathrenost, the Witch-king's Citadel - Original Challenger</t>
  </si>
  <si>
    <t>Uneasy Lies The Crown</t>
  </si>
  <si>
    <t>Challenger of the Iron Crown</t>
  </si>
  <si>
    <t>Bane of the Iron Crown (Final)</t>
  </si>
  <si>
    <t>Bane of the Iron Crown (Advanced)</t>
  </si>
  <si>
    <t>Bane of the Iron Crown (Intermediate)</t>
  </si>
  <si>
    <t>Bane of the Iron Crown</t>
  </si>
  <si>
    <t>Gwathrenost, the Witch-king's Citadel -- Castle-crasher</t>
  </si>
  <si>
    <t>Discovery: Carn Dûm</t>
  </si>
  <si>
    <t>Angmar Reborn</t>
  </si>
  <si>
    <t>Gwathrenost, the Witch-king's Citadel -- Tier 5</t>
  </si>
  <si>
    <t>Defeat the three trolls with only one Ent left alive</t>
  </si>
  <si>
    <t>Save all eight Huorns in the Fangorn's Edge instance without letting any die.</t>
  </si>
  <si>
    <t>Get hit by a deadly troll tree-attack.</t>
  </si>
  <si>
    <t>Defeat Undúrz in Fangorn's Edge with all four Huorns dead.</t>
  </si>
  <si>
    <t>Rat-bane (Tier 1)</t>
  </si>
  <si>
    <t>Rat-bane (Tier 3)</t>
  </si>
  <si>
    <t>Rat-bane (Tier 2)</t>
  </si>
  <si>
    <t>Rat-bane</t>
  </si>
  <si>
    <t>i</t>
  </si>
  <si>
    <t>Tier</t>
  </si>
  <si>
    <t>The Depths of Mâkhda Khorbo</t>
  </si>
  <si>
    <t>Deeds of the Arena of Conflict</t>
  </si>
  <si>
    <t>Deeds of The Streets of Râhal Bakh</t>
  </si>
  <si>
    <t>The Streets of Râhal Bakh -- Tier 1</t>
  </si>
  <si>
    <t>The Streets of Râhal Bakh -- Tier 2</t>
  </si>
  <si>
    <t>The Streets of Râhal Bakh -- Tier 3</t>
  </si>
  <si>
    <t>The Streets of Râhal Bakh -- Braver</t>
  </si>
  <si>
    <t>The Streets of Râhal Bakh -- Tier 4</t>
  </si>
  <si>
    <t>The Streets of Râhal Bakh -- Tier 5</t>
  </si>
  <si>
    <t>The Streets of Râhal Bakh -- Tier 5 -- Leading the Charge</t>
  </si>
  <si>
    <t>[Notes]</t>
  </si>
  <si>
    <t>Survivor of The Isle of Storms</t>
  </si>
  <si>
    <t>The Isle of Storms -- Tier 1</t>
  </si>
  <si>
    <t>The Isle of Storms -- Tier 2</t>
  </si>
  <si>
    <t>The Isle of Storms -- Tier 3</t>
  </si>
  <si>
    <t>The Isle of Storms -- Great Beasts</t>
  </si>
  <si>
    <t>The Isle of Storms -- Tier 4</t>
  </si>
  <si>
    <t>The Isle of Storms -- Tier 5</t>
  </si>
  <si>
    <t>The Isle of Storms -- Tier 5 -- Leading the Charge</t>
  </si>
  <si>
    <t>Vanquisher of Dahâl Huliz, The Arena</t>
  </si>
  <si>
    <t>Dahâl Huliz, The Arena -- Tier 1</t>
  </si>
  <si>
    <t>The Streets of Râhal Bakh</t>
  </si>
  <si>
    <t>The Isle of Storms</t>
  </si>
  <si>
    <t>Dahâl Huliz, The Arena</t>
  </si>
  <si>
    <t>Dahâl Huliz, The Arena -- Tier 2</t>
  </si>
  <si>
    <t>Dahâl Huliz, The Arena -- Tier 3</t>
  </si>
  <si>
    <t>Dahâl Huliz, The Arena -- Gladiators</t>
  </si>
  <si>
    <t>Dahâl Huliz, The Arena -- Tier 4</t>
  </si>
  <si>
    <t>Dahâl Huliz, The Arena -- Tier 5</t>
  </si>
  <si>
    <t>Dahâl Huliz, The Arena -- Tier 5 -- Leading the Charge</t>
  </si>
  <si>
    <t>Deeds of the Depths of Mâkhda Khorbo</t>
  </si>
  <si>
    <t>The Depths of Mâkhda Khorbo -- Tier 1</t>
  </si>
  <si>
    <t>The Depths of Mâkhda Khorbo -- Tier 2</t>
  </si>
  <si>
    <t>The Depths of Mâkhda Khorbo -- Tier 3</t>
  </si>
  <si>
    <t>The Depths of Mâkhda Khorbo -- Leading the Charge</t>
  </si>
  <si>
    <t>The Depths of Mâkhda Khorbo -- The Evil Within</t>
  </si>
  <si>
    <t>The Depths of Mâkhda Khorbo -- The Evil Below</t>
  </si>
  <si>
    <t>The Depths of Mâkhda Khorbo -- The Sea-shadow's Crew</t>
  </si>
  <si>
    <t>The Depths of Mâkhda Khorbo -- Tier 4</t>
  </si>
  <si>
    <t>The Depths of Mâkhda Khorbo -- Tier 5</t>
  </si>
  <si>
    <t>The Depths of Mâkhda Khorbo -- The Vanguard</t>
  </si>
  <si>
    <t>The Depths of Mâkhda Khorbo -- Original Challenger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</si>
</sst>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xf numFmtId="0" fontId="0" fillId="0" borderId="0" xfId="0" applyAlignment="1">
      <alignment horizontal="right"/>
    </xf>
    <xf numFmtId="0" fontId="0" fillId="0" borderId="0" xfId="0" applyFont="1"/>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8"/>
  <sheetViews>
    <sheetView workbookViewId="0">
      <selection activeCell="E2" sqref="E2"/>
    </sheetView>
  </sheetViews>
  <sheetFormatPr defaultRowHeight="15" x14ac:dyDescent="0.25"/>
  <cols>
    <col min="4" max="4" width="17.5703125" bestFit="1" customWidth="1"/>
  </cols>
  <sheetData>
    <row r="1" spans="1:5" x14ac:dyDescent="0.25">
      <c r="A1" t="s">
        <v>15</v>
      </c>
      <c r="B1" t="s">
        <v>21</v>
      </c>
      <c r="D1" t="s">
        <v>1716</v>
      </c>
      <c r="E1" t="s">
        <v>1717</v>
      </c>
    </row>
    <row r="2" spans="1:5" x14ac:dyDescent="0.25">
      <c r="A2" t="s">
        <v>134</v>
      </c>
      <c r="B2">
        <v>14</v>
      </c>
      <c r="D2" t="s">
        <v>1718</v>
      </c>
      <c r="E2">
        <v>3</v>
      </c>
    </row>
    <row r="3" spans="1:5" x14ac:dyDescent="0.25">
      <c r="A3" t="s">
        <v>758</v>
      </c>
      <c r="B3">
        <v>19</v>
      </c>
      <c r="D3" t="s">
        <v>1719</v>
      </c>
      <c r="E3">
        <v>2</v>
      </c>
    </row>
    <row r="4" spans="1:5" x14ac:dyDescent="0.25">
      <c r="A4" t="s">
        <v>22</v>
      </c>
      <c r="B4">
        <v>8</v>
      </c>
      <c r="D4" t="s">
        <v>1720</v>
      </c>
      <c r="E4">
        <v>5</v>
      </c>
    </row>
    <row r="5" spans="1:5" x14ac:dyDescent="0.25">
      <c r="A5" t="s">
        <v>136</v>
      </c>
      <c r="B5">
        <v>15</v>
      </c>
      <c r="D5" t="s">
        <v>1721</v>
      </c>
      <c r="E5">
        <v>4</v>
      </c>
    </row>
    <row r="6" spans="1:5" x14ac:dyDescent="0.25">
      <c r="A6" t="s">
        <v>23</v>
      </c>
      <c r="B6">
        <v>10</v>
      </c>
      <c r="D6" t="s">
        <v>33</v>
      </c>
      <c r="E6">
        <v>1</v>
      </c>
    </row>
    <row r="7" spans="1:5" x14ac:dyDescent="0.25">
      <c r="A7" t="s">
        <v>24</v>
      </c>
      <c r="B7">
        <v>12</v>
      </c>
    </row>
    <row r="8" spans="1:5" x14ac:dyDescent="0.25">
      <c r="A8" t="s">
        <v>25</v>
      </c>
      <c r="B8">
        <v>3</v>
      </c>
    </row>
    <row r="9" spans="1:5" x14ac:dyDescent="0.25">
      <c r="A9" t="s">
        <v>145</v>
      </c>
      <c r="B9">
        <v>18</v>
      </c>
    </row>
    <row r="10" spans="1:5" x14ac:dyDescent="0.25">
      <c r="A10" t="s">
        <v>26</v>
      </c>
      <c r="B10">
        <v>6</v>
      </c>
    </row>
    <row r="11" spans="1:5" x14ac:dyDescent="0.25">
      <c r="A11" t="s">
        <v>27</v>
      </c>
      <c r="B11">
        <v>2</v>
      </c>
    </row>
    <row r="12" spans="1:5" x14ac:dyDescent="0.25">
      <c r="A12" t="s">
        <v>28</v>
      </c>
      <c r="B12">
        <v>5</v>
      </c>
    </row>
    <row r="13" spans="1:5" x14ac:dyDescent="0.25">
      <c r="A13" t="s">
        <v>29</v>
      </c>
      <c r="B13">
        <v>9</v>
      </c>
    </row>
    <row r="14" spans="1:5" x14ac:dyDescent="0.25">
      <c r="A14" t="s">
        <v>30</v>
      </c>
      <c r="B14">
        <v>7</v>
      </c>
    </row>
    <row r="15" spans="1:5" x14ac:dyDescent="0.25">
      <c r="A15" t="s">
        <v>31</v>
      </c>
      <c r="B15">
        <v>4</v>
      </c>
    </row>
    <row r="16" spans="1:5" x14ac:dyDescent="0.25">
      <c r="A16" t="s">
        <v>32</v>
      </c>
      <c r="B16">
        <v>11</v>
      </c>
    </row>
    <row r="17" spans="1:2" x14ac:dyDescent="0.25">
      <c r="A17" t="s">
        <v>33</v>
      </c>
      <c r="B17">
        <v>1</v>
      </c>
    </row>
    <row r="18" spans="1:2" x14ac:dyDescent="0.25">
      <c r="A18" t="s">
        <v>125</v>
      </c>
      <c r="B18">
        <v>13</v>
      </c>
    </row>
  </sheetData>
  <conditionalFormatting sqref="B1:B1048576">
    <cfRule type="duplicateValues" dxfId="57" priority="1"/>
    <cfRule type="duplicateValues" dxfId="56"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3EDB-47D7-4BBE-A100-1DF48FDDF4C6}">
  <dimension ref="A1:AU47"/>
  <sheetViews>
    <sheetView workbookViewId="0">
      <pane xSplit="3" ySplit="1" topLeftCell="D38" activePane="bottomRight" state="frozen"/>
      <selection pane="topRight" activeCell="B1" sqref="B1"/>
      <selection pane="bottomLeft" activeCell="A2" sqref="A2"/>
      <selection pane="bottomRight" activeCell="A47" sqref="A47"/>
    </sheetView>
  </sheetViews>
  <sheetFormatPr defaultRowHeight="15" x14ac:dyDescent="0.25"/>
  <cols>
    <col min="1" max="1" width="11" bestFit="1" customWidth="1"/>
    <col min="3" max="3" width="61.85546875" bestFit="1" customWidth="1"/>
    <col min="5" max="11" width="9.140625" customWidth="1"/>
    <col min="12" max="12" width="27.42578125" customWidth="1"/>
    <col min="13" max="14" width="9.140625" customWidth="1"/>
    <col min="18" max="18" width="12.140625" bestFit="1" customWidth="1"/>
    <col min="19" max="19" width="12.140625" customWidth="1"/>
    <col min="20" max="20" width="18" customWidth="1"/>
    <col min="26" max="26" width="14" customWidth="1"/>
  </cols>
  <sheetData>
    <row r="1" spans="1:47" x14ac:dyDescent="0.25">
      <c r="A1" t="s">
        <v>1863</v>
      </c>
      <c r="B1" t="s">
        <v>137</v>
      </c>
      <c r="C1" t="s">
        <v>1185</v>
      </c>
      <c r="D1" t="s">
        <v>1</v>
      </c>
      <c r="E1" t="s">
        <v>1713</v>
      </c>
      <c r="F1" t="s">
        <v>1838</v>
      </c>
      <c r="G1" t="s">
        <v>2</v>
      </c>
      <c r="H1" t="s">
        <v>3</v>
      </c>
      <c r="I1" t="s">
        <v>4</v>
      </c>
      <c r="J1" t="s">
        <v>5</v>
      </c>
      <c r="K1" t="s">
        <v>6</v>
      </c>
      <c r="L1" t="s">
        <v>7</v>
      </c>
      <c r="M1" t="s">
        <v>1187</v>
      </c>
      <c r="N1" t="s">
        <v>9</v>
      </c>
      <c r="O1" t="s">
        <v>1390</v>
      </c>
      <c r="P1" t="s">
        <v>1391</v>
      </c>
      <c r="Q1" t="s">
        <v>2022</v>
      </c>
      <c r="R1" t="s">
        <v>10</v>
      </c>
      <c r="S1" t="s">
        <v>2020</v>
      </c>
      <c r="T1" t="s">
        <v>11</v>
      </c>
      <c r="U1" t="s">
        <v>12</v>
      </c>
      <c r="V1" t="s">
        <v>13</v>
      </c>
      <c r="W1" t="s">
        <v>1863</v>
      </c>
      <c r="X1" t="s">
        <v>2021</v>
      </c>
      <c r="Y1" t="s">
        <v>2022</v>
      </c>
      <c r="Z1" t="s">
        <v>137</v>
      </c>
      <c r="AA1" t="s">
        <v>14</v>
      </c>
      <c r="AB1" t="s">
        <v>15</v>
      </c>
      <c r="AC1" t="s">
        <v>1714</v>
      </c>
      <c r="AD1" t="s">
        <v>1715</v>
      </c>
      <c r="AE1" t="s">
        <v>1838</v>
      </c>
      <c r="AF1" t="s">
        <v>16</v>
      </c>
      <c r="AG1" t="s">
        <v>2</v>
      </c>
      <c r="AH1" t="s">
        <v>17</v>
      </c>
      <c r="AI1" t="s">
        <v>4</v>
      </c>
      <c r="AJ1" t="s">
        <v>18</v>
      </c>
      <c r="AK1" t="s">
        <v>5</v>
      </c>
      <c r="AL1" t="s">
        <v>19</v>
      </c>
      <c r="AM1" t="s">
        <v>6</v>
      </c>
      <c r="AN1" t="s">
        <v>9</v>
      </c>
      <c r="AO1" t="s">
        <v>1390</v>
      </c>
      <c r="AP1" t="s">
        <v>1391</v>
      </c>
      <c r="AQ1" t="s">
        <v>1186</v>
      </c>
      <c r="AR1" t="s">
        <v>1187</v>
      </c>
      <c r="AS1" t="s">
        <v>7</v>
      </c>
      <c r="AT1" t="s">
        <v>0</v>
      </c>
      <c r="AU1" t="s">
        <v>20</v>
      </c>
    </row>
    <row r="2" spans="1:47" x14ac:dyDescent="0.25">
      <c r="A2">
        <v>1879224942</v>
      </c>
      <c r="B2">
        <v>37</v>
      </c>
      <c r="C2" t="s">
        <v>1394</v>
      </c>
      <c r="D2" t="s">
        <v>26</v>
      </c>
      <c r="I2">
        <v>20</v>
      </c>
      <c r="L2" t="s">
        <v>1140</v>
      </c>
      <c r="M2" t="s">
        <v>1395</v>
      </c>
      <c r="N2">
        <v>0</v>
      </c>
      <c r="O2" t="s">
        <v>1392</v>
      </c>
      <c r="S2" t="str">
        <f>CONCATENATE(V2,X2,Y2,AU2," -- ",C2)</f>
        <v xml:space="preserve">  [1] = {["ID"] = 1879224942; }; -- In Your Presence</v>
      </c>
      <c r="T2" s="1" t="str">
        <f>CONCATENATE(V2,W2,Z2,AB2,AD2,AE2,AG2,AI2,AK2,AM2,AN2,AO2,AP2,AQ2,AR2,AS2,AT2,AU2)</f>
        <v xml:space="preserve">  [1] = {["ID"] = 1879224942; ["SAVE_INDEX"] = 37; ["TYPE"] =  6;                                   ["VXP"] = 0; ["LP"] = 20; ["REP"] = 0; ["FACTION"] = 1; ["TIER"] = 0; ["MIN_LVL"] = "CAP"; ["NAME"] = { ["EN"] = "In Your Presence"; }; ["LORE"] = { ["EN"] = "With the Rangers of the North now journeying in the South, it falls to heroes such as yourself to defend the Free Peoples of Middle-earth."; }; ["SUMMARY"] = { ["EN"] = "Complete 6 deeds"; }; };</v>
      </c>
      <c r="U2">
        <f>ROW()-1</f>
        <v>1</v>
      </c>
      <c r="V2" t="str">
        <f>CONCATENATE(REPT(" ",3-LEN(U2)),"[",U2,"] = {")</f>
        <v xml:space="preserve">  [1] = {</v>
      </c>
      <c r="W2" t="str">
        <f>IF(LEN(A2)&gt;0,CONCATENATE("[""ID""] = ",A2,"; "),"                     ")</f>
        <v xml:space="preserve">["ID"] = 1879224942; </v>
      </c>
      <c r="X2" t="str">
        <f>IF(LEN(A2)&gt;0,CONCATENATE("[""ID""] = ",A2,"; "),"")</f>
        <v xml:space="preserve">["ID"] = 1879224942; </v>
      </c>
      <c r="Y2" t="str">
        <f>IF(LEN(Q2)&gt;0,CONCATENATE("[""CAT_ID""] = ",Q2,"; "),"")</f>
        <v/>
      </c>
      <c r="Z2" s="1" t="str">
        <f>IF(LEN(B2)&gt;0,CONCATENATE("[""SAVE_INDEX""] = ",REPT(" ",2-LEN(B2)),B2,"; "),REPT(" ",21))</f>
        <v xml:space="preserve">["SAVE_INDEX"] = 37; </v>
      </c>
      <c r="AA2">
        <f>VLOOKUP(D2,Type!A$2:B$18,2,FALSE)</f>
        <v>6</v>
      </c>
      <c r="AB2" t="str">
        <f>CONCATENATE("[""TYPE""] = ",REPT(" ",2-LEN(AA2)),AA2,"; ")</f>
        <v xml:space="preserve">["TYPE"] =  6; </v>
      </c>
      <c r="AC2" t="str">
        <f>IF(NOT(ISBLANK(E2)),VLOOKUP(E2,Type!D$2:E$6,2,FALSE),"")</f>
        <v/>
      </c>
      <c r="AD2" t="str">
        <f>IF(NOT(ISBLANK(E2)),CONCATENATE("[""NA""] = ",AC2,"; "),"            ")</f>
        <v xml:space="preserve">            </v>
      </c>
      <c r="AE2" t="str">
        <f>IF(NOT(ISBLANK(F2)),"[""LEGENDARY""] = true; ","                      ")</f>
        <v xml:space="preserve">                      </v>
      </c>
      <c r="AF2" t="str">
        <f>TEXT(G2,0)</f>
        <v>0</v>
      </c>
      <c r="AG2" t="str">
        <f>CONCATENATE("[""VXP""] = ",REPT(" ",1-LEN(AF2)),TEXT(AF2,"0"),"; ")</f>
        <v xml:space="preserve">["VXP"] = 0; </v>
      </c>
      <c r="AH2" t="str">
        <f>TEXT(I2,0)</f>
        <v>20</v>
      </c>
      <c r="AI2" t="str">
        <f>CONCATENATE("[""LP""] = ",REPT(" ",2-LEN(AH2)),TEXT(AH2,"0"),"; ")</f>
        <v xml:space="preserve">["LP"] = 20; </v>
      </c>
      <c r="AJ2" t="str">
        <f>TEXT(J2,0)</f>
        <v>0</v>
      </c>
      <c r="AK2" t="str">
        <f>CONCATENATE("[""REP""] = ",REPT(" ",1-LEN(AJ2)),TEXT(AJ2,"0"),"; ")</f>
        <v xml:space="preserve">["REP"] = 0; </v>
      </c>
      <c r="AL2">
        <f>IF(NOT(ISBLANK(K2)),VLOOKUP(K2,Faction!A$2:B$78,2,FALSE),1)</f>
        <v>1</v>
      </c>
      <c r="AM2" t="str">
        <f t="shared" ref="AM2" si="0">CONCATENATE("[""FACTION""] = ",TEXT(AL2,"0"),"; ")</f>
        <v xml:space="preserve">["FACTION"] = 1; </v>
      </c>
      <c r="AN2" t="str">
        <f>CONCATENATE("[""TIER""] = ",TEXT(N2,"0"),"; ")</f>
        <v xml:space="preserve">["TIER"] = 0; </v>
      </c>
      <c r="AO2" t="str">
        <f>IF(LEN(O2)&gt;0,CONCATENATE("[""MIN_LVL""] = ",REPT(" ",3-LEN(O2)),"""",O2,"""; "),"                     ")</f>
        <v xml:space="preserve">["MIN_LVL"] = "CAP"; </v>
      </c>
      <c r="AP2" t="str">
        <f>IF(LEN(P2)&gt;0,CONCATENATE("[""MIN_LVL""] = ",REPT(" ",3-LEN(P2)),"""",P2,"""; "),"")</f>
        <v/>
      </c>
      <c r="AQ2" t="str">
        <f>CONCATENATE("[""NAME""] = { [""EN""] = """,C2,"""; }; ")</f>
        <v xml:space="preserve">["NAME"] = { ["EN"] = "In Your Presence"; }; </v>
      </c>
      <c r="AR2" t="str">
        <f>IF(LEN(M2)&gt;0,CONCATENATE("[""LORE""] = { [""EN""] = """,M2,"""; }; "),"")</f>
        <v xml:space="preserve">["LORE"] = { ["EN"] = "With the Rangers of the North now journeying in the South, it falls to heroes such as yourself to defend the Free Peoples of Middle-earth."; }; </v>
      </c>
      <c r="AS2" t="str">
        <f>IF(LEN(L2)&gt;0,CONCATENATE("[""SUMMARY""] = { [""EN""] = """,L2,"""; }; "),"")</f>
        <v xml:space="preserve">["SUMMARY"] = { ["EN"] = "Complete 6 deeds"; }; </v>
      </c>
      <c r="AT2" t="str">
        <f>IF(LEN(H2)&gt;0,CONCATENATE("[""TITLE""] = { [""EN""] = """,H2,"""; }; "),"")</f>
        <v/>
      </c>
      <c r="AU2" t="str">
        <f>CONCATENATE("};")</f>
        <v>};</v>
      </c>
    </row>
    <row r="3" spans="1:47" x14ac:dyDescent="0.25">
      <c r="A3">
        <v>1879198665</v>
      </c>
      <c r="B3">
        <v>38</v>
      </c>
      <c r="C3" t="s">
        <v>1397</v>
      </c>
      <c r="D3" t="s">
        <v>26</v>
      </c>
      <c r="H3" t="s">
        <v>1399</v>
      </c>
      <c r="L3" t="s">
        <v>1398</v>
      </c>
      <c r="M3" t="s">
        <v>1396</v>
      </c>
      <c r="N3">
        <v>1</v>
      </c>
      <c r="O3">
        <v>65</v>
      </c>
      <c r="S3" t="str">
        <f t="shared" ref="S3:S47" si="1">CONCATENATE(V3,X3,Y3,AU3," -- ",C3)</f>
        <v xml:space="preserve">  [2] = {["ID"] = 1879198665; }; -- Mysterious Relics</v>
      </c>
      <c r="T3" s="1" t="str">
        <f t="shared" ref="T3:T47" si="2">CONCATENATE(V3,W3,Z3,AB3,AD3,AE3,AG3,AI3,AK3,AM3,AN3,AO3,AP3,AQ3,AR3,AS3,AT3,AU3)</f>
        <v xml:space="preserve">  [2] = {["ID"] = 1879198665; ["SAVE_INDEX"] = 38; ["TYPE"] =  6;                                   ["VXP"] = 0; ["LP"] =  0; ["REP"] = 0; ["FACTION"] = 1; ["TIER"] = 1; ["MIN_LVL"] =  "65"; ["NAME"] = { ["EN"] = "Mysterious Relics"; }; ["LORE"] = { ["EN"] = "Mysterious relics of unknown origin have appeared throughout Middle-earth, but for what purpose?"; }; ["SUMMARY"] = { ["EN"] = "Find 6 mysterious relics"; }; ["TITLE"] = { ["EN"] = "Calm Before the Storm"; }; };</v>
      </c>
      <c r="U3">
        <f t="shared" ref="U3:U47" si="3">ROW()-1</f>
        <v>2</v>
      </c>
      <c r="V3" t="str">
        <f t="shared" ref="V3:V47" si="4">CONCATENATE(REPT(" ",3-LEN(U3)),"[",U3,"] = {")</f>
        <v xml:space="preserve">  [2] = {</v>
      </c>
      <c r="W3" t="str">
        <f t="shared" ref="W3:W47" si="5">IF(LEN(A3)&gt;0,CONCATENATE("[""ID""] = ",A3,"; "),"                     ")</f>
        <v xml:space="preserve">["ID"] = 1879198665; </v>
      </c>
      <c r="X3" t="str">
        <f t="shared" ref="X3:X47" si="6">IF(LEN(A3)&gt;0,CONCATENATE("[""ID""] = ",A3,"; "),"")</f>
        <v xml:space="preserve">["ID"] = 1879198665; </v>
      </c>
      <c r="Y3" t="str">
        <f t="shared" ref="Y3:Y47" si="7">IF(LEN(Q3)&gt;0,CONCATENATE("[""CAT_ID""] = ",Q3,"; "),"")</f>
        <v/>
      </c>
      <c r="Z3" s="1" t="str">
        <f t="shared" ref="Z3:Z47" si="8">IF(LEN(B3)&gt;0,CONCATENATE("[""SAVE_INDEX""] = ",REPT(" ",2-LEN(B3)),B3,"; "),REPT(" ",21))</f>
        <v xml:space="preserve">["SAVE_INDEX"] = 38; </v>
      </c>
      <c r="AA3">
        <f>VLOOKUP(D3,Type!A$2:B$18,2,FALSE)</f>
        <v>6</v>
      </c>
      <c r="AB3" t="str">
        <f t="shared" ref="AB3:AB47" si="9">CONCATENATE("[""TYPE""] = ",REPT(" ",2-LEN(AA3)),AA3,"; ")</f>
        <v xml:space="preserve">["TYPE"] =  6; </v>
      </c>
      <c r="AC3" t="str">
        <f>IF(NOT(ISBLANK(E3)),VLOOKUP(E3,Type!D$2:E$6,2,FALSE),"")</f>
        <v/>
      </c>
      <c r="AD3" t="str">
        <f t="shared" ref="AD3:AD47" si="10">IF(NOT(ISBLANK(E3)),CONCATENATE("[""NA""] = ",AC3,"; "),"            ")</f>
        <v xml:space="preserve">            </v>
      </c>
      <c r="AE3" t="str">
        <f t="shared" ref="AE3:AE47" si="11">IF(NOT(ISBLANK(F3)),"[""LEGENDARY""] = true; ","                      ")</f>
        <v xml:space="preserve">                      </v>
      </c>
      <c r="AF3" t="str">
        <f t="shared" ref="AF3:AF47" si="12">TEXT(G3,0)</f>
        <v>0</v>
      </c>
      <c r="AG3" t="str">
        <f t="shared" ref="AG3:AG47" si="13">CONCATENATE("[""VXP""] = ",REPT(" ",1-LEN(AF3)),TEXT(AF3,"0"),"; ")</f>
        <v xml:space="preserve">["VXP"] = 0; </v>
      </c>
      <c r="AH3" t="str">
        <f t="shared" ref="AH3:AH47" si="14">TEXT(I3,0)</f>
        <v>0</v>
      </c>
      <c r="AI3" t="str">
        <f t="shared" ref="AI3:AI47" si="15">CONCATENATE("[""LP""] = ",REPT(" ",2-LEN(AH3)),TEXT(AH3,"0"),"; ")</f>
        <v xml:space="preserve">["LP"] =  0; </v>
      </c>
      <c r="AJ3" t="str">
        <f t="shared" ref="AJ3:AJ47" si="16">TEXT(J3,0)</f>
        <v>0</v>
      </c>
      <c r="AK3" t="str">
        <f t="shared" ref="AK3:AK47" si="17">CONCATENATE("[""REP""] = ",REPT(" ",1-LEN(AJ3)),TEXT(AJ3,"0"),"; ")</f>
        <v xml:space="preserve">["REP"] = 0; </v>
      </c>
      <c r="AL3">
        <f>IF(NOT(ISBLANK(K3)),VLOOKUP(K3,Faction!A$2:B$78,2,FALSE),1)</f>
        <v>1</v>
      </c>
      <c r="AM3" t="str">
        <f t="shared" ref="AM3:AM47" si="18">CONCATENATE("[""FACTION""] = ",TEXT(AL3,"0"),"; ")</f>
        <v xml:space="preserve">["FACTION"] = 1; </v>
      </c>
      <c r="AN3" t="str">
        <f t="shared" ref="AN3:AN47" si="19">CONCATENATE("[""TIER""] = ",TEXT(N3,"0"),"; ")</f>
        <v xml:space="preserve">["TIER"] = 1; </v>
      </c>
      <c r="AO3" t="str">
        <f t="shared" ref="AO3:AO47" si="20">IF(LEN(O3)&gt;0,CONCATENATE("[""MIN_LVL""] = ",REPT(" ",3-LEN(O3)),"""",O3,"""; "),"                     ")</f>
        <v xml:space="preserve">["MIN_LVL"] =  "65"; </v>
      </c>
      <c r="AP3" t="str">
        <f t="shared" ref="AP3:AP47" si="21">IF(LEN(P3)&gt;0,CONCATENATE("[""MIN_LVL""] = ",REPT(" ",3-LEN(P3)),"""",P3,"""; "),"")</f>
        <v/>
      </c>
      <c r="AQ3" t="str">
        <f t="shared" ref="AQ3:AQ47" si="22">CONCATENATE("[""NAME""] = { [""EN""] = """,C3,"""; }; ")</f>
        <v xml:space="preserve">["NAME"] = { ["EN"] = "Mysterious Relics"; }; </v>
      </c>
      <c r="AR3" t="str">
        <f t="shared" ref="AR3:AR47" si="23">IF(LEN(M3)&gt;0,CONCATENATE("[""LORE""] = { [""EN""] = """,M3,"""; }; "),"")</f>
        <v xml:space="preserve">["LORE"] = { ["EN"] = "Mysterious relics of unknown origin have appeared throughout Middle-earth, but for what purpose?"; }; </v>
      </c>
      <c r="AS3" t="str">
        <f t="shared" ref="AS3:AS47" si="24">IF(LEN(L3)&gt;0,CONCATENATE("[""SUMMARY""] = { [""EN""] = """,L3,"""; }; "),"")</f>
        <v xml:space="preserve">["SUMMARY"] = { ["EN"] = "Find 6 mysterious relics"; }; </v>
      </c>
      <c r="AT3" t="str">
        <f t="shared" ref="AT3:AT47" si="25">IF(LEN(H3)&gt;0,CONCATENATE("[""TITLE""] = { [""EN""] = """,H3,"""; }; "),"")</f>
        <v xml:space="preserve">["TITLE"] = { ["EN"] = "Calm Before the Storm"; }; </v>
      </c>
      <c r="AU3" t="str">
        <f t="shared" ref="AU3:AU47" si="26">CONCATENATE("};")</f>
        <v>};</v>
      </c>
    </row>
    <row r="4" spans="1:47" x14ac:dyDescent="0.25">
      <c r="C4" s="2" t="s">
        <v>808</v>
      </c>
      <c r="D4" s="2" t="s">
        <v>134</v>
      </c>
      <c r="E4" s="2"/>
      <c r="F4" s="2"/>
      <c r="Q4">
        <v>64</v>
      </c>
      <c r="S4" t="str">
        <f t="shared" si="1"/>
        <v xml:space="preserve">  [3] = {["CAT_ID"] = 64; }; -- Northcotton Farm</v>
      </c>
      <c r="T4" s="1" t="str">
        <f t="shared" si="2"/>
        <v xml:space="preserve">  [3] = {                                          ["TYPE"] = 14;                                   ["VXP"] = 0; ["LP"] =  0; ["REP"] = 0; ["FACTION"] = 1; ["TIER"] = 0;                      ["NAME"] = { ["EN"] = "Northcotton Farm"; }; };</v>
      </c>
      <c r="U4">
        <f t="shared" si="3"/>
        <v>3</v>
      </c>
      <c r="V4" t="str">
        <f t="shared" si="4"/>
        <v xml:space="preserve">  [3] = {</v>
      </c>
      <c r="W4" t="str">
        <f t="shared" si="5"/>
        <v xml:space="preserve">                     </v>
      </c>
      <c r="X4" t="str">
        <f t="shared" si="6"/>
        <v/>
      </c>
      <c r="Y4" t="str">
        <f t="shared" si="7"/>
        <v xml:space="preserve">["CAT_ID"] = 64; </v>
      </c>
      <c r="Z4" s="1" t="str">
        <f t="shared" si="8"/>
        <v xml:space="preserve">                     </v>
      </c>
      <c r="AA4">
        <f>VLOOKUP(D4,Type!A$2:B$18,2,FALSE)</f>
        <v>14</v>
      </c>
      <c r="AB4" t="str">
        <f t="shared" si="9"/>
        <v xml:space="preserve">["TYPE"] = 14; </v>
      </c>
      <c r="AC4" t="str">
        <f>IF(NOT(ISBLANK(E4)),VLOOKUP(E4,Type!D$2:E$6,2,FALSE),"")</f>
        <v/>
      </c>
      <c r="AD4" t="str">
        <f t="shared" si="10"/>
        <v xml:space="preserve">            </v>
      </c>
      <c r="AE4" t="str">
        <f t="shared" si="11"/>
        <v xml:space="preserve">                      </v>
      </c>
      <c r="AF4" t="str">
        <f t="shared" si="12"/>
        <v>0</v>
      </c>
      <c r="AG4" t="str">
        <f t="shared" si="13"/>
        <v xml:space="preserve">["VXP"] = 0; </v>
      </c>
      <c r="AH4" t="str">
        <f t="shared" si="14"/>
        <v>0</v>
      </c>
      <c r="AI4" t="str">
        <f t="shared" si="15"/>
        <v xml:space="preserve">["LP"] =  0; </v>
      </c>
      <c r="AJ4" t="str">
        <f t="shared" si="16"/>
        <v>0</v>
      </c>
      <c r="AK4" t="str">
        <f t="shared" si="17"/>
        <v xml:space="preserve">["REP"] = 0; </v>
      </c>
      <c r="AL4">
        <f>IF(NOT(ISBLANK(K4)),VLOOKUP(K4,Faction!A$2:B$78,2,FALSE),1)</f>
        <v>1</v>
      </c>
      <c r="AM4" t="str">
        <f t="shared" si="18"/>
        <v xml:space="preserve">["FACTION"] = 1; </v>
      </c>
      <c r="AN4" t="str">
        <f t="shared" si="19"/>
        <v xml:space="preserve">["TIER"] = 0; </v>
      </c>
      <c r="AO4" t="str">
        <f t="shared" si="20"/>
        <v xml:space="preserve">                     </v>
      </c>
      <c r="AP4" t="str">
        <f t="shared" si="21"/>
        <v/>
      </c>
      <c r="AQ4" t="str">
        <f t="shared" si="22"/>
        <v xml:space="preserve">["NAME"] = { ["EN"] = "Northcotton Farm"; }; </v>
      </c>
      <c r="AR4" t="str">
        <f t="shared" si="23"/>
        <v/>
      </c>
      <c r="AS4" t="str">
        <f t="shared" si="24"/>
        <v/>
      </c>
      <c r="AT4" t="str">
        <f t="shared" si="25"/>
        <v/>
      </c>
      <c r="AU4" t="str">
        <f t="shared" si="26"/>
        <v>};</v>
      </c>
    </row>
    <row r="5" spans="1:47" x14ac:dyDescent="0.25">
      <c r="A5">
        <v>1879201577</v>
      </c>
      <c r="B5">
        <v>1</v>
      </c>
      <c r="C5" t="s">
        <v>809</v>
      </c>
      <c r="D5" t="s">
        <v>26</v>
      </c>
      <c r="I5">
        <v>10</v>
      </c>
      <c r="L5" t="s">
        <v>810</v>
      </c>
      <c r="M5" t="s">
        <v>1873</v>
      </c>
      <c r="N5">
        <v>1</v>
      </c>
      <c r="O5" t="s">
        <v>1392</v>
      </c>
      <c r="S5" t="str">
        <f t="shared" si="1"/>
        <v xml:space="preserve">  [4] = {["ID"] = 1879201577; }; -- Champion of the Northcotton Farm</v>
      </c>
      <c r="T5" s="1" t="str">
        <f t="shared" si="2"/>
        <v xml:space="preserve">  [4] = {["ID"] = 1879201577; ["SAVE_INDEX"] =  1; ["TYPE"] =  6;                                   ["VXP"] = 0; ["LP"] = 10; ["REP"] = 0; ["FACTION"] = 1; ["TIER"] = 1; ["MIN_LVL"] = "CAP"; ["NAME"] = { ["EN"] = "Champion of the Northcotton Farm"; }; ["LORE"] = { ["EN"] = "Within the quiet confines of the Northcotton Farm, Thadúr the Ravager has begun his quest to defile the Shire. In a time of peril, the Shire was in need of a hero, and you sought out Thadúr and defeated him at every turn."; }; ["SUMMARY"] = { ["EN"] = "Complete 1 deed and 1 challenge"; }; };</v>
      </c>
      <c r="U5">
        <f t="shared" si="3"/>
        <v>4</v>
      </c>
      <c r="V5" t="str">
        <f t="shared" si="4"/>
        <v xml:space="preserve">  [4] = {</v>
      </c>
      <c r="W5" t="str">
        <f t="shared" si="5"/>
        <v xml:space="preserve">["ID"] = 1879201577; </v>
      </c>
      <c r="X5" t="str">
        <f t="shared" si="6"/>
        <v xml:space="preserve">["ID"] = 1879201577; </v>
      </c>
      <c r="Y5" t="str">
        <f t="shared" si="7"/>
        <v/>
      </c>
      <c r="Z5" s="1" t="str">
        <f t="shared" si="8"/>
        <v xml:space="preserve">["SAVE_INDEX"] =  1; </v>
      </c>
      <c r="AA5">
        <f>VLOOKUP(D5,Type!A$2:B$18,2,FALSE)</f>
        <v>6</v>
      </c>
      <c r="AB5" t="str">
        <f t="shared" si="9"/>
        <v xml:space="preserve">["TYPE"] =  6; </v>
      </c>
      <c r="AC5" t="str">
        <f>IF(NOT(ISBLANK(E5)),VLOOKUP(E5,Type!D$2:E$6,2,FALSE),"")</f>
        <v/>
      </c>
      <c r="AD5" t="str">
        <f t="shared" si="10"/>
        <v xml:space="preserve">            </v>
      </c>
      <c r="AE5" t="str">
        <f t="shared" si="11"/>
        <v xml:space="preserve">                      </v>
      </c>
      <c r="AF5" t="str">
        <f t="shared" si="12"/>
        <v>0</v>
      </c>
      <c r="AG5" t="str">
        <f t="shared" si="13"/>
        <v xml:space="preserve">["VXP"] = 0; </v>
      </c>
      <c r="AH5" t="str">
        <f t="shared" si="14"/>
        <v>10</v>
      </c>
      <c r="AI5" t="str">
        <f t="shared" si="15"/>
        <v xml:space="preserve">["LP"] = 10; </v>
      </c>
      <c r="AJ5" t="str">
        <f t="shared" si="16"/>
        <v>0</v>
      </c>
      <c r="AK5" t="str">
        <f t="shared" si="17"/>
        <v xml:space="preserve">["REP"] = 0; </v>
      </c>
      <c r="AL5">
        <f>IF(NOT(ISBLANK(K5)),VLOOKUP(K5,Faction!A$2:B$78,2,FALSE),1)</f>
        <v>1</v>
      </c>
      <c r="AM5" t="str">
        <f t="shared" si="18"/>
        <v xml:space="preserve">["FACTION"] = 1; </v>
      </c>
      <c r="AN5" t="str">
        <f t="shared" si="19"/>
        <v xml:space="preserve">["TIER"] = 1; </v>
      </c>
      <c r="AO5" t="str">
        <f t="shared" si="20"/>
        <v xml:space="preserve">["MIN_LVL"] = "CAP"; </v>
      </c>
      <c r="AP5" t="str">
        <f t="shared" si="21"/>
        <v/>
      </c>
      <c r="AQ5" t="str">
        <f t="shared" si="22"/>
        <v xml:space="preserve">["NAME"] = { ["EN"] = "Champion of the Northcotton Farm"; }; </v>
      </c>
      <c r="AR5" t="str">
        <f t="shared" si="23"/>
        <v xml:space="preserve">["LORE"] = { ["EN"] = "Within the quiet confines of the Northcotton Farm, Thadúr the Ravager has begun his quest to defile the Shire. In a time of peril, the Shire was in need of a hero, and you sought out Thadúr and defeated him at every turn."; }; </v>
      </c>
      <c r="AS5" t="str">
        <f t="shared" si="24"/>
        <v xml:space="preserve">["SUMMARY"] = { ["EN"] = "Complete 1 deed and 1 challenge"; }; </v>
      </c>
      <c r="AT5" t="str">
        <f t="shared" si="25"/>
        <v/>
      </c>
      <c r="AU5" t="str">
        <f t="shared" si="26"/>
        <v>};</v>
      </c>
    </row>
    <row r="6" spans="1:47" x14ac:dyDescent="0.25">
      <c r="A6">
        <v>1879201491</v>
      </c>
      <c r="B6">
        <v>2</v>
      </c>
      <c r="C6" t="s">
        <v>811</v>
      </c>
      <c r="D6" t="s">
        <v>31</v>
      </c>
      <c r="I6">
        <v>15</v>
      </c>
      <c r="L6" t="s">
        <v>813</v>
      </c>
      <c r="M6" t="s">
        <v>812</v>
      </c>
      <c r="N6">
        <v>2</v>
      </c>
      <c r="O6">
        <v>65</v>
      </c>
      <c r="S6" t="str">
        <f t="shared" si="1"/>
        <v xml:space="preserve">  [5] = {["ID"] = 1879201491; }; -- Thadúr's Plans Foiled</v>
      </c>
      <c r="T6" s="1" t="str">
        <f t="shared" si="2"/>
        <v xml:space="preserve">  [5] = {["ID"] = 1879201491; ["SAVE_INDEX"] =  2; ["TYPE"] =  4;                                   ["VXP"] = 0; ["LP"] = 15; ["REP"] = 0; ["FACTION"] = 1; ["TIER"] = 2; ["MIN_LVL"] =  "65"; ["NAME"] = { ["EN"] = "Thadúr's Plans Foiled"; }; ["LORE"] = { ["EN"] = "Within the abandoned Northcotton Farm, Thadúr has created a powerful poison known as Darkthorn. Thadúr plans to unleash his poison on the unsuspecting hobbit-folk. You must foil his plans and defeat him before the poison can be unleashed."; }; ["SUMMARY"] = { ["EN"] = "Defeat Thadúr"; }; };</v>
      </c>
      <c r="U6">
        <f t="shared" si="3"/>
        <v>5</v>
      </c>
      <c r="V6" t="str">
        <f t="shared" si="4"/>
        <v xml:space="preserve">  [5] = {</v>
      </c>
      <c r="W6" t="str">
        <f t="shared" si="5"/>
        <v xml:space="preserve">["ID"] = 1879201491; </v>
      </c>
      <c r="X6" t="str">
        <f t="shared" si="6"/>
        <v xml:space="preserve">["ID"] = 1879201491; </v>
      </c>
      <c r="Y6" t="str">
        <f t="shared" si="7"/>
        <v/>
      </c>
      <c r="Z6" s="1" t="str">
        <f t="shared" si="8"/>
        <v xml:space="preserve">["SAVE_INDEX"] =  2; </v>
      </c>
      <c r="AA6">
        <f>VLOOKUP(D6,Type!A$2:B$18,2,FALSE)</f>
        <v>4</v>
      </c>
      <c r="AB6" t="str">
        <f t="shared" si="9"/>
        <v xml:space="preserve">["TYPE"] =  4; </v>
      </c>
      <c r="AC6" t="str">
        <f>IF(NOT(ISBLANK(E6)),VLOOKUP(E6,Type!D$2:E$6,2,FALSE),"")</f>
        <v/>
      </c>
      <c r="AD6" t="str">
        <f t="shared" si="10"/>
        <v xml:space="preserve">            </v>
      </c>
      <c r="AE6" t="str">
        <f t="shared" si="11"/>
        <v xml:space="preserve">                      </v>
      </c>
      <c r="AF6" t="str">
        <f t="shared" si="12"/>
        <v>0</v>
      </c>
      <c r="AG6" t="str">
        <f t="shared" si="13"/>
        <v xml:space="preserve">["VXP"] = 0; </v>
      </c>
      <c r="AH6" t="str">
        <f t="shared" si="14"/>
        <v>15</v>
      </c>
      <c r="AI6" t="str">
        <f t="shared" si="15"/>
        <v xml:space="preserve">["LP"] = 15; </v>
      </c>
      <c r="AJ6" t="str">
        <f t="shared" si="16"/>
        <v>0</v>
      </c>
      <c r="AK6" t="str">
        <f t="shared" si="17"/>
        <v xml:space="preserve">["REP"] = 0; </v>
      </c>
      <c r="AL6">
        <f>IF(NOT(ISBLANK(K6)),VLOOKUP(K6,Faction!A$2:B$78,2,FALSE),1)</f>
        <v>1</v>
      </c>
      <c r="AM6" t="str">
        <f t="shared" si="18"/>
        <v xml:space="preserve">["FACTION"] = 1; </v>
      </c>
      <c r="AN6" t="str">
        <f t="shared" si="19"/>
        <v xml:space="preserve">["TIER"] = 2; </v>
      </c>
      <c r="AO6" t="str">
        <f t="shared" si="20"/>
        <v xml:space="preserve">["MIN_LVL"] =  "65"; </v>
      </c>
      <c r="AP6" t="str">
        <f t="shared" si="21"/>
        <v/>
      </c>
      <c r="AQ6" t="str">
        <f t="shared" si="22"/>
        <v xml:space="preserve">["NAME"] = { ["EN"] = "Thadúr's Plans Foiled"; }; </v>
      </c>
      <c r="AR6" t="str">
        <f t="shared" si="23"/>
        <v xml:space="preserve">["LORE"] = { ["EN"] = "Within the abandoned Northcotton Farm, Thadúr has created a powerful poison known as Darkthorn. Thadúr plans to unleash his poison on the unsuspecting hobbit-folk. You must foil his plans and defeat him before the poison can be unleashed."; }; </v>
      </c>
      <c r="AS6" t="str">
        <f t="shared" si="24"/>
        <v xml:space="preserve">["SUMMARY"] = { ["EN"] = "Defeat Thadúr"; }; </v>
      </c>
      <c r="AT6" t="str">
        <f t="shared" si="25"/>
        <v/>
      </c>
      <c r="AU6" t="str">
        <f t="shared" si="26"/>
        <v>};</v>
      </c>
    </row>
    <row r="7" spans="1:47" x14ac:dyDescent="0.25">
      <c r="A7">
        <v>1879205935</v>
      </c>
      <c r="B7">
        <v>3</v>
      </c>
      <c r="C7" t="s">
        <v>1446</v>
      </c>
      <c r="D7" t="s">
        <v>25</v>
      </c>
      <c r="I7">
        <v>5</v>
      </c>
      <c r="L7" t="s">
        <v>814</v>
      </c>
      <c r="M7" t="s">
        <v>1671</v>
      </c>
      <c r="N7">
        <v>3</v>
      </c>
      <c r="O7">
        <v>65</v>
      </c>
      <c r="S7" t="str">
        <f t="shared" si="1"/>
        <v xml:space="preserve">  [6] = {["ID"] = 1879205935; }; -- Discovery: Northcotton Farm</v>
      </c>
      <c r="T7" s="1" t="str">
        <f t="shared" si="2"/>
        <v xml:space="preserve">  [6] = {["ID"] = 1879205935; ["SAVE_INDEX"] =  3; ["TYPE"] =  3;                                   ["VXP"] = 0; ["LP"] =  5; ["REP"] = 0; ["FACTION"] = 1; ["TIER"] = 3; ["MIN_LVL"] =  "65"; ["NAME"] = { ["EN"] = "Discovery: Northcotton Farm"; }; ["LORE"] = { ["EN"] = "You have discovered the entrance to Northcotton Farm."; }; ["SUMMARY"] = { ["EN"] = "Discover the entrance to the Northcotton Farm"; }; };</v>
      </c>
      <c r="U7">
        <f t="shared" si="3"/>
        <v>6</v>
      </c>
      <c r="V7" t="str">
        <f t="shared" si="4"/>
        <v xml:space="preserve">  [6] = {</v>
      </c>
      <c r="W7" t="str">
        <f t="shared" si="5"/>
        <v xml:space="preserve">["ID"] = 1879205935; </v>
      </c>
      <c r="X7" t="str">
        <f t="shared" si="6"/>
        <v xml:space="preserve">["ID"] = 1879205935; </v>
      </c>
      <c r="Y7" t="str">
        <f t="shared" si="7"/>
        <v/>
      </c>
      <c r="Z7" s="1" t="str">
        <f t="shared" si="8"/>
        <v xml:space="preserve">["SAVE_INDEX"] =  3; </v>
      </c>
      <c r="AA7">
        <f>VLOOKUP(D7,Type!A$2:B$18,2,FALSE)</f>
        <v>3</v>
      </c>
      <c r="AB7" t="str">
        <f t="shared" si="9"/>
        <v xml:space="preserve">["TYPE"] =  3; </v>
      </c>
      <c r="AC7" t="str">
        <f>IF(NOT(ISBLANK(E7)),VLOOKUP(E7,Type!D$2:E$6,2,FALSE),"")</f>
        <v/>
      </c>
      <c r="AD7" t="str">
        <f t="shared" si="10"/>
        <v xml:space="preserve">            </v>
      </c>
      <c r="AE7" t="str">
        <f t="shared" si="11"/>
        <v xml:space="preserve">                      </v>
      </c>
      <c r="AF7" t="str">
        <f t="shared" si="12"/>
        <v>0</v>
      </c>
      <c r="AG7" t="str">
        <f t="shared" si="13"/>
        <v xml:space="preserve">["VXP"] = 0; </v>
      </c>
      <c r="AH7" t="str">
        <f t="shared" si="14"/>
        <v>5</v>
      </c>
      <c r="AI7" t="str">
        <f t="shared" si="15"/>
        <v xml:space="preserve">["LP"] =  5; </v>
      </c>
      <c r="AJ7" t="str">
        <f t="shared" si="16"/>
        <v>0</v>
      </c>
      <c r="AK7" t="str">
        <f t="shared" si="17"/>
        <v xml:space="preserve">["REP"] = 0; </v>
      </c>
      <c r="AL7">
        <f>IF(NOT(ISBLANK(K7)),VLOOKUP(K7,Faction!A$2:B$78,2,FALSE),1)</f>
        <v>1</v>
      </c>
      <c r="AM7" t="str">
        <f t="shared" si="18"/>
        <v xml:space="preserve">["FACTION"] = 1; </v>
      </c>
      <c r="AN7" t="str">
        <f t="shared" si="19"/>
        <v xml:space="preserve">["TIER"] = 3; </v>
      </c>
      <c r="AO7" t="str">
        <f t="shared" si="20"/>
        <v xml:space="preserve">["MIN_LVL"] =  "65"; </v>
      </c>
      <c r="AP7" t="str">
        <f t="shared" si="21"/>
        <v/>
      </c>
      <c r="AQ7" t="str">
        <f t="shared" si="22"/>
        <v xml:space="preserve">["NAME"] = { ["EN"] = "Discovery: Northcotton Farm"; }; </v>
      </c>
      <c r="AR7" t="str">
        <f t="shared" si="23"/>
        <v xml:space="preserve">["LORE"] = { ["EN"] = "You have discovered the entrance to Northcotton Farm."; }; </v>
      </c>
      <c r="AS7" t="str">
        <f t="shared" si="24"/>
        <v xml:space="preserve">["SUMMARY"] = { ["EN"] = "Discover the entrance to the Northcotton Farm"; }; </v>
      </c>
      <c r="AT7" t="str">
        <f t="shared" si="25"/>
        <v/>
      </c>
      <c r="AU7" t="str">
        <f t="shared" si="26"/>
        <v>};</v>
      </c>
    </row>
    <row r="8" spans="1:47" x14ac:dyDescent="0.25">
      <c r="A8">
        <v>1879201570</v>
      </c>
      <c r="B8">
        <v>4</v>
      </c>
      <c r="C8" t="s">
        <v>815</v>
      </c>
      <c r="D8" t="s">
        <v>26</v>
      </c>
      <c r="I8">
        <v>10</v>
      </c>
      <c r="L8" t="s">
        <v>816</v>
      </c>
      <c r="M8" t="s">
        <v>1804</v>
      </c>
      <c r="N8">
        <v>2</v>
      </c>
      <c r="O8" t="s">
        <v>1392</v>
      </c>
      <c r="S8" t="str">
        <f t="shared" si="1"/>
        <v xml:space="preserve">  [7] = {["ID"] = 1879201570; }; -- The Cleansing of Darkthorn</v>
      </c>
      <c r="T8" s="1" t="str">
        <f t="shared" si="2"/>
        <v xml:space="preserve">  [7] = {["ID"] = 1879201570; ["SAVE_INDEX"] =  4; ["TYPE"] =  6;                                   ["VXP"] = 0; ["LP"] = 10; ["REP"] = 0; ["FACTION"] = 1; ["TIER"] = 2; ["MIN_LVL"] = "CAP"; ["NAME"] = { ["EN"] = "The Cleansing of Darkthorn"; }; ["LORE"] = { ["EN"] = "Darkthorn is a horrible poison brewed by Thadúr the Ravager within the Northcotton Farm. By allowing Úmheryn, the vile cauldron, to boil over while destroying it, you will destroy any trace of this horrific poison. This deed can only be completed on Tier 2 difficulty."; }; ["SUMMARY"] = { ["EN"] = "Avoid quenching the fire beneath Úmheryn while destroying the cauldron on Tier 2 highest level."; }; };</v>
      </c>
      <c r="U8">
        <f t="shared" si="3"/>
        <v>7</v>
      </c>
      <c r="V8" t="str">
        <f t="shared" si="4"/>
        <v xml:space="preserve">  [7] = {</v>
      </c>
      <c r="W8" t="str">
        <f t="shared" si="5"/>
        <v xml:space="preserve">["ID"] = 1879201570; </v>
      </c>
      <c r="X8" t="str">
        <f t="shared" si="6"/>
        <v xml:space="preserve">["ID"] = 1879201570; </v>
      </c>
      <c r="Y8" t="str">
        <f t="shared" si="7"/>
        <v/>
      </c>
      <c r="Z8" s="1" t="str">
        <f t="shared" si="8"/>
        <v xml:space="preserve">["SAVE_INDEX"] =  4; </v>
      </c>
      <c r="AA8">
        <f>VLOOKUP(D8,Type!A$2:B$18,2,FALSE)</f>
        <v>6</v>
      </c>
      <c r="AB8" t="str">
        <f t="shared" si="9"/>
        <v xml:space="preserve">["TYPE"] =  6; </v>
      </c>
      <c r="AC8" t="str">
        <f>IF(NOT(ISBLANK(E8)),VLOOKUP(E8,Type!D$2:E$6,2,FALSE),"")</f>
        <v/>
      </c>
      <c r="AD8" t="str">
        <f t="shared" si="10"/>
        <v xml:space="preserve">            </v>
      </c>
      <c r="AE8" t="str">
        <f t="shared" si="11"/>
        <v xml:space="preserve">                      </v>
      </c>
      <c r="AF8" t="str">
        <f t="shared" si="12"/>
        <v>0</v>
      </c>
      <c r="AG8" t="str">
        <f t="shared" si="13"/>
        <v xml:space="preserve">["VXP"] = 0; </v>
      </c>
      <c r="AH8" t="str">
        <f t="shared" si="14"/>
        <v>10</v>
      </c>
      <c r="AI8" t="str">
        <f t="shared" si="15"/>
        <v xml:space="preserve">["LP"] = 10; </v>
      </c>
      <c r="AJ8" t="str">
        <f t="shared" si="16"/>
        <v>0</v>
      </c>
      <c r="AK8" t="str">
        <f t="shared" si="17"/>
        <v xml:space="preserve">["REP"] = 0; </v>
      </c>
      <c r="AL8">
        <f>IF(NOT(ISBLANK(K8)),VLOOKUP(K8,Faction!A$2:B$78,2,FALSE),1)</f>
        <v>1</v>
      </c>
      <c r="AM8" t="str">
        <f t="shared" si="18"/>
        <v xml:space="preserve">["FACTION"] = 1; </v>
      </c>
      <c r="AN8" t="str">
        <f t="shared" si="19"/>
        <v xml:space="preserve">["TIER"] = 2; </v>
      </c>
      <c r="AO8" t="str">
        <f t="shared" si="20"/>
        <v xml:space="preserve">["MIN_LVL"] = "CAP"; </v>
      </c>
      <c r="AP8" t="str">
        <f t="shared" si="21"/>
        <v/>
      </c>
      <c r="AQ8" t="str">
        <f t="shared" si="22"/>
        <v xml:space="preserve">["NAME"] = { ["EN"] = "The Cleansing of Darkthorn"; }; </v>
      </c>
      <c r="AR8" t="str">
        <f t="shared" si="23"/>
        <v xml:space="preserve">["LORE"] = { ["EN"] = "Darkthorn is a horrible poison brewed by Thadúr the Ravager within the Northcotton Farm. By allowing Úmheryn, the vile cauldron, to boil over while destroying it, you will destroy any trace of this horrific poison. This deed can only be completed on Tier 2 difficulty."; }; </v>
      </c>
      <c r="AS8" t="str">
        <f t="shared" si="24"/>
        <v xml:space="preserve">["SUMMARY"] = { ["EN"] = "Avoid quenching the fire beneath Úmheryn while destroying the cauldron on Tier 2 highest level."; }; </v>
      </c>
      <c r="AT8" t="str">
        <f t="shared" si="25"/>
        <v/>
      </c>
      <c r="AU8" t="str">
        <f t="shared" si="26"/>
        <v>};</v>
      </c>
    </row>
    <row r="9" spans="1:47" x14ac:dyDescent="0.25">
      <c r="B9" s="2"/>
      <c r="C9" s="2" t="s">
        <v>817</v>
      </c>
      <c r="D9" s="2" t="s">
        <v>134</v>
      </c>
      <c r="E9" s="2"/>
      <c r="F9" s="2"/>
      <c r="Q9">
        <v>65</v>
      </c>
      <c r="S9" t="str">
        <f t="shared" si="1"/>
        <v xml:space="preserve">  [8] = {["CAT_ID"] = 65; }; -- Stoneheight</v>
      </c>
      <c r="T9" s="1" t="str">
        <f t="shared" si="2"/>
        <v xml:space="preserve">  [8] = {                                          ["TYPE"] = 14;                                   ["VXP"] = 0; ["LP"] =  0; ["REP"] = 0; ["FACTION"] = 1; ["TIER"] = 0;                      ["NAME"] = { ["EN"] = "Stoneheight"; }; };</v>
      </c>
      <c r="U9">
        <f t="shared" si="3"/>
        <v>8</v>
      </c>
      <c r="V9" t="str">
        <f t="shared" si="4"/>
        <v xml:space="preserve">  [8] = {</v>
      </c>
      <c r="W9" t="str">
        <f t="shared" si="5"/>
        <v xml:space="preserve">                     </v>
      </c>
      <c r="X9" t="str">
        <f t="shared" si="6"/>
        <v/>
      </c>
      <c r="Y9" t="str">
        <f t="shared" si="7"/>
        <v xml:space="preserve">["CAT_ID"] = 65; </v>
      </c>
      <c r="Z9" s="1" t="str">
        <f t="shared" si="8"/>
        <v xml:space="preserve">                     </v>
      </c>
      <c r="AA9">
        <f>VLOOKUP(D9,Type!A$2:B$18,2,FALSE)</f>
        <v>14</v>
      </c>
      <c r="AB9" t="str">
        <f t="shared" si="9"/>
        <v xml:space="preserve">["TYPE"] = 14; </v>
      </c>
      <c r="AC9" t="str">
        <f>IF(NOT(ISBLANK(E9)),VLOOKUP(E9,Type!D$2:E$6,2,FALSE),"")</f>
        <v/>
      </c>
      <c r="AD9" t="str">
        <f t="shared" si="10"/>
        <v xml:space="preserve">            </v>
      </c>
      <c r="AE9" t="str">
        <f t="shared" si="11"/>
        <v xml:space="preserve">                      </v>
      </c>
      <c r="AF9" t="str">
        <f t="shared" si="12"/>
        <v>0</v>
      </c>
      <c r="AG9" t="str">
        <f t="shared" si="13"/>
        <v xml:space="preserve">["VXP"] = 0; </v>
      </c>
      <c r="AH9" t="str">
        <f t="shared" si="14"/>
        <v>0</v>
      </c>
      <c r="AI9" t="str">
        <f t="shared" si="15"/>
        <v xml:space="preserve">["LP"] =  0; </v>
      </c>
      <c r="AJ9" t="str">
        <f t="shared" si="16"/>
        <v>0</v>
      </c>
      <c r="AK9" t="str">
        <f t="shared" si="17"/>
        <v xml:space="preserve">["REP"] = 0; </v>
      </c>
      <c r="AL9">
        <f>IF(NOT(ISBLANK(K9)),VLOOKUP(K9,Faction!A$2:B$78,2,FALSE),1)</f>
        <v>1</v>
      </c>
      <c r="AM9" t="str">
        <f t="shared" si="18"/>
        <v xml:space="preserve">["FACTION"] = 1; </v>
      </c>
      <c r="AN9" t="str">
        <f t="shared" si="19"/>
        <v xml:space="preserve">["TIER"] = 0; </v>
      </c>
      <c r="AO9" t="str">
        <f t="shared" si="20"/>
        <v xml:space="preserve">                     </v>
      </c>
      <c r="AP9" t="str">
        <f t="shared" si="21"/>
        <v/>
      </c>
      <c r="AQ9" t="str">
        <f t="shared" si="22"/>
        <v xml:space="preserve">["NAME"] = { ["EN"] = "Stoneheight"; }; </v>
      </c>
      <c r="AR9" t="str">
        <f t="shared" si="23"/>
        <v/>
      </c>
      <c r="AS9" t="str">
        <f t="shared" si="24"/>
        <v/>
      </c>
      <c r="AT9" t="str">
        <f t="shared" si="25"/>
        <v/>
      </c>
      <c r="AU9" t="str">
        <f t="shared" si="26"/>
        <v>};</v>
      </c>
    </row>
    <row r="10" spans="1:47" x14ac:dyDescent="0.25">
      <c r="A10">
        <v>1879196954</v>
      </c>
      <c r="B10">
        <v>5</v>
      </c>
      <c r="C10" t="s">
        <v>818</v>
      </c>
      <c r="D10" t="s">
        <v>31</v>
      </c>
      <c r="I10">
        <v>10</v>
      </c>
      <c r="L10" t="s">
        <v>396</v>
      </c>
      <c r="M10" t="s">
        <v>819</v>
      </c>
      <c r="N10">
        <v>1</v>
      </c>
      <c r="O10" t="s">
        <v>1392</v>
      </c>
      <c r="S10" t="str">
        <f t="shared" si="1"/>
        <v xml:space="preserve">  [9] = {["ID"] = 1879196954; }; -- Saviour of Stoneheight</v>
      </c>
      <c r="T10" s="1" t="str">
        <f t="shared" si="2"/>
        <v xml:space="preserve">  [9] = {["ID"] = 1879196954; ["SAVE_INDEX"] =  5; ["TYPE"] =  4;                                   ["VXP"] = 0; ["LP"] = 10; ["REP"] = 0; ["FACTION"] = 1; ["TIER"] = 1; ["MIN_LVL"] = "CAP"; ["NAME"] = { ["EN"] = "Saviour of Stoneheight"; }; ["LORE"] = { ["EN"] = "The Gaunt-lord Ivar, aided by a band of sellswords, swept through the village of Stoneheight in his search for his helm. When his goals were reached, he abandoned the village to the mercy of the sellswords."; }; ["SUMMARY"] = { ["EN"] = "Complete 3 deeds"; }; };</v>
      </c>
      <c r="U10">
        <f t="shared" si="3"/>
        <v>9</v>
      </c>
      <c r="V10" t="str">
        <f t="shared" si="4"/>
        <v xml:space="preserve">  [9] = {</v>
      </c>
      <c r="W10" t="str">
        <f t="shared" si="5"/>
        <v xml:space="preserve">["ID"] = 1879196954; </v>
      </c>
      <c r="X10" t="str">
        <f t="shared" si="6"/>
        <v xml:space="preserve">["ID"] = 1879196954; </v>
      </c>
      <c r="Y10" t="str">
        <f t="shared" si="7"/>
        <v/>
      </c>
      <c r="Z10" s="1" t="str">
        <f t="shared" si="8"/>
        <v xml:space="preserve">["SAVE_INDEX"] =  5; </v>
      </c>
      <c r="AA10">
        <f>VLOOKUP(D10,Type!A$2:B$18,2,FALSE)</f>
        <v>4</v>
      </c>
      <c r="AB10" t="str">
        <f t="shared" si="9"/>
        <v xml:space="preserve">["TYPE"] =  4; </v>
      </c>
      <c r="AC10" t="str">
        <f>IF(NOT(ISBLANK(E10)),VLOOKUP(E10,Type!D$2:E$6,2,FALSE),"")</f>
        <v/>
      </c>
      <c r="AD10" t="str">
        <f t="shared" si="10"/>
        <v xml:space="preserve">            </v>
      </c>
      <c r="AE10" t="str">
        <f t="shared" si="11"/>
        <v xml:space="preserve">                      </v>
      </c>
      <c r="AF10" t="str">
        <f t="shared" si="12"/>
        <v>0</v>
      </c>
      <c r="AG10" t="str">
        <f t="shared" si="13"/>
        <v xml:space="preserve">["VXP"] = 0; </v>
      </c>
      <c r="AH10" t="str">
        <f t="shared" si="14"/>
        <v>10</v>
      </c>
      <c r="AI10" t="str">
        <f t="shared" si="15"/>
        <v xml:space="preserve">["LP"] = 10; </v>
      </c>
      <c r="AJ10" t="str">
        <f t="shared" si="16"/>
        <v>0</v>
      </c>
      <c r="AK10" t="str">
        <f t="shared" si="17"/>
        <v xml:space="preserve">["REP"] = 0; </v>
      </c>
      <c r="AL10">
        <f>IF(NOT(ISBLANK(K10)),VLOOKUP(K10,Faction!A$2:B$78,2,FALSE),1)</f>
        <v>1</v>
      </c>
      <c r="AM10" t="str">
        <f t="shared" si="18"/>
        <v xml:space="preserve">["FACTION"] = 1; </v>
      </c>
      <c r="AN10" t="str">
        <f t="shared" si="19"/>
        <v xml:space="preserve">["TIER"] = 1; </v>
      </c>
      <c r="AO10" t="str">
        <f t="shared" si="20"/>
        <v xml:space="preserve">["MIN_LVL"] = "CAP"; </v>
      </c>
      <c r="AP10" t="str">
        <f t="shared" si="21"/>
        <v/>
      </c>
      <c r="AQ10" t="str">
        <f t="shared" si="22"/>
        <v xml:space="preserve">["NAME"] = { ["EN"] = "Saviour of Stoneheight"; }; </v>
      </c>
      <c r="AR10" t="str">
        <f t="shared" si="23"/>
        <v xml:space="preserve">["LORE"] = { ["EN"] = "The Gaunt-lord Ivar, aided by a band of sellswords, swept through the village of Stoneheight in his search for his helm. When his goals were reached, he abandoned the village to the mercy of the sellswords."; }; </v>
      </c>
      <c r="AS10" t="str">
        <f t="shared" si="24"/>
        <v xml:space="preserve">["SUMMARY"] = { ["EN"] = "Complete 3 deeds"; }; </v>
      </c>
      <c r="AT10" t="str">
        <f t="shared" si="25"/>
        <v/>
      </c>
      <c r="AU10" t="str">
        <f t="shared" si="26"/>
        <v>};</v>
      </c>
    </row>
    <row r="11" spans="1:47" x14ac:dyDescent="0.25">
      <c r="A11">
        <v>1879196953</v>
      </c>
      <c r="B11">
        <v>6</v>
      </c>
      <c r="C11" t="s">
        <v>820</v>
      </c>
      <c r="D11" t="s">
        <v>31</v>
      </c>
      <c r="I11">
        <v>5</v>
      </c>
      <c r="L11" t="s">
        <v>211</v>
      </c>
      <c r="M11" t="s">
        <v>819</v>
      </c>
      <c r="N11">
        <v>2</v>
      </c>
      <c r="O11">
        <v>65</v>
      </c>
      <c r="S11" t="str">
        <f t="shared" si="1"/>
        <v xml:space="preserve"> [10] = {["ID"] = 1879196953; }; -- Oppressors of Stoneheight</v>
      </c>
      <c r="T11" s="1" t="str">
        <f t="shared" si="2"/>
        <v xml:space="preserve"> [10] = {["ID"] = 1879196953; ["SAVE_INDEX"] =  6; ["TYPE"] =  4;                                   ["VXP"] = 0; ["LP"] =  5; ["REP"] = 0; ["FACTION"] = 1; ["TIER"] = 2; ["MIN_LVL"] =  "65"; ["NAME"] = { ["EN"] = "Oppressors of Stoneheight"; }; ["LORE"] = { ["EN"] = "The Gaunt-lord Ivar, aided by a band of sellswords, swept through the village of Stoneheight in his search for his helm. When his goals were reached, he abandoned the village to the mercy of the sellswords."; }; ["SUMMARY"] = { ["EN"] = "Defeat 3 bosses"; }; };</v>
      </c>
      <c r="U11">
        <f t="shared" si="3"/>
        <v>10</v>
      </c>
      <c r="V11" t="str">
        <f t="shared" si="4"/>
        <v xml:space="preserve"> [10] = {</v>
      </c>
      <c r="W11" t="str">
        <f t="shared" si="5"/>
        <v xml:space="preserve">["ID"] = 1879196953; </v>
      </c>
      <c r="X11" t="str">
        <f t="shared" si="6"/>
        <v xml:space="preserve">["ID"] = 1879196953; </v>
      </c>
      <c r="Y11" t="str">
        <f t="shared" si="7"/>
        <v/>
      </c>
      <c r="Z11" s="1" t="str">
        <f t="shared" si="8"/>
        <v xml:space="preserve">["SAVE_INDEX"] =  6; </v>
      </c>
      <c r="AA11">
        <f>VLOOKUP(D11,Type!A$2:B$18,2,FALSE)</f>
        <v>4</v>
      </c>
      <c r="AB11" t="str">
        <f t="shared" si="9"/>
        <v xml:space="preserve">["TYPE"] =  4; </v>
      </c>
      <c r="AC11" t="str">
        <f>IF(NOT(ISBLANK(E11)),VLOOKUP(E11,Type!D$2:E$6,2,FALSE),"")</f>
        <v/>
      </c>
      <c r="AD11" t="str">
        <f t="shared" si="10"/>
        <v xml:space="preserve">            </v>
      </c>
      <c r="AE11" t="str">
        <f t="shared" si="11"/>
        <v xml:space="preserve">                      </v>
      </c>
      <c r="AF11" t="str">
        <f t="shared" si="12"/>
        <v>0</v>
      </c>
      <c r="AG11" t="str">
        <f t="shared" si="13"/>
        <v xml:space="preserve">["VXP"] = 0; </v>
      </c>
      <c r="AH11" t="str">
        <f t="shared" si="14"/>
        <v>5</v>
      </c>
      <c r="AI11" t="str">
        <f t="shared" si="15"/>
        <v xml:space="preserve">["LP"] =  5; </v>
      </c>
      <c r="AJ11" t="str">
        <f t="shared" si="16"/>
        <v>0</v>
      </c>
      <c r="AK11" t="str">
        <f t="shared" si="17"/>
        <v xml:space="preserve">["REP"] = 0; </v>
      </c>
      <c r="AL11">
        <f>IF(NOT(ISBLANK(K11)),VLOOKUP(K11,Faction!A$2:B$78,2,FALSE),1)</f>
        <v>1</v>
      </c>
      <c r="AM11" t="str">
        <f t="shared" si="18"/>
        <v xml:space="preserve">["FACTION"] = 1; </v>
      </c>
      <c r="AN11" t="str">
        <f t="shared" si="19"/>
        <v xml:space="preserve">["TIER"] = 2; </v>
      </c>
      <c r="AO11" t="str">
        <f t="shared" si="20"/>
        <v xml:space="preserve">["MIN_LVL"] =  "65"; </v>
      </c>
      <c r="AP11" t="str">
        <f t="shared" si="21"/>
        <v/>
      </c>
      <c r="AQ11" t="str">
        <f t="shared" si="22"/>
        <v xml:space="preserve">["NAME"] = { ["EN"] = "Oppressors of Stoneheight"; }; </v>
      </c>
      <c r="AR11" t="str">
        <f t="shared" si="23"/>
        <v xml:space="preserve">["LORE"] = { ["EN"] = "The Gaunt-lord Ivar, aided by a band of sellswords, swept through the village of Stoneheight in his search for his helm. When his goals were reached, he abandoned the village to the mercy of the sellswords."; }; </v>
      </c>
      <c r="AS11" t="str">
        <f t="shared" si="24"/>
        <v xml:space="preserve">["SUMMARY"] = { ["EN"] = "Defeat 3 bosses"; }; </v>
      </c>
      <c r="AT11" t="str">
        <f t="shared" si="25"/>
        <v/>
      </c>
      <c r="AU11" t="str">
        <f t="shared" si="26"/>
        <v>};</v>
      </c>
    </row>
    <row r="12" spans="1:47" x14ac:dyDescent="0.25">
      <c r="A12">
        <v>1879205934</v>
      </c>
      <c r="B12">
        <v>7</v>
      </c>
      <c r="C12" t="s">
        <v>821</v>
      </c>
      <c r="D12" t="s">
        <v>25</v>
      </c>
      <c r="I12">
        <v>5</v>
      </c>
      <c r="L12" t="s">
        <v>823</v>
      </c>
      <c r="M12" t="s">
        <v>822</v>
      </c>
      <c r="N12">
        <v>3</v>
      </c>
      <c r="O12">
        <v>65</v>
      </c>
      <c r="S12" t="str">
        <f t="shared" si="1"/>
        <v xml:space="preserve"> [11] = {["ID"] = 1879205934; }; -- Discovery: Stoneheight</v>
      </c>
      <c r="T12" s="1" t="str">
        <f t="shared" si="2"/>
        <v xml:space="preserve"> [11] = {["ID"] = 1879205934; ["SAVE_INDEX"] =  7; ["TYPE"] =  3;                                   ["VXP"] = 0; ["LP"] =  5; ["REP"] = 0; ["FACTION"] = 1; ["TIER"] = 3; ["MIN_LVL"] =  "65"; ["NAME"] = { ["EN"] = "Discovery: Stoneheight"; }; ["LORE"] = { ["EN"] = "You have discovered the entrance to Stoneheight."; }; ["SUMMARY"] = { ["EN"] = "Discover Stoneheight"; }; };</v>
      </c>
      <c r="U12">
        <f t="shared" si="3"/>
        <v>11</v>
      </c>
      <c r="V12" t="str">
        <f t="shared" si="4"/>
        <v xml:space="preserve"> [11] = {</v>
      </c>
      <c r="W12" t="str">
        <f t="shared" si="5"/>
        <v xml:space="preserve">["ID"] = 1879205934; </v>
      </c>
      <c r="X12" t="str">
        <f t="shared" si="6"/>
        <v xml:space="preserve">["ID"] = 1879205934; </v>
      </c>
      <c r="Y12" t="str">
        <f t="shared" si="7"/>
        <v/>
      </c>
      <c r="Z12" s="1" t="str">
        <f t="shared" si="8"/>
        <v xml:space="preserve">["SAVE_INDEX"] =  7; </v>
      </c>
      <c r="AA12">
        <f>VLOOKUP(D12,Type!A$2:B$18,2,FALSE)</f>
        <v>3</v>
      </c>
      <c r="AB12" t="str">
        <f t="shared" si="9"/>
        <v xml:space="preserve">["TYPE"] =  3; </v>
      </c>
      <c r="AC12" t="str">
        <f>IF(NOT(ISBLANK(E12)),VLOOKUP(E12,Type!D$2:E$6,2,FALSE),"")</f>
        <v/>
      </c>
      <c r="AD12" t="str">
        <f t="shared" si="10"/>
        <v xml:space="preserve">            </v>
      </c>
      <c r="AE12" t="str">
        <f t="shared" si="11"/>
        <v xml:space="preserve">                      </v>
      </c>
      <c r="AF12" t="str">
        <f t="shared" si="12"/>
        <v>0</v>
      </c>
      <c r="AG12" t="str">
        <f t="shared" si="13"/>
        <v xml:space="preserve">["VXP"] = 0; </v>
      </c>
      <c r="AH12" t="str">
        <f t="shared" si="14"/>
        <v>5</v>
      </c>
      <c r="AI12" t="str">
        <f t="shared" si="15"/>
        <v xml:space="preserve">["LP"] =  5; </v>
      </c>
      <c r="AJ12" t="str">
        <f t="shared" si="16"/>
        <v>0</v>
      </c>
      <c r="AK12" t="str">
        <f t="shared" si="17"/>
        <v xml:space="preserve">["REP"] = 0; </v>
      </c>
      <c r="AL12">
        <f>IF(NOT(ISBLANK(K12)),VLOOKUP(K12,Faction!A$2:B$78,2,FALSE),1)</f>
        <v>1</v>
      </c>
      <c r="AM12" t="str">
        <f t="shared" si="18"/>
        <v xml:space="preserve">["FACTION"] = 1; </v>
      </c>
      <c r="AN12" t="str">
        <f t="shared" si="19"/>
        <v xml:space="preserve">["TIER"] = 3; </v>
      </c>
      <c r="AO12" t="str">
        <f t="shared" si="20"/>
        <v xml:space="preserve">["MIN_LVL"] =  "65"; </v>
      </c>
      <c r="AP12" t="str">
        <f t="shared" si="21"/>
        <v/>
      </c>
      <c r="AQ12" t="str">
        <f t="shared" si="22"/>
        <v xml:space="preserve">["NAME"] = { ["EN"] = "Discovery: Stoneheight"; }; </v>
      </c>
      <c r="AR12" t="str">
        <f t="shared" si="23"/>
        <v xml:space="preserve">["LORE"] = { ["EN"] = "You have discovered the entrance to Stoneheight."; }; </v>
      </c>
      <c r="AS12" t="str">
        <f t="shared" si="24"/>
        <v xml:space="preserve">["SUMMARY"] = { ["EN"] = "Discover Stoneheight"; }; </v>
      </c>
      <c r="AT12" t="str">
        <f t="shared" si="25"/>
        <v/>
      </c>
      <c r="AU12" t="str">
        <f t="shared" si="26"/>
        <v>};</v>
      </c>
    </row>
    <row r="13" spans="1:47" x14ac:dyDescent="0.25">
      <c r="A13">
        <v>1879196955</v>
      </c>
      <c r="B13">
        <v>8</v>
      </c>
      <c r="C13" t="s">
        <v>824</v>
      </c>
      <c r="D13" t="s">
        <v>24</v>
      </c>
      <c r="I13">
        <v>10</v>
      </c>
      <c r="L13" t="s">
        <v>825</v>
      </c>
      <c r="M13" t="s">
        <v>819</v>
      </c>
      <c r="N13">
        <v>2</v>
      </c>
      <c r="O13" t="s">
        <v>1392</v>
      </c>
      <c r="S13" t="str">
        <f t="shared" si="1"/>
        <v xml:space="preserve"> [12] = {["ID"] = 1879196955; }; -- Challenger of Stoneheight</v>
      </c>
      <c r="T13" s="1" t="str">
        <f t="shared" si="2"/>
        <v xml:space="preserve"> [12] = {["ID"] = 1879196955; ["SAVE_INDEX"] =  8; ["TYPE"] = 12;                                   ["VXP"] = 0; ["LP"] = 10; ["REP"] = 0; ["FACTION"] = 1; ["TIER"] = 2; ["MIN_LVL"] = "CAP"; ["NAME"] = { ["EN"] = "Challenger of Stoneheight"; }; ["LORE"] = { ["EN"] = "The Gaunt-lord Ivar, aided by a band of sellswords, swept through the village of Stoneheight in his search for his helm. When his goals were reached, he abandoned the village to the mercy of the sellswords."; }; ["SUMMARY"] = { ["EN"] = "Defeat Búbhosh-grat, and Dale Truitt within 10 seconds of each other on Tier 2 highest level."; }; };</v>
      </c>
      <c r="U13">
        <f t="shared" si="3"/>
        <v>12</v>
      </c>
      <c r="V13" t="str">
        <f t="shared" si="4"/>
        <v xml:space="preserve"> [12] = {</v>
      </c>
      <c r="W13" t="str">
        <f t="shared" si="5"/>
        <v xml:space="preserve">["ID"] = 1879196955; </v>
      </c>
      <c r="X13" t="str">
        <f t="shared" si="6"/>
        <v xml:space="preserve">["ID"] = 1879196955; </v>
      </c>
      <c r="Y13" t="str">
        <f t="shared" si="7"/>
        <v/>
      </c>
      <c r="Z13" s="1" t="str">
        <f t="shared" si="8"/>
        <v xml:space="preserve">["SAVE_INDEX"] =  8; </v>
      </c>
      <c r="AA13">
        <f>VLOOKUP(D13,Type!A$2:B$18,2,FALSE)</f>
        <v>12</v>
      </c>
      <c r="AB13" t="str">
        <f t="shared" si="9"/>
        <v xml:space="preserve">["TYPE"] = 12; </v>
      </c>
      <c r="AC13" t="str">
        <f>IF(NOT(ISBLANK(E13)),VLOOKUP(E13,Type!D$2:E$6,2,FALSE),"")</f>
        <v/>
      </c>
      <c r="AD13" t="str">
        <f t="shared" si="10"/>
        <v xml:space="preserve">            </v>
      </c>
      <c r="AE13" t="str">
        <f t="shared" si="11"/>
        <v xml:space="preserve">                      </v>
      </c>
      <c r="AF13" t="str">
        <f t="shared" si="12"/>
        <v>0</v>
      </c>
      <c r="AG13" t="str">
        <f t="shared" si="13"/>
        <v xml:space="preserve">["VXP"] = 0; </v>
      </c>
      <c r="AH13" t="str">
        <f t="shared" si="14"/>
        <v>10</v>
      </c>
      <c r="AI13" t="str">
        <f t="shared" si="15"/>
        <v xml:space="preserve">["LP"] = 10; </v>
      </c>
      <c r="AJ13" t="str">
        <f t="shared" si="16"/>
        <v>0</v>
      </c>
      <c r="AK13" t="str">
        <f t="shared" si="17"/>
        <v xml:space="preserve">["REP"] = 0; </v>
      </c>
      <c r="AL13">
        <f>IF(NOT(ISBLANK(K13)),VLOOKUP(K13,Faction!A$2:B$78,2,FALSE),1)</f>
        <v>1</v>
      </c>
      <c r="AM13" t="str">
        <f t="shared" si="18"/>
        <v xml:space="preserve">["FACTION"] = 1; </v>
      </c>
      <c r="AN13" t="str">
        <f t="shared" si="19"/>
        <v xml:space="preserve">["TIER"] = 2; </v>
      </c>
      <c r="AO13" t="str">
        <f t="shared" si="20"/>
        <v xml:space="preserve">["MIN_LVL"] = "CAP"; </v>
      </c>
      <c r="AP13" t="str">
        <f t="shared" si="21"/>
        <v/>
      </c>
      <c r="AQ13" t="str">
        <f t="shared" si="22"/>
        <v xml:space="preserve">["NAME"] = { ["EN"] = "Challenger of Stoneheight"; }; </v>
      </c>
      <c r="AR13" t="str">
        <f t="shared" si="23"/>
        <v xml:space="preserve">["LORE"] = { ["EN"] = "The Gaunt-lord Ivar, aided by a band of sellswords, swept through the village of Stoneheight in his search for his helm. When his goals were reached, he abandoned the village to the mercy of the sellswords."; }; </v>
      </c>
      <c r="AS13" t="str">
        <f t="shared" si="24"/>
        <v xml:space="preserve">["SUMMARY"] = { ["EN"] = "Defeat Búbhosh-grat, and Dale Truitt within 10 seconds of each other on Tier 2 highest level."; }; </v>
      </c>
      <c r="AT13" t="str">
        <f t="shared" si="25"/>
        <v/>
      </c>
      <c r="AU13" t="str">
        <f t="shared" si="26"/>
        <v>};</v>
      </c>
    </row>
    <row r="14" spans="1:47" x14ac:dyDescent="0.25">
      <c r="B14" s="2"/>
      <c r="C14" s="2" t="s">
        <v>826</v>
      </c>
      <c r="D14" s="2" t="s">
        <v>134</v>
      </c>
      <c r="E14" s="2"/>
      <c r="F14" s="2"/>
      <c r="Q14">
        <v>66</v>
      </c>
      <c r="S14" t="str">
        <f t="shared" si="1"/>
        <v xml:space="preserve"> [13] = {["CAT_ID"] = 66; }; -- Lost Temple</v>
      </c>
      <c r="T14" s="1" t="str">
        <f t="shared" si="2"/>
        <v xml:space="preserve"> [13] = {                                          ["TYPE"] = 14;                                   ["VXP"] = 0; ["LP"] =  0; ["REP"] = 0; ["FACTION"] = 1; ["TIER"] = 0;                      ["NAME"] = { ["EN"] = "Lost Temple"; }; };</v>
      </c>
      <c r="U14">
        <f t="shared" si="3"/>
        <v>13</v>
      </c>
      <c r="V14" t="str">
        <f t="shared" si="4"/>
        <v xml:space="preserve"> [13] = {</v>
      </c>
      <c r="W14" t="str">
        <f t="shared" si="5"/>
        <v xml:space="preserve">                     </v>
      </c>
      <c r="X14" t="str">
        <f t="shared" si="6"/>
        <v/>
      </c>
      <c r="Y14" t="str">
        <f t="shared" si="7"/>
        <v xml:space="preserve">["CAT_ID"] = 66; </v>
      </c>
      <c r="Z14" s="1" t="str">
        <f t="shared" si="8"/>
        <v xml:space="preserve">                     </v>
      </c>
      <c r="AA14">
        <f>VLOOKUP(D14,Type!A$2:B$18,2,FALSE)</f>
        <v>14</v>
      </c>
      <c r="AB14" t="str">
        <f t="shared" si="9"/>
        <v xml:space="preserve">["TYPE"] = 14; </v>
      </c>
      <c r="AC14" t="str">
        <f>IF(NOT(ISBLANK(E14)),VLOOKUP(E14,Type!D$2:E$6,2,FALSE),"")</f>
        <v/>
      </c>
      <c r="AD14" t="str">
        <f t="shared" si="10"/>
        <v xml:space="preserve">            </v>
      </c>
      <c r="AE14" t="str">
        <f t="shared" si="11"/>
        <v xml:space="preserve">                      </v>
      </c>
      <c r="AF14" t="str">
        <f t="shared" si="12"/>
        <v>0</v>
      </c>
      <c r="AG14" t="str">
        <f t="shared" si="13"/>
        <v xml:space="preserve">["VXP"] = 0; </v>
      </c>
      <c r="AH14" t="str">
        <f t="shared" si="14"/>
        <v>0</v>
      </c>
      <c r="AI14" t="str">
        <f t="shared" si="15"/>
        <v xml:space="preserve">["LP"] =  0; </v>
      </c>
      <c r="AJ14" t="str">
        <f t="shared" si="16"/>
        <v>0</v>
      </c>
      <c r="AK14" t="str">
        <f t="shared" si="17"/>
        <v xml:space="preserve">["REP"] = 0; </v>
      </c>
      <c r="AL14">
        <f>IF(NOT(ISBLANK(K14)),VLOOKUP(K14,Faction!A$2:B$78,2,FALSE),1)</f>
        <v>1</v>
      </c>
      <c r="AM14" t="str">
        <f t="shared" si="18"/>
        <v xml:space="preserve">["FACTION"] = 1; </v>
      </c>
      <c r="AN14" t="str">
        <f t="shared" si="19"/>
        <v xml:space="preserve">["TIER"] = 0; </v>
      </c>
      <c r="AO14" t="str">
        <f t="shared" si="20"/>
        <v xml:space="preserve">                     </v>
      </c>
      <c r="AP14" t="str">
        <f t="shared" si="21"/>
        <v/>
      </c>
      <c r="AQ14" t="str">
        <f t="shared" si="22"/>
        <v xml:space="preserve">["NAME"] = { ["EN"] = "Lost Temple"; }; </v>
      </c>
      <c r="AR14" t="str">
        <f t="shared" si="23"/>
        <v/>
      </c>
      <c r="AS14" t="str">
        <f t="shared" si="24"/>
        <v/>
      </c>
      <c r="AT14" t="str">
        <f t="shared" si="25"/>
        <v/>
      </c>
      <c r="AU14" t="str">
        <f t="shared" si="26"/>
        <v>};</v>
      </c>
    </row>
    <row r="15" spans="1:47" x14ac:dyDescent="0.25">
      <c r="A15">
        <v>1879205776</v>
      </c>
      <c r="B15">
        <v>9</v>
      </c>
      <c r="C15" t="s">
        <v>827</v>
      </c>
      <c r="D15" t="s">
        <v>30</v>
      </c>
      <c r="H15" t="s">
        <v>827</v>
      </c>
      <c r="I15">
        <v>15</v>
      </c>
      <c r="L15" t="s">
        <v>228</v>
      </c>
      <c r="M15" t="s">
        <v>828</v>
      </c>
      <c r="N15">
        <v>1</v>
      </c>
      <c r="O15" t="s">
        <v>1392</v>
      </c>
      <c r="S15" t="str">
        <f t="shared" si="1"/>
        <v xml:space="preserve"> [14] = {["ID"] = 1879205776; }; -- Champion of the Lost Temple</v>
      </c>
      <c r="T15" s="1" t="str">
        <f t="shared" si="2"/>
        <v xml:space="preserve"> [14] = {["ID"] = 1879205776; ["SAVE_INDEX"] =  9; ["TYPE"] =  7;                                   ["VXP"] = 0; ["LP"] = 15; ["REP"] = 0; ["FACTION"] = 1; ["TIER"] = 1; ["MIN_LVL"] = "CAP"; ["NAME"] = { ["EN"] = "Champion of the Lost Temple"; }; ["LORE"] = { ["EN"] = "Those who would call themselves the Champion of the Lost Temple must overcome all of the challenges they face within."; }; ["SUMMARY"] = { ["EN"] = "Complete 5 deeds"; }; ["TITLE"] = { ["EN"] = "Champion of the Lost Temple"; }; };</v>
      </c>
      <c r="U15">
        <f t="shared" si="3"/>
        <v>14</v>
      </c>
      <c r="V15" t="str">
        <f t="shared" si="4"/>
        <v xml:space="preserve"> [14] = {</v>
      </c>
      <c r="W15" t="str">
        <f t="shared" si="5"/>
        <v xml:space="preserve">["ID"] = 1879205776; </v>
      </c>
      <c r="X15" t="str">
        <f t="shared" si="6"/>
        <v xml:space="preserve">["ID"] = 1879205776; </v>
      </c>
      <c r="Y15" t="str">
        <f t="shared" si="7"/>
        <v/>
      </c>
      <c r="Z15" s="1" t="str">
        <f t="shared" si="8"/>
        <v xml:space="preserve">["SAVE_INDEX"] =  9; </v>
      </c>
      <c r="AA15">
        <f>VLOOKUP(D15,Type!A$2:B$18,2,FALSE)</f>
        <v>7</v>
      </c>
      <c r="AB15" t="str">
        <f t="shared" si="9"/>
        <v xml:space="preserve">["TYPE"] =  7; </v>
      </c>
      <c r="AC15" t="str">
        <f>IF(NOT(ISBLANK(E15)),VLOOKUP(E15,Type!D$2:E$6,2,FALSE),"")</f>
        <v/>
      </c>
      <c r="AD15" t="str">
        <f t="shared" si="10"/>
        <v xml:space="preserve">            </v>
      </c>
      <c r="AE15" t="str">
        <f t="shared" si="11"/>
        <v xml:space="preserve">                      </v>
      </c>
      <c r="AF15" t="str">
        <f t="shared" si="12"/>
        <v>0</v>
      </c>
      <c r="AG15" t="str">
        <f t="shared" si="13"/>
        <v xml:space="preserve">["VXP"] = 0; </v>
      </c>
      <c r="AH15" t="str">
        <f t="shared" si="14"/>
        <v>15</v>
      </c>
      <c r="AI15" t="str">
        <f t="shared" si="15"/>
        <v xml:space="preserve">["LP"] = 15; </v>
      </c>
      <c r="AJ15" t="str">
        <f t="shared" si="16"/>
        <v>0</v>
      </c>
      <c r="AK15" t="str">
        <f t="shared" si="17"/>
        <v xml:space="preserve">["REP"] = 0; </v>
      </c>
      <c r="AL15">
        <f>IF(NOT(ISBLANK(K15)),VLOOKUP(K15,Faction!A$2:B$78,2,FALSE),1)</f>
        <v>1</v>
      </c>
      <c r="AM15" t="str">
        <f t="shared" si="18"/>
        <v xml:space="preserve">["FACTION"] = 1; </v>
      </c>
      <c r="AN15" t="str">
        <f t="shared" si="19"/>
        <v xml:space="preserve">["TIER"] = 1; </v>
      </c>
      <c r="AO15" t="str">
        <f t="shared" si="20"/>
        <v xml:space="preserve">["MIN_LVL"] = "CAP"; </v>
      </c>
      <c r="AP15" t="str">
        <f t="shared" si="21"/>
        <v/>
      </c>
      <c r="AQ15" t="str">
        <f t="shared" si="22"/>
        <v xml:space="preserve">["NAME"] = { ["EN"] = "Champion of the Lost Temple"; }; </v>
      </c>
      <c r="AR15" t="str">
        <f t="shared" si="23"/>
        <v xml:space="preserve">["LORE"] = { ["EN"] = "Those who would call themselves the Champion of the Lost Temple must overcome all of the challenges they face within."; }; </v>
      </c>
      <c r="AS15" t="str">
        <f t="shared" si="24"/>
        <v xml:space="preserve">["SUMMARY"] = { ["EN"] = "Complete 5 deeds"; }; </v>
      </c>
      <c r="AT15" t="str">
        <f t="shared" si="25"/>
        <v xml:space="preserve">["TITLE"] = { ["EN"] = "Champion of the Lost Temple"; }; </v>
      </c>
      <c r="AU15" t="str">
        <f t="shared" si="26"/>
        <v>};</v>
      </c>
    </row>
    <row r="16" spans="1:47" x14ac:dyDescent="0.25">
      <c r="A16">
        <v>1879201450</v>
      </c>
      <c r="B16">
        <v>10</v>
      </c>
      <c r="C16" t="s">
        <v>829</v>
      </c>
      <c r="D16" t="s">
        <v>31</v>
      </c>
      <c r="H16" t="s">
        <v>835</v>
      </c>
      <c r="I16">
        <v>15</v>
      </c>
      <c r="L16" t="s">
        <v>840</v>
      </c>
      <c r="M16" t="s">
        <v>839</v>
      </c>
      <c r="N16">
        <v>2</v>
      </c>
      <c r="O16">
        <v>65</v>
      </c>
      <c r="S16" t="str">
        <f t="shared" si="1"/>
        <v xml:space="preserve"> [15] = {["ID"] = 1879201450; }; -- Lost Temple: One Ill Turn....</v>
      </c>
      <c r="T16" s="1" t="str">
        <f t="shared" si="2"/>
        <v xml:space="preserve"> [15] = {["ID"] = 1879201450; ["SAVE_INDEX"] = 10; ["TYPE"] =  4;                                   ["VXP"] = 0; ["LP"] = 15; ["REP"] = 0; ["FACTION"] = 1; ["TIER"] = 2; ["MIN_LVL"] =  "65"; ["NAME"] = { ["EN"] = "Lost Temple: One Ill Turn...."; }; ["LORE"]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["SUMMARY"] = { ["EN"] = "Defeat 75 brigands in the Lost Temple"; }; ["TITLE"] = { ["EN"] = "Soother of Misery"; }; };</v>
      </c>
      <c r="U16">
        <f t="shared" si="3"/>
        <v>15</v>
      </c>
      <c r="V16" t="str">
        <f t="shared" si="4"/>
        <v xml:space="preserve"> [15] = {</v>
      </c>
      <c r="W16" t="str">
        <f t="shared" si="5"/>
        <v xml:space="preserve">["ID"] = 1879201450; </v>
      </c>
      <c r="X16" t="str">
        <f t="shared" si="6"/>
        <v xml:space="preserve">["ID"] = 1879201450; </v>
      </c>
      <c r="Y16" t="str">
        <f t="shared" si="7"/>
        <v/>
      </c>
      <c r="Z16" s="1" t="str">
        <f t="shared" si="8"/>
        <v xml:space="preserve">["SAVE_INDEX"] = 10; </v>
      </c>
      <c r="AA16">
        <f>VLOOKUP(D16,Type!A$2:B$18,2,FALSE)</f>
        <v>4</v>
      </c>
      <c r="AB16" t="str">
        <f t="shared" si="9"/>
        <v xml:space="preserve">["TYPE"] =  4; </v>
      </c>
      <c r="AC16" t="str">
        <f>IF(NOT(ISBLANK(E16)),VLOOKUP(E16,Type!D$2:E$6,2,FALSE),"")</f>
        <v/>
      </c>
      <c r="AD16" t="str">
        <f t="shared" si="10"/>
        <v xml:space="preserve">            </v>
      </c>
      <c r="AE16" t="str">
        <f t="shared" si="11"/>
        <v xml:space="preserve">                      </v>
      </c>
      <c r="AF16" t="str">
        <f t="shared" si="12"/>
        <v>0</v>
      </c>
      <c r="AG16" t="str">
        <f t="shared" si="13"/>
        <v xml:space="preserve">["VXP"] = 0; </v>
      </c>
      <c r="AH16" t="str">
        <f t="shared" si="14"/>
        <v>15</v>
      </c>
      <c r="AI16" t="str">
        <f t="shared" si="15"/>
        <v xml:space="preserve">["LP"] = 15; </v>
      </c>
      <c r="AJ16" t="str">
        <f t="shared" si="16"/>
        <v>0</v>
      </c>
      <c r="AK16" t="str">
        <f t="shared" si="17"/>
        <v xml:space="preserve">["REP"] = 0; </v>
      </c>
      <c r="AL16">
        <f>IF(NOT(ISBLANK(K16)),VLOOKUP(K16,Faction!A$2:B$78,2,FALSE),1)</f>
        <v>1</v>
      </c>
      <c r="AM16" t="str">
        <f t="shared" si="18"/>
        <v xml:space="preserve">["FACTION"] = 1; </v>
      </c>
      <c r="AN16" t="str">
        <f t="shared" si="19"/>
        <v xml:space="preserve">["TIER"] = 2; </v>
      </c>
      <c r="AO16" t="str">
        <f t="shared" si="20"/>
        <v xml:space="preserve">["MIN_LVL"] =  "65"; </v>
      </c>
      <c r="AP16" t="str">
        <f t="shared" si="21"/>
        <v/>
      </c>
      <c r="AQ16" t="str">
        <f t="shared" si="22"/>
        <v xml:space="preserve">["NAME"] = { ["EN"] = "Lost Temple: One Ill Turn...."; }; </v>
      </c>
      <c r="AR16" t="str">
        <f t="shared" si="23"/>
        <v xml:space="preserve">["LORE"]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v>
      </c>
      <c r="AS16" t="str">
        <f t="shared" si="24"/>
        <v xml:space="preserve">["SUMMARY"] = { ["EN"] = "Defeat 75 brigands in the Lost Temple"; }; </v>
      </c>
      <c r="AT16" t="str">
        <f t="shared" si="25"/>
        <v xml:space="preserve">["TITLE"] = { ["EN"] = "Soother of Misery"; }; </v>
      </c>
      <c r="AU16" t="str">
        <f t="shared" si="26"/>
        <v>};</v>
      </c>
    </row>
    <row r="17" spans="1:47" x14ac:dyDescent="0.25">
      <c r="A17">
        <v>1879201468</v>
      </c>
      <c r="B17">
        <v>11</v>
      </c>
      <c r="C17" t="s">
        <v>830</v>
      </c>
      <c r="D17" t="s">
        <v>31</v>
      </c>
      <c r="H17" t="s">
        <v>836</v>
      </c>
      <c r="I17">
        <v>15</v>
      </c>
      <c r="L17" t="s">
        <v>842</v>
      </c>
      <c r="M17" t="s">
        <v>841</v>
      </c>
      <c r="N17">
        <v>2</v>
      </c>
      <c r="O17">
        <v>65</v>
      </c>
      <c r="S17" t="str">
        <f t="shared" si="1"/>
        <v xml:space="preserve"> [16] = {["ID"] = 1879201468; }; -- Lost Temple: The Sick and the Dead</v>
      </c>
      <c r="T17" s="1" t="str">
        <f t="shared" si="2"/>
        <v xml:space="preserve"> [16] = {["ID"] = 1879201468; ["SAVE_INDEX"] = 11; ["TYPE"] =  4;                                   ["VXP"] = 0; ["LP"] = 15; ["REP"] = 0; ["FACTION"] = 1; ["TIER"] = 2; ["MIN_LVL"] =  "65"; ["NAME"] = { ["EN"] = "Lost Temple: The Sick and the Dead"; }; ["LORE"]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["SUMMARY"] = { ["EN"] = "Defeat 150 wights in the crypts of the Lost Temple"; }; ["TITLE"] = { ["EN"] = "Purge of the Infestation"; }; };</v>
      </c>
      <c r="U17">
        <f t="shared" si="3"/>
        <v>16</v>
      </c>
      <c r="V17" t="str">
        <f t="shared" si="4"/>
        <v xml:space="preserve"> [16] = {</v>
      </c>
      <c r="W17" t="str">
        <f t="shared" si="5"/>
        <v xml:space="preserve">["ID"] = 1879201468; </v>
      </c>
      <c r="X17" t="str">
        <f t="shared" si="6"/>
        <v xml:space="preserve">["ID"] = 1879201468; </v>
      </c>
      <c r="Y17" t="str">
        <f t="shared" si="7"/>
        <v/>
      </c>
      <c r="Z17" s="1" t="str">
        <f t="shared" si="8"/>
        <v xml:space="preserve">["SAVE_INDEX"] = 11; </v>
      </c>
      <c r="AA17">
        <f>VLOOKUP(D17,Type!A$2:B$18,2,FALSE)</f>
        <v>4</v>
      </c>
      <c r="AB17" t="str">
        <f t="shared" si="9"/>
        <v xml:space="preserve">["TYPE"] =  4; </v>
      </c>
      <c r="AC17" t="str">
        <f>IF(NOT(ISBLANK(E17)),VLOOKUP(E17,Type!D$2:E$6,2,FALSE),"")</f>
        <v/>
      </c>
      <c r="AD17" t="str">
        <f t="shared" si="10"/>
        <v xml:space="preserve">            </v>
      </c>
      <c r="AE17" t="str">
        <f t="shared" si="11"/>
        <v xml:space="preserve">                      </v>
      </c>
      <c r="AF17" t="str">
        <f t="shared" si="12"/>
        <v>0</v>
      </c>
      <c r="AG17" t="str">
        <f t="shared" si="13"/>
        <v xml:space="preserve">["VXP"] = 0; </v>
      </c>
      <c r="AH17" t="str">
        <f t="shared" si="14"/>
        <v>15</v>
      </c>
      <c r="AI17" t="str">
        <f t="shared" si="15"/>
        <v xml:space="preserve">["LP"] = 15; </v>
      </c>
      <c r="AJ17" t="str">
        <f t="shared" si="16"/>
        <v>0</v>
      </c>
      <c r="AK17" t="str">
        <f t="shared" si="17"/>
        <v xml:space="preserve">["REP"] = 0; </v>
      </c>
      <c r="AL17">
        <f>IF(NOT(ISBLANK(K17)),VLOOKUP(K17,Faction!A$2:B$78,2,FALSE),1)</f>
        <v>1</v>
      </c>
      <c r="AM17" t="str">
        <f t="shared" si="18"/>
        <v xml:space="preserve">["FACTION"] = 1; </v>
      </c>
      <c r="AN17" t="str">
        <f t="shared" si="19"/>
        <v xml:space="preserve">["TIER"] = 2; </v>
      </c>
      <c r="AO17" t="str">
        <f t="shared" si="20"/>
        <v xml:space="preserve">["MIN_LVL"] =  "65"; </v>
      </c>
      <c r="AP17" t="str">
        <f t="shared" si="21"/>
        <v/>
      </c>
      <c r="AQ17" t="str">
        <f t="shared" si="22"/>
        <v xml:space="preserve">["NAME"] = { ["EN"] = "Lost Temple: The Sick and the Dead"; }; </v>
      </c>
      <c r="AR17" t="str">
        <f t="shared" si="23"/>
        <v xml:space="preserve">["LORE"]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v>
      </c>
      <c r="AS17" t="str">
        <f t="shared" si="24"/>
        <v xml:space="preserve">["SUMMARY"] = { ["EN"] = "Defeat 150 wights in the crypts of the Lost Temple"; }; </v>
      </c>
      <c r="AT17" t="str">
        <f t="shared" si="25"/>
        <v xml:space="preserve">["TITLE"] = { ["EN"] = "Purge of the Infestation"; }; </v>
      </c>
      <c r="AU17" t="str">
        <f t="shared" si="26"/>
        <v>};</v>
      </c>
    </row>
    <row r="18" spans="1:47" x14ac:dyDescent="0.25">
      <c r="A18">
        <v>1879201469</v>
      </c>
      <c r="B18">
        <v>12</v>
      </c>
      <c r="C18" t="s">
        <v>831</v>
      </c>
      <c r="D18" t="s">
        <v>31</v>
      </c>
      <c r="H18" t="s">
        <v>834</v>
      </c>
      <c r="I18">
        <v>15</v>
      </c>
      <c r="L18" t="s">
        <v>844</v>
      </c>
      <c r="M18" t="s">
        <v>843</v>
      </c>
      <c r="N18">
        <v>2</v>
      </c>
      <c r="O18" t="s">
        <v>1392</v>
      </c>
      <c r="S18" t="str">
        <f t="shared" si="1"/>
        <v xml:space="preserve"> [17] = {["ID"] = 1879201469; }; -- Lost Temple: Synchronized Slaughter</v>
      </c>
      <c r="T18" s="1" t="str">
        <f t="shared" si="2"/>
        <v xml:space="preserve"> [17] = {["ID"] = 1879201469; ["SAVE_INDEX"] = 12; ["TYPE"] =  4;                                   ["VXP"] = 0; ["LP"] = 15; ["REP"] = 0; ["FACTION"] = 1; ["TIER"] = 2; ["MIN_LVL"] = "CAP"; ["NAME"] = { ["EN"] = "Lost Temple: Synchronized Slaughter"; }; ["LORE"]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["SUMMARY"] = { ["EN"] = "Defeat Angaidh and Sidhág within ten seconds of each other on Tier 2 highest level."; }; ["TITLE"] = { ["EN"] = "Swift Executioner"; }; };</v>
      </c>
      <c r="U18">
        <f t="shared" si="3"/>
        <v>17</v>
      </c>
      <c r="V18" t="str">
        <f t="shared" si="4"/>
        <v xml:space="preserve"> [17] = {</v>
      </c>
      <c r="W18" t="str">
        <f t="shared" si="5"/>
        <v xml:space="preserve">["ID"] = 1879201469; </v>
      </c>
      <c r="X18" t="str">
        <f t="shared" si="6"/>
        <v xml:space="preserve">["ID"] = 1879201469; </v>
      </c>
      <c r="Y18" t="str">
        <f t="shared" si="7"/>
        <v/>
      </c>
      <c r="Z18" s="1" t="str">
        <f t="shared" si="8"/>
        <v xml:space="preserve">["SAVE_INDEX"] = 12; </v>
      </c>
      <c r="AA18">
        <f>VLOOKUP(D18,Type!A$2:B$18,2,FALSE)</f>
        <v>4</v>
      </c>
      <c r="AB18" t="str">
        <f t="shared" si="9"/>
        <v xml:space="preserve">["TYPE"] =  4; </v>
      </c>
      <c r="AC18" t="str">
        <f>IF(NOT(ISBLANK(E18)),VLOOKUP(E18,Type!D$2:E$6,2,FALSE),"")</f>
        <v/>
      </c>
      <c r="AD18" t="str">
        <f t="shared" si="10"/>
        <v xml:space="preserve">            </v>
      </c>
      <c r="AE18" t="str">
        <f t="shared" si="11"/>
        <v xml:space="preserve">                      </v>
      </c>
      <c r="AF18" t="str">
        <f t="shared" si="12"/>
        <v>0</v>
      </c>
      <c r="AG18" t="str">
        <f t="shared" si="13"/>
        <v xml:space="preserve">["VXP"] = 0; </v>
      </c>
      <c r="AH18" t="str">
        <f t="shared" si="14"/>
        <v>15</v>
      </c>
      <c r="AI18" t="str">
        <f t="shared" si="15"/>
        <v xml:space="preserve">["LP"] = 15; </v>
      </c>
      <c r="AJ18" t="str">
        <f t="shared" si="16"/>
        <v>0</v>
      </c>
      <c r="AK18" t="str">
        <f t="shared" si="17"/>
        <v xml:space="preserve">["REP"] = 0; </v>
      </c>
      <c r="AL18">
        <f>IF(NOT(ISBLANK(K18)),VLOOKUP(K18,Faction!A$2:B$78,2,FALSE),1)</f>
        <v>1</v>
      </c>
      <c r="AM18" t="str">
        <f t="shared" si="18"/>
        <v xml:space="preserve">["FACTION"] = 1; </v>
      </c>
      <c r="AN18" t="str">
        <f t="shared" si="19"/>
        <v xml:space="preserve">["TIER"] = 2; </v>
      </c>
      <c r="AO18" t="str">
        <f t="shared" si="20"/>
        <v xml:space="preserve">["MIN_LVL"] = "CAP"; </v>
      </c>
      <c r="AP18" t="str">
        <f t="shared" si="21"/>
        <v/>
      </c>
      <c r="AQ18" t="str">
        <f t="shared" si="22"/>
        <v xml:space="preserve">["NAME"] = { ["EN"] = "Lost Temple: Synchronized Slaughter"; }; </v>
      </c>
      <c r="AR18" t="str">
        <f t="shared" si="23"/>
        <v xml:space="preserve">["LORE"]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v>
      </c>
      <c r="AS18" t="str">
        <f t="shared" si="24"/>
        <v xml:space="preserve">["SUMMARY"] = { ["EN"] = "Defeat Angaidh and Sidhág within ten seconds of each other on Tier 2 highest level."; }; </v>
      </c>
      <c r="AT18" t="str">
        <f t="shared" si="25"/>
        <v xml:space="preserve">["TITLE"] = { ["EN"] = "Swift Executioner"; }; </v>
      </c>
      <c r="AU18" t="str">
        <f t="shared" si="26"/>
        <v>};</v>
      </c>
    </row>
    <row r="19" spans="1:47" x14ac:dyDescent="0.25">
      <c r="A19">
        <v>1879201162</v>
      </c>
      <c r="B19">
        <v>13</v>
      </c>
      <c r="C19" t="s">
        <v>832</v>
      </c>
      <c r="D19" t="s">
        <v>31</v>
      </c>
      <c r="H19" t="s">
        <v>837</v>
      </c>
      <c r="I19">
        <v>15</v>
      </c>
      <c r="L19" t="s">
        <v>846</v>
      </c>
      <c r="M19" t="s">
        <v>845</v>
      </c>
      <c r="N19">
        <v>2</v>
      </c>
      <c r="O19">
        <v>65</v>
      </c>
      <c r="S19" t="str">
        <f t="shared" si="1"/>
        <v xml:space="preserve"> [18] = {["ID"] = 1879201162; }; -- Lost Temple: Ferndúr's Defeat</v>
      </c>
      <c r="T19" s="1" t="str">
        <f t="shared" si="2"/>
        <v xml:space="preserve"> [18] = {["ID"] = 1879201162; ["SAVE_INDEX"] = 13; ["TYPE"] =  4;                                   ["VXP"] = 0; ["LP"] = 15; ["REP"] = 0; ["FACTION"] = 1; ["TIER"] = 2; ["MIN_LVL"] =  "65"; ["NAME"] = { ["EN"] = "Lost Temple: Ferndúr's Defeat"; }; ["LORE"] = { ["EN"] = "Beneath the lost Rhudaran temple in the Trollshaws, the Gaunt-lord Ferndúr creates a deadly plague to decimate the people of the north. You must defeat him before it can be unleashed."; }; ["SUMMARY"] = { ["EN"] = "Defeat Ferndúr the Virulent"; }; ["TITLE"] = { ["EN"] = "Bane of the Plague Lord"; }; };</v>
      </c>
      <c r="U19">
        <f t="shared" si="3"/>
        <v>18</v>
      </c>
      <c r="V19" t="str">
        <f t="shared" si="4"/>
        <v xml:space="preserve"> [18] = {</v>
      </c>
      <c r="W19" t="str">
        <f t="shared" si="5"/>
        <v xml:space="preserve">["ID"] = 1879201162; </v>
      </c>
      <c r="X19" t="str">
        <f t="shared" si="6"/>
        <v xml:space="preserve">["ID"] = 1879201162; </v>
      </c>
      <c r="Y19" t="str">
        <f t="shared" si="7"/>
        <v/>
      </c>
      <c r="Z19" s="1" t="str">
        <f t="shared" si="8"/>
        <v xml:space="preserve">["SAVE_INDEX"] = 13; </v>
      </c>
      <c r="AA19">
        <f>VLOOKUP(D19,Type!A$2:B$18,2,FALSE)</f>
        <v>4</v>
      </c>
      <c r="AB19" t="str">
        <f t="shared" si="9"/>
        <v xml:space="preserve">["TYPE"] =  4; </v>
      </c>
      <c r="AC19" t="str">
        <f>IF(NOT(ISBLANK(E19)),VLOOKUP(E19,Type!D$2:E$6,2,FALSE),"")</f>
        <v/>
      </c>
      <c r="AD19" t="str">
        <f t="shared" si="10"/>
        <v xml:space="preserve">            </v>
      </c>
      <c r="AE19" t="str">
        <f t="shared" si="11"/>
        <v xml:space="preserve">                      </v>
      </c>
      <c r="AF19" t="str">
        <f t="shared" si="12"/>
        <v>0</v>
      </c>
      <c r="AG19" t="str">
        <f t="shared" si="13"/>
        <v xml:space="preserve">["VXP"] = 0; </v>
      </c>
      <c r="AH19" t="str">
        <f t="shared" si="14"/>
        <v>15</v>
      </c>
      <c r="AI19" t="str">
        <f t="shared" si="15"/>
        <v xml:space="preserve">["LP"] = 15; </v>
      </c>
      <c r="AJ19" t="str">
        <f t="shared" si="16"/>
        <v>0</v>
      </c>
      <c r="AK19" t="str">
        <f t="shared" si="17"/>
        <v xml:space="preserve">["REP"] = 0; </v>
      </c>
      <c r="AL19">
        <f>IF(NOT(ISBLANK(K19)),VLOOKUP(K19,Faction!A$2:B$78,2,FALSE),1)</f>
        <v>1</v>
      </c>
      <c r="AM19" t="str">
        <f t="shared" si="18"/>
        <v xml:space="preserve">["FACTION"] = 1; </v>
      </c>
      <c r="AN19" t="str">
        <f t="shared" si="19"/>
        <v xml:space="preserve">["TIER"] = 2; </v>
      </c>
      <c r="AO19" t="str">
        <f t="shared" si="20"/>
        <v xml:space="preserve">["MIN_LVL"] =  "65"; </v>
      </c>
      <c r="AP19" t="str">
        <f t="shared" si="21"/>
        <v/>
      </c>
      <c r="AQ19" t="str">
        <f t="shared" si="22"/>
        <v xml:space="preserve">["NAME"] = { ["EN"] = "Lost Temple: Ferndúr's Defeat"; }; </v>
      </c>
      <c r="AR19" t="str">
        <f t="shared" si="23"/>
        <v xml:space="preserve">["LORE"] = { ["EN"] = "Beneath the lost Rhudaran temple in the Trollshaws, the Gaunt-lord Ferndúr creates a deadly plague to decimate the people of the north. You must defeat him before it can be unleashed."; }; </v>
      </c>
      <c r="AS19" t="str">
        <f t="shared" si="24"/>
        <v xml:space="preserve">["SUMMARY"] = { ["EN"] = "Defeat Ferndúr the Virulent"; }; </v>
      </c>
      <c r="AT19" t="str">
        <f t="shared" si="25"/>
        <v xml:space="preserve">["TITLE"] = { ["EN"] = "Bane of the Plague Lord"; }; </v>
      </c>
      <c r="AU19" t="str">
        <f t="shared" si="26"/>
        <v>};</v>
      </c>
    </row>
    <row r="20" spans="1:47" x14ac:dyDescent="0.25">
      <c r="A20">
        <v>1879201752</v>
      </c>
      <c r="B20">
        <v>14</v>
      </c>
      <c r="C20" t="s">
        <v>849</v>
      </c>
      <c r="D20" t="s">
        <v>25</v>
      </c>
      <c r="H20" t="s">
        <v>850</v>
      </c>
      <c r="I20">
        <v>5</v>
      </c>
      <c r="L20" t="s">
        <v>851</v>
      </c>
      <c r="M20" t="s">
        <v>1670</v>
      </c>
      <c r="N20">
        <v>3</v>
      </c>
      <c r="O20">
        <v>65</v>
      </c>
      <c r="S20" t="str">
        <f t="shared" si="1"/>
        <v xml:space="preserve"> [19] = {["ID"] = 1879201752; }; -- Discovery: Lost Temple</v>
      </c>
      <c r="T20" s="1" t="str">
        <f t="shared" si="2"/>
        <v xml:space="preserve"> [19] = {["ID"] = 1879201752; ["SAVE_INDEX"] = 14; ["TYPE"] =  3;                                   ["VXP"] = 0; ["LP"] =  5; ["REP"] = 0; ["FACTION"] = 1; ["TIER"] = 3; ["MIN_LVL"] =  "65"; ["NAME"] = { ["EN"] = "Discovery: Lost Temple"; }; ["LORE"] = { ["EN"] = "You have discovered the entrance the the lost Rhudauran Temple of Kings."; }; ["SUMMARY"] = { ["EN"] = "Discover the entrance to the Lost Temple"; }; ["TITLE"] = { ["EN"] = "Temple Raider"; }; };</v>
      </c>
      <c r="U20">
        <f t="shared" si="3"/>
        <v>19</v>
      </c>
      <c r="V20" t="str">
        <f t="shared" si="4"/>
        <v xml:space="preserve"> [19] = {</v>
      </c>
      <c r="W20" t="str">
        <f t="shared" si="5"/>
        <v xml:space="preserve">["ID"] = 1879201752; </v>
      </c>
      <c r="X20" t="str">
        <f t="shared" si="6"/>
        <v xml:space="preserve">["ID"] = 1879201752; </v>
      </c>
      <c r="Y20" t="str">
        <f t="shared" si="7"/>
        <v/>
      </c>
      <c r="Z20" s="1" t="str">
        <f t="shared" si="8"/>
        <v xml:space="preserve">["SAVE_INDEX"] = 14; </v>
      </c>
      <c r="AA20">
        <f>VLOOKUP(D20,Type!A$2:B$18,2,FALSE)</f>
        <v>3</v>
      </c>
      <c r="AB20" t="str">
        <f t="shared" si="9"/>
        <v xml:space="preserve">["TYPE"] =  3; </v>
      </c>
      <c r="AC20" t="str">
        <f>IF(NOT(ISBLANK(E20)),VLOOKUP(E20,Type!D$2:E$6,2,FALSE),"")</f>
        <v/>
      </c>
      <c r="AD20" t="str">
        <f t="shared" si="10"/>
        <v xml:space="preserve">            </v>
      </c>
      <c r="AE20" t="str">
        <f t="shared" si="11"/>
        <v xml:space="preserve">                      </v>
      </c>
      <c r="AF20" t="str">
        <f t="shared" si="12"/>
        <v>0</v>
      </c>
      <c r="AG20" t="str">
        <f t="shared" si="13"/>
        <v xml:space="preserve">["VXP"] = 0; </v>
      </c>
      <c r="AH20" t="str">
        <f t="shared" si="14"/>
        <v>5</v>
      </c>
      <c r="AI20" t="str">
        <f t="shared" si="15"/>
        <v xml:space="preserve">["LP"] =  5; </v>
      </c>
      <c r="AJ20" t="str">
        <f t="shared" si="16"/>
        <v>0</v>
      </c>
      <c r="AK20" t="str">
        <f t="shared" si="17"/>
        <v xml:space="preserve">["REP"] = 0; </v>
      </c>
      <c r="AL20">
        <f>IF(NOT(ISBLANK(K20)),VLOOKUP(K20,Faction!A$2:B$78,2,FALSE),1)</f>
        <v>1</v>
      </c>
      <c r="AM20" t="str">
        <f t="shared" si="18"/>
        <v xml:space="preserve">["FACTION"] = 1; </v>
      </c>
      <c r="AN20" t="str">
        <f t="shared" si="19"/>
        <v xml:space="preserve">["TIER"] = 3; </v>
      </c>
      <c r="AO20" t="str">
        <f t="shared" si="20"/>
        <v xml:space="preserve">["MIN_LVL"] =  "65"; </v>
      </c>
      <c r="AP20" t="str">
        <f t="shared" si="21"/>
        <v/>
      </c>
      <c r="AQ20" t="str">
        <f t="shared" si="22"/>
        <v xml:space="preserve">["NAME"] = { ["EN"] = "Discovery: Lost Temple"; }; </v>
      </c>
      <c r="AR20" t="str">
        <f t="shared" si="23"/>
        <v xml:space="preserve">["LORE"] = { ["EN"] = "You have discovered the entrance the the lost Rhudauran Temple of Kings."; }; </v>
      </c>
      <c r="AS20" t="str">
        <f t="shared" si="24"/>
        <v xml:space="preserve">["SUMMARY"] = { ["EN"] = "Discover the entrance to the Lost Temple"; }; </v>
      </c>
      <c r="AT20" t="str">
        <f t="shared" si="25"/>
        <v xml:space="preserve">["TITLE"] = { ["EN"] = "Temple Raider"; }; </v>
      </c>
      <c r="AU20" t="str">
        <f t="shared" si="26"/>
        <v>};</v>
      </c>
    </row>
    <row r="21" spans="1:47" x14ac:dyDescent="0.25">
      <c r="A21">
        <v>1879201467</v>
      </c>
      <c r="B21">
        <v>15</v>
      </c>
      <c r="C21" t="s">
        <v>833</v>
      </c>
      <c r="D21" t="s">
        <v>31</v>
      </c>
      <c r="H21" t="s">
        <v>838</v>
      </c>
      <c r="I21">
        <v>15</v>
      </c>
      <c r="L21" t="s">
        <v>848</v>
      </c>
      <c r="M21" t="s">
        <v>847</v>
      </c>
      <c r="N21">
        <v>2</v>
      </c>
      <c r="O21" t="s">
        <v>1392</v>
      </c>
      <c r="S21" t="str">
        <f t="shared" si="1"/>
        <v xml:space="preserve"> [20] = {["ID"] = 1879201467; }; -- Lost Temple: Clean Sweep</v>
      </c>
      <c r="T21" s="1" t="str">
        <f t="shared" si="2"/>
        <v xml:space="preserve"> [20] = {["ID"] = 1879201467; ["SAVE_INDEX"] = 15; ["TYPE"] =  4;                                   ["VXP"] = 0; ["LP"] = 15; ["REP"] = 0; ["FACTION"] = 1; ["TIER"] = 2; ["MIN_LVL"] = "CAP"; ["NAME"] = { ["EN"] = "Lost Temple: Clean Sweep"; }; ["LORE"]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["SUMMARY"] = { ["EN"] = "Destroy all the corpses in Ferndúr's chamber on Tier 2 highest level."; }; ["TITLE"] = { ["EN"] = "Solace for the Dead"; }; };</v>
      </c>
      <c r="U21">
        <f t="shared" si="3"/>
        <v>20</v>
      </c>
      <c r="V21" t="str">
        <f t="shared" si="4"/>
        <v xml:space="preserve"> [20] = {</v>
      </c>
      <c r="W21" t="str">
        <f t="shared" si="5"/>
        <v xml:space="preserve">["ID"] = 1879201467; </v>
      </c>
      <c r="X21" t="str">
        <f t="shared" si="6"/>
        <v xml:space="preserve">["ID"] = 1879201467; </v>
      </c>
      <c r="Y21" t="str">
        <f t="shared" si="7"/>
        <v/>
      </c>
      <c r="Z21" s="1" t="str">
        <f t="shared" si="8"/>
        <v xml:space="preserve">["SAVE_INDEX"] = 15; </v>
      </c>
      <c r="AA21">
        <f>VLOOKUP(D21,Type!A$2:B$18,2,FALSE)</f>
        <v>4</v>
      </c>
      <c r="AB21" t="str">
        <f t="shared" si="9"/>
        <v xml:space="preserve">["TYPE"] =  4; </v>
      </c>
      <c r="AC21" t="str">
        <f>IF(NOT(ISBLANK(E21)),VLOOKUP(E21,Type!D$2:E$6,2,FALSE),"")</f>
        <v/>
      </c>
      <c r="AD21" t="str">
        <f t="shared" si="10"/>
        <v xml:space="preserve">            </v>
      </c>
      <c r="AE21" t="str">
        <f t="shared" si="11"/>
        <v xml:space="preserve">                      </v>
      </c>
      <c r="AF21" t="str">
        <f t="shared" si="12"/>
        <v>0</v>
      </c>
      <c r="AG21" t="str">
        <f t="shared" si="13"/>
        <v xml:space="preserve">["VXP"] = 0; </v>
      </c>
      <c r="AH21" t="str">
        <f t="shared" si="14"/>
        <v>15</v>
      </c>
      <c r="AI21" t="str">
        <f t="shared" si="15"/>
        <v xml:space="preserve">["LP"] = 15; </v>
      </c>
      <c r="AJ21" t="str">
        <f t="shared" si="16"/>
        <v>0</v>
      </c>
      <c r="AK21" t="str">
        <f t="shared" si="17"/>
        <v xml:space="preserve">["REP"] = 0; </v>
      </c>
      <c r="AL21">
        <f>IF(NOT(ISBLANK(K21)),VLOOKUP(K21,Faction!A$2:B$78,2,FALSE),1)</f>
        <v>1</v>
      </c>
      <c r="AM21" t="str">
        <f t="shared" si="18"/>
        <v xml:space="preserve">["FACTION"] = 1; </v>
      </c>
      <c r="AN21" t="str">
        <f t="shared" si="19"/>
        <v xml:space="preserve">["TIER"] = 2; </v>
      </c>
      <c r="AO21" t="str">
        <f t="shared" si="20"/>
        <v xml:space="preserve">["MIN_LVL"] = "CAP"; </v>
      </c>
      <c r="AP21" t="str">
        <f t="shared" si="21"/>
        <v/>
      </c>
      <c r="AQ21" t="str">
        <f t="shared" si="22"/>
        <v xml:space="preserve">["NAME"] = { ["EN"] = "Lost Temple: Clean Sweep"; }; </v>
      </c>
      <c r="AR21" t="str">
        <f t="shared" si="23"/>
        <v xml:space="preserve">["LORE"]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v>
      </c>
      <c r="AS21" t="str">
        <f t="shared" si="24"/>
        <v xml:space="preserve">["SUMMARY"] = { ["EN"] = "Destroy all the corpses in Ferndúr's chamber on Tier 2 highest level."; }; </v>
      </c>
      <c r="AT21" t="str">
        <f t="shared" si="25"/>
        <v xml:space="preserve">["TITLE"] = { ["EN"] = "Solace for the Dead"; }; </v>
      </c>
      <c r="AU21" t="str">
        <f t="shared" si="26"/>
        <v>};</v>
      </c>
    </row>
    <row r="22" spans="1:47" x14ac:dyDescent="0.25">
      <c r="B22" s="2"/>
      <c r="C22" s="2" t="s">
        <v>852</v>
      </c>
      <c r="D22" s="2" t="s">
        <v>134</v>
      </c>
      <c r="E22" s="2"/>
      <c r="F22" s="2"/>
      <c r="Q22">
        <v>67</v>
      </c>
      <c r="S22" t="str">
        <f t="shared" si="1"/>
        <v xml:space="preserve"> [21] = {["CAT_ID"] = 67; }; -- Sâri-surma</v>
      </c>
      <c r="T22" s="1" t="str">
        <f t="shared" si="2"/>
        <v xml:space="preserve"> [21] = {                                          ["TYPE"] = 14;                                   ["VXP"] = 0; ["LP"] =  0; ["REP"] = 0; ["FACTION"] = 1; ["TIER"] = 0;                      ["NAME"] = { ["EN"] = "Sâri-surma"; }; };</v>
      </c>
      <c r="U22">
        <f t="shared" si="3"/>
        <v>21</v>
      </c>
      <c r="V22" t="str">
        <f t="shared" si="4"/>
        <v xml:space="preserve"> [21] = {</v>
      </c>
      <c r="W22" t="str">
        <f t="shared" si="5"/>
        <v xml:space="preserve">                     </v>
      </c>
      <c r="X22" t="str">
        <f t="shared" si="6"/>
        <v/>
      </c>
      <c r="Y22" t="str">
        <f t="shared" si="7"/>
        <v xml:space="preserve">["CAT_ID"] = 67; </v>
      </c>
      <c r="Z22" s="1" t="str">
        <f t="shared" si="8"/>
        <v xml:space="preserve">                     </v>
      </c>
      <c r="AA22">
        <f>VLOOKUP(D22,Type!A$2:B$18,2,FALSE)</f>
        <v>14</v>
      </c>
      <c r="AB22" t="str">
        <f t="shared" si="9"/>
        <v xml:space="preserve">["TYPE"] = 14; </v>
      </c>
      <c r="AC22" t="str">
        <f>IF(NOT(ISBLANK(E22)),VLOOKUP(E22,Type!D$2:E$6,2,FALSE),"")</f>
        <v/>
      </c>
      <c r="AD22" t="str">
        <f t="shared" si="10"/>
        <v xml:space="preserve">            </v>
      </c>
      <c r="AE22" t="str">
        <f t="shared" si="11"/>
        <v xml:space="preserve">                      </v>
      </c>
      <c r="AF22" t="str">
        <f t="shared" si="12"/>
        <v>0</v>
      </c>
      <c r="AG22" t="str">
        <f t="shared" si="13"/>
        <v xml:space="preserve">["VXP"] = 0; </v>
      </c>
      <c r="AH22" t="str">
        <f t="shared" si="14"/>
        <v>0</v>
      </c>
      <c r="AI22" t="str">
        <f t="shared" si="15"/>
        <v xml:space="preserve">["LP"] =  0; </v>
      </c>
      <c r="AJ22" t="str">
        <f t="shared" si="16"/>
        <v>0</v>
      </c>
      <c r="AK22" t="str">
        <f t="shared" si="17"/>
        <v xml:space="preserve">["REP"] = 0; </v>
      </c>
      <c r="AL22">
        <f>IF(NOT(ISBLANK(K22)),VLOOKUP(K22,Faction!A$2:B$78,2,FALSE),1)</f>
        <v>1</v>
      </c>
      <c r="AM22" t="str">
        <f t="shared" si="18"/>
        <v xml:space="preserve">["FACTION"] = 1; </v>
      </c>
      <c r="AN22" t="str">
        <f t="shared" si="19"/>
        <v xml:space="preserve">["TIER"] = 0; </v>
      </c>
      <c r="AO22" t="str">
        <f t="shared" si="20"/>
        <v xml:space="preserve">                     </v>
      </c>
      <c r="AP22" t="str">
        <f t="shared" si="21"/>
        <v/>
      </c>
      <c r="AQ22" t="str">
        <f t="shared" si="22"/>
        <v xml:space="preserve">["NAME"] = { ["EN"] = "Sâri-surma"; }; </v>
      </c>
      <c r="AR22" t="str">
        <f t="shared" si="23"/>
        <v/>
      </c>
      <c r="AS22" t="str">
        <f t="shared" si="24"/>
        <v/>
      </c>
      <c r="AT22" t="str">
        <f t="shared" si="25"/>
        <v/>
      </c>
      <c r="AU22" t="str">
        <f t="shared" si="26"/>
        <v>};</v>
      </c>
    </row>
    <row r="23" spans="1:47" x14ac:dyDescent="0.25">
      <c r="A23">
        <v>1879201601</v>
      </c>
      <c r="B23">
        <v>16</v>
      </c>
      <c r="C23" t="s">
        <v>853</v>
      </c>
      <c r="D23" t="s">
        <v>24</v>
      </c>
      <c r="H23" t="s">
        <v>2013</v>
      </c>
      <c r="I23">
        <v>10</v>
      </c>
      <c r="L23" t="s">
        <v>209</v>
      </c>
      <c r="M23" t="s">
        <v>857</v>
      </c>
      <c r="N23">
        <v>1</v>
      </c>
      <c r="O23" t="s">
        <v>1392</v>
      </c>
      <c r="S23" t="str">
        <f t="shared" si="1"/>
        <v xml:space="preserve"> [22] = {["ID"] = 1879201601; }; -- Atop the Glacial Throne</v>
      </c>
      <c r="T23" s="1" t="str">
        <f t="shared" si="2"/>
        <v xml:space="preserve"> [22] = {["ID"] = 1879201601; ["SAVE_INDEX"] = 16; ["TYPE"] = 12;                                   ["VXP"] = 0; ["LP"] = 10; ["REP"] = 0; ["FACTION"] = 1; ["TIER"] = 1; ["MIN_LVL"] = "CAP"; ["NAME"] = { ["EN"] = "Atop the Glacial Throne"; }; ["LORE"] = { ["EN"] = "You have done everything there is to do on top of Sâri-surma. You are now king of the icy world."; }; ["SUMMARY"] = { ["EN"] = "Complete 2 deeds"; }; ["TITLE"] = { ["EN"] = "The Glacier King / Queen"; }; };</v>
      </c>
      <c r="U23">
        <f t="shared" si="3"/>
        <v>22</v>
      </c>
      <c r="V23" t="str">
        <f t="shared" si="4"/>
        <v xml:space="preserve"> [22] = {</v>
      </c>
      <c r="W23" t="str">
        <f t="shared" si="5"/>
        <v xml:space="preserve">["ID"] = 1879201601; </v>
      </c>
      <c r="X23" t="str">
        <f t="shared" si="6"/>
        <v xml:space="preserve">["ID"] = 1879201601; </v>
      </c>
      <c r="Y23" t="str">
        <f t="shared" si="7"/>
        <v/>
      </c>
      <c r="Z23" s="1" t="str">
        <f t="shared" si="8"/>
        <v xml:space="preserve">["SAVE_INDEX"] = 16; </v>
      </c>
      <c r="AA23">
        <f>VLOOKUP(D23,Type!A$2:B$18,2,FALSE)</f>
        <v>12</v>
      </c>
      <c r="AB23" t="str">
        <f t="shared" si="9"/>
        <v xml:space="preserve">["TYPE"] = 12; </v>
      </c>
      <c r="AC23" t="str">
        <f>IF(NOT(ISBLANK(E23)),VLOOKUP(E23,Type!D$2:E$6,2,FALSE),"")</f>
        <v/>
      </c>
      <c r="AD23" t="str">
        <f t="shared" si="10"/>
        <v xml:space="preserve">            </v>
      </c>
      <c r="AE23" t="str">
        <f t="shared" si="11"/>
        <v xml:space="preserve">                      </v>
      </c>
      <c r="AF23" t="str">
        <f t="shared" si="12"/>
        <v>0</v>
      </c>
      <c r="AG23" t="str">
        <f t="shared" si="13"/>
        <v xml:space="preserve">["VXP"] = 0; </v>
      </c>
      <c r="AH23" t="str">
        <f t="shared" si="14"/>
        <v>10</v>
      </c>
      <c r="AI23" t="str">
        <f t="shared" si="15"/>
        <v xml:space="preserve">["LP"] = 10; </v>
      </c>
      <c r="AJ23" t="str">
        <f t="shared" si="16"/>
        <v>0</v>
      </c>
      <c r="AK23" t="str">
        <f t="shared" si="17"/>
        <v xml:space="preserve">["REP"] = 0; </v>
      </c>
      <c r="AL23">
        <f>IF(NOT(ISBLANK(K23)),VLOOKUP(K23,Faction!A$2:B$78,2,FALSE),1)</f>
        <v>1</v>
      </c>
      <c r="AM23" t="str">
        <f t="shared" si="18"/>
        <v xml:space="preserve">["FACTION"] = 1; </v>
      </c>
      <c r="AN23" t="str">
        <f t="shared" si="19"/>
        <v xml:space="preserve">["TIER"] = 1; </v>
      </c>
      <c r="AO23" t="str">
        <f t="shared" si="20"/>
        <v xml:space="preserve">["MIN_LVL"] = "CAP"; </v>
      </c>
      <c r="AP23" t="str">
        <f t="shared" si="21"/>
        <v/>
      </c>
      <c r="AQ23" t="str">
        <f t="shared" si="22"/>
        <v xml:space="preserve">["NAME"] = { ["EN"] = "Atop the Glacial Throne"; }; </v>
      </c>
      <c r="AR23" t="str">
        <f t="shared" si="23"/>
        <v xml:space="preserve">["LORE"] = { ["EN"] = "You have done everything there is to do on top of Sâri-surma. You are now king of the icy world."; }; </v>
      </c>
      <c r="AS23" t="str">
        <f t="shared" si="24"/>
        <v xml:space="preserve">["SUMMARY"] = { ["EN"] = "Complete 2 deeds"; }; </v>
      </c>
      <c r="AT23" t="str">
        <f t="shared" si="25"/>
        <v xml:space="preserve">["TITLE"] = { ["EN"] = "The Glacier King / Queen"; }; </v>
      </c>
      <c r="AU23" t="str">
        <f t="shared" si="26"/>
        <v>};</v>
      </c>
    </row>
    <row r="24" spans="1:47" x14ac:dyDescent="0.25">
      <c r="A24">
        <v>1879201589</v>
      </c>
      <c r="B24">
        <v>17</v>
      </c>
      <c r="C24" t="s">
        <v>854</v>
      </c>
      <c r="D24" t="s">
        <v>24</v>
      </c>
      <c r="H24" t="s">
        <v>2012</v>
      </c>
      <c r="I24">
        <v>10</v>
      </c>
      <c r="L24" t="s">
        <v>858</v>
      </c>
      <c r="M24" t="s">
        <v>1669</v>
      </c>
      <c r="N24">
        <v>2</v>
      </c>
      <c r="O24">
        <v>65</v>
      </c>
      <c r="S24" t="str">
        <f t="shared" si="1"/>
        <v xml:space="preserve"> [23] = {["ID"] = 1879201589; }; -- King of the Mountain</v>
      </c>
      <c r="T24" s="1" t="str">
        <f t="shared" si="2"/>
        <v xml:space="preserve"> [23] = {["ID"] = 1879201589; ["SAVE_INDEX"] = 17; ["TYPE"] = 12;                                   ["VXP"] = 0; ["LP"] = 10; ["REP"] = 0; ["FACTION"] = 1; ["TIER"] = 2; ["MIN_LVL"] =  "65"; ["NAME"] = { ["EN"] = "King of the Mountain"; }; ["LORE"] = { ["EN"] = "Sâri-surma is a place filled with many wights and many strange things. Quickly defeat all of the bosses."; }; ["SUMMARY"] = { ["EN"] = "Defeat all of the bosses in Sâri-surma"; }; ["TITLE"] = { ["EN"] = "King / Queen of the Mountain"; }; };</v>
      </c>
      <c r="U24">
        <f t="shared" si="3"/>
        <v>23</v>
      </c>
      <c r="V24" t="str">
        <f t="shared" si="4"/>
        <v xml:space="preserve"> [23] = {</v>
      </c>
      <c r="W24" t="str">
        <f t="shared" si="5"/>
        <v xml:space="preserve">["ID"] = 1879201589; </v>
      </c>
      <c r="X24" t="str">
        <f t="shared" si="6"/>
        <v xml:space="preserve">["ID"] = 1879201589; </v>
      </c>
      <c r="Y24" t="str">
        <f t="shared" si="7"/>
        <v/>
      </c>
      <c r="Z24" s="1" t="str">
        <f t="shared" si="8"/>
        <v xml:space="preserve">["SAVE_INDEX"] = 17; </v>
      </c>
      <c r="AA24">
        <f>VLOOKUP(D24,Type!A$2:B$18,2,FALSE)</f>
        <v>12</v>
      </c>
      <c r="AB24" t="str">
        <f t="shared" si="9"/>
        <v xml:space="preserve">["TYPE"] = 12; </v>
      </c>
      <c r="AC24" t="str">
        <f>IF(NOT(ISBLANK(E24)),VLOOKUP(E24,Type!D$2:E$6,2,FALSE),"")</f>
        <v/>
      </c>
      <c r="AD24" t="str">
        <f t="shared" si="10"/>
        <v xml:space="preserve">            </v>
      </c>
      <c r="AE24" t="str">
        <f t="shared" si="11"/>
        <v xml:space="preserve">                      </v>
      </c>
      <c r="AF24" t="str">
        <f t="shared" si="12"/>
        <v>0</v>
      </c>
      <c r="AG24" t="str">
        <f t="shared" si="13"/>
        <v xml:space="preserve">["VXP"] = 0; </v>
      </c>
      <c r="AH24" t="str">
        <f t="shared" si="14"/>
        <v>10</v>
      </c>
      <c r="AI24" t="str">
        <f t="shared" si="15"/>
        <v xml:space="preserve">["LP"] = 10; </v>
      </c>
      <c r="AJ24" t="str">
        <f t="shared" si="16"/>
        <v>0</v>
      </c>
      <c r="AK24" t="str">
        <f t="shared" si="17"/>
        <v xml:space="preserve">["REP"] = 0; </v>
      </c>
      <c r="AL24">
        <f>IF(NOT(ISBLANK(K24)),VLOOKUP(K24,Faction!A$2:B$78,2,FALSE),1)</f>
        <v>1</v>
      </c>
      <c r="AM24" t="str">
        <f t="shared" si="18"/>
        <v xml:space="preserve">["FACTION"] = 1; </v>
      </c>
      <c r="AN24" t="str">
        <f t="shared" si="19"/>
        <v xml:space="preserve">["TIER"] = 2; </v>
      </c>
      <c r="AO24" t="str">
        <f t="shared" si="20"/>
        <v xml:space="preserve">["MIN_LVL"] =  "65"; </v>
      </c>
      <c r="AP24" t="str">
        <f t="shared" si="21"/>
        <v/>
      </c>
      <c r="AQ24" t="str">
        <f t="shared" si="22"/>
        <v xml:space="preserve">["NAME"] = { ["EN"] = "King of the Mountain"; }; </v>
      </c>
      <c r="AR24" t="str">
        <f t="shared" si="23"/>
        <v xml:space="preserve">["LORE"] = { ["EN"] = "Sâri-surma is a place filled with many wights and many strange things. Quickly defeat all of the bosses."; }; </v>
      </c>
      <c r="AS24" t="str">
        <f t="shared" si="24"/>
        <v xml:space="preserve">["SUMMARY"] = { ["EN"] = "Defeat all of the bosses in Sâri-surma"; }; </v>
      </c>
      <c r="AT24" t="str">
        <f t="shared" si="25"/>
        <v xml:space="preserve">["TITLE"] = { ["EN"] = "King / Queen of the Mountain"; }; </v>
      </c>
      <c r="AU24" t="str">
        <f t="shared" si="26"/>
        <v>};</v>
      </c>
    </row>
    <row r="25" spans="1:47" x14ac:dyDescent="0.25">
      <c r="A25">
        <v>1879205339</v>
      </c>
      <c r="B25">
        <v>18</v>
      </c>
      <c r="C25" t="s">
        <v>856</v>
      </c>
      <c r="D25" t="s">
        <v>25</v>
      </c>
      <c r="I25">
        <v>5</v>
      </c>
      <c r="L25" t="s">
        <v>862</v>
      </c>
      <c r="M25" t="s">
        <v>861</v>
      </c>
      <c r="N25">
        <v>3</v>
      </c>
      <c r="O25">
        <v>60</v>
      </c>
      <c r="S25" t="str">
        <f t="shared" si="1"/>
        <v xml:space="preserve"> [24] = {["ID"] = 1879205339; }; -- Discoverer of Sâri-surma</v>
      </c>
      <c r="T25" s="1" t="str">
        <f t="shared" si="2"/>
        <v xml:space="preserve"> [24] = {["ID"] = 1879205339; ["SAVE_INDEX"] = 18; ["TYPE"] =  3;                                   ["VXP"] = 0; ["LP"] =  5; ["REP"] = 0; ["FACTION"] = 1; ["TIER"] = 3; ["MIN_LVL"] =  "60"; ["NAME"] = { ["EN"] = "Discoverer of Sâri-surma"; }; ["LORE"] = { ["EN"] = "Sâri-surma lies in the middle of the Icebay of Forochel. An ancient Gaunt-lord has relocated there and claimed it as the base of his power."; }; ["SUMMARY"] = { ["EN"] = "Locate the entrance to Sâri-surma"; }; };</v>
      </c>
      <c r="U25">
        <f t="shared" si="3"/>
        <v>24</v>
      </c>
      <c r="V25" t="str">
        <f t="shared" si="4"/>
        <v xml:space="preserve"> [24] = {</v>
      </c>
      <c r="W25" t="str">
        <f t="shared" si="5"/>
        <v xml:space="preserve">["ID"] = 1879205339; </v>
      </c>
      <c r="X25" t="str">
        <f t="shared" si="6"/>
        <v xml:space="preserve">["ID"] = 1879205339; </v>
      </c>
      <c r="Y25" t="str">
        <f t="shared" si="7"/>
        <v/>
      </c>
      <c r="Z25" s="1" t="str">
        <f t="shared" si="8"/>
        <v xml:space="preserve">["SAVE_INDEX"] = 18; </v>
      </c>
      <c r="AA25">
        <f>VLOOKUP(D25,Type!A$2:B$18,2,FALSE)</f>
        <v>3</v>
      </c>
      <c r="AB25" t="str">
        <f t="shared" si="9"/>
        <v xml:space="preserve">["TYPE"] =  3; </v>
      </c>
      <c r="AC25" t="str">
        <f>IF(NOT(ISBLANK(E25)),VLOOKUP(E25,Type!D$2:E$6,2,FALSE),"")</f>
        <v/>
      </c>
      <c r="AD25" t="str">
        <f t="shared" si="10"/>
        <v xml:space="preserve">            </v>
      </c>
      <c r="AE25" t="str">
        <f t="shared" si="11"/>
        <v xml:space="preserve">                      </v>
      </c>
      <c r="AF25" t="str">
        <f t="shared" si="12"/>
        <v>0</v>
      </c>
      <c r="AG25" t="str">
        <f t="shared" si="13"/>
        <v xml:space="preserve">["VXP"] = 0; </v>
      </c>
      <c r="AH25" t="str">
        <f t="shared" si="14"/>
        <v>5</v>
      </c>
      <c r="AI25" t="str">
        <f t="shared" si="15"/>
        <v xml:space="preserve">["LP"] =  5; </v>
      </c>
      <c r="AJ25" t="str">
        <f t="shared" si="16"/>
        <v>0</v>
      </c>
      <c r="AK25" t="str">
        <f t="shared" si="17"/>
        <v xml:space="preserve">["REP"] = 0; </v>
      </c>
      <c r="AL25">
        <f>IF(NOT(ISBLANK(K25)),VLOOKUP(K25,Faction!A$2:B$78,2,FALSE),1)</f>
        <v>1</v>
      </c>
      <c r="AM25" t="str">
        <f t="shared" si="18"/>
        <v xml:space="preserve">["FACTION"] = 1; </v>
      </c>
      <c r="AN25" t="str">
        <f t="shared" si="19"/>
        <v xml:space="preserve">["TIER"] = 3; </v>
      </c>
      <c r="AO25" t="str">
        <f t="shared" si="20"/>
        <v xml:space="preserve">["MIN_LVL"] =  "60"; </v>
      </c>
      <c r="AP25" t="str">
        <f t="shared" si="21"/>
        <v/>
      </c>
      <c r="AQ25" t="str">
        <f t="shared" si="22"/>
        <v xml:space="preserve">["NAME"] = { ["EN"] = "Discoverer of Sâri-surma"; }; </v>
      </c>
      <c r="AR25" t="str">
        <f t="shared" si="23"/>
        <v xml:space="preserve">["LORE"] = { ["EN"] = "Sâri-surma lies in the middle of the Icebay of Forochel. An ancient Gaunt-lord has relocated there and claimed it as the base of his power."; }; </v>
      </c>
      <c r="AS25" t="str">
        <f t="shared" si="24"/>
        <v xml:space="preserve">["SUMMARY"] = { ["EN"] = "Locate the entrance to Sâri-surma"; }; </v>
      </c>
      <c r="AT25" t="str">
        <f t="shared" si="25"/>
        <v/>
      </c>
      <c r="AU25" t="str">
        <f t="shared" si="26"/>
        <v>};</v>
      </c>
    </row>
    <row r="26" spans="1:47" x14ac:dyDescent="0.25">
      <c r="A26">
        <v>1879201587</v>
      </c>
      <c r="B26">
        <v>19</v>
      </c>
      <c r="C26" t="s">
        <v>855</v>
      </c>
      <c r="D26" t="s">
        <v>24</v>
      </c>
      <c r="H26" t="s">
        <v>860</v>
      </c>
      <c r="I26">
        <v>10</v>
      </c>
      <c r="L26" t="s">
        <v>859</v>
      </c>
      <c r="M26" t="s">
        <v>1876</v>
      </c>
      <c r="N26">
        <v>2</v>
      </c>
      <c r="O26" t="s">
        <v>1392</v>
      </c>
      <c r="S26" t="str">
        <f t="shared" si="1"/>
        <v xml:space="preserve"> [25] = {["ID"] = 1879201587; }; -- Frost Fight</v>
      </c>
      <c r="T26" s="1" t="str">
        <f t="shared" si="2"/>
        <v xml:space="preserve"> [25] = {["ID"] = 1879201587; ["SAVE_INDEX"] = 19; ["TYPE"] = 12;                                   ["VXP"] = 0; ["LP"] = 10; ["REP"] = 0; ["FACTION"] = 1; ["TIER"] = 2; ["MIN_LVL"] = "CAP"; ["NAME"] = { ["EN"] = "Frost Fight"; }; ["LORE"]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["SUMMARY"] = { ["EN"] = "Complete the challenge mode for Sâri-surma (Tier 2 only)."; }; ["TITLE"] = { ["EN"] = "Keeper of Promises"; }; };</v>
      </c>
      <c r="U26">
        <f t="shared" si="3"/>
        <v>25</v>
      </c>
      <c r="V26" t="str">
        <f t="shared" si="4"/>
        <v xml:space="preserve"> [25] = {</v>
      </c>
      <c r="W26" t="str">
        <f t="shared" si="5"/>
        <v xml:space="preserve">["ID"] = 1879201587; </v>
      </c>
      <c r="X26" t="str">
        <f t="shared" si="6"/>
        <v xml:space="preserve">["ID"] = 1879201587; </v>
      </c>
      <c r="Y26" t="str">
        <f t="shared" si="7"/>
        <v/>
      </c>
      <c r="Z26" s="1" t="str">
        <f t="shared" si="8"/>
        <v xml:space="preserve">["SAVE_INDEX"] = 19; </v>
      </c>
      <c r="AA26">
        <f>VLOOKUP(D26,Type!A$2:B$18,2,FALSE)</f>
        <v>12</v>
      </c>
      <c r="AB26" t="str">
        <f t="shared" si="9"/>
        <v xml:space="preserve">["TYPE"] = 12; </v>
      </c>
      <c r="AC26" t="str">
        <f>IF(NOT(ISBLANK(E26)),VLOOKUP(E26,Type!D$2:E$6,2,FALSE),"")</f>
        <v/>
      </c>
      <c r="AD26" t="str">
        <f t="shared" si="10"/>
        <v xml:space="preserve">            </v>
      </c>
      <c r="AE26" t="str">
        <f t="shared" si="11"/>
        <v xml:space="preserve">                      </v>
      </c>
      <c r="AF26" t="str">
        <f t="shared" si="12"/>
        <v>0</v>
      </c>
      <c r="AG26" t="str">
        <f t="shared" si="13"/>
        <v xml:space="preserve">["VXP"] = 0; </v>
      </c>
      <c r="AH26" t="str">
        <f t="shared" si="14"/>
        <v>10</v>
      </c>
      <c r="AI26" t="str">
        <f t="shared" si="15"/>
        <v xml:space="preserve">["LP"] = 10; </v>
      </c>
      <c r="AJ26" t="str">
        <f t="shared" si="16"/>
        <v>0</v>
      </c>
      <c r="AK26" t="str">
        <f t="shared" si="17"/>
        <v xml:space="preserve">["REP"] = 0; </v>
      </c>
      <c r="AL26">
        <f>IF(NOT(ISBLANK(K26)),VLOOKUP(K26,Faction!A$2:B$78,2,FALSE),1)</f>
        <v>1</v>
      </c>
      <c r="AM26" t="str">
        <f t="shared" si="18"/>
        <v xml:space="preserve">["FACTION"] = 1; </v>
      </c>
      <c r="AN26" t="str">
        <f t="shared" si="19"/>
        <v xml:space="preserve">["TIER"] = 2; </v>
      </c>
      <c r="AO26" t="str">
        <f t="shared" si="20"/>
        <v xml:space="preserve">["MIN_LVL"] = "CAP"; </v>
      </c>
      <c r="AP26" t="str">
        <f t="shared" si="21"/>
        <v/>
      </c>
      <c r="AQ26" t="str">
        <f t="shared" si="22"/>
        <v xml:space="preserve">["NAME"] = { ["EN"] = "Frost Fight"; }; </v>
      </c>
      <c r="AR26" t="str">
        <f t="shared" si="23"/>
        <v xml:space="preserve">["LORE"]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v>
      </c>
      <c r="AS26" t="str">
        <f t="shared" si="24"/>
        <v xml:space="preserve">["SUMMARY"] = { ["EN"] = "Complete the challenge mode for Sâri-surma (Tier 2 only)."; }; </v>
      </c>
      <c r="AT26" t="str">
        <f t="shared" si="25"/>
        <v xml:space="preserve">["TITLE"] = { ["EN"] = "Keeper of Promises"; }; </v>
      </c>
      <c r="AU26" t="str">
        <f t="shared" si="26"/>
        <v>};</v>
      </c>
    </row>
    <row r="27" spans="1:47" x14ac:dyDescent="0.25">
      <c r="B27" s="2"/>
      <c r="C27" s="2" t="s">
        <v>863</v>
      </c>
      <c r="D27" s="2" t="s">
        <v>134</v>
      </c>
      <c r="E27" s="2"/>
      <c r="F27" s="2"/>
      <c r="Q27">
        <v>68</v>
      </c>
      <c r="S27" t="str">
        <f t="shared" si="1"/>
        <v xml:space="preserve"> [26] = {["CAT_ID"] = 68; }; -- Ost Dunhoth</v>
      </c>
      <c r="T27" s="1" t="str">
        <f t="shared" si="2"/>
        <v xml:space="preserve"> [26] = {                                          ["TYPE"] = 14;                                   ["VXP"] = 0; ["LP"] =  0; ["REP"] = 0; ["FACTION"] = 1; ["TIER"] = 0;                      ["NAME"] = { ["EN"] = "Ost Dunhoth"; }; };</v>
      </c>
      <c r="U27">
        <f t="shared" si="3"/>
        <v>26</v>
      </c>
      <c r="V27" t="str">
        <f t="shared" si="4"/>
        <v xml:space="preserve"> [26] = {</v>
      </c>
      <c r="W27" t="str">
        <f t="shared" si="5"/>
        <v xml:space="preserve">                     </v>
      </c>
      <c r="X27" t="str">
        <f t="shared" si="6"/>
        <v/>
      </c>
      <c r="Y27" t="str">
        <f t="shared" si="7"/>
        <v xml:space="preserve">["CAT_ID"] = 68; </v>
      </c>
      <c r="Z27" s="1" t="str">
        <f t="shared" si="8"/>
        <v xml:space="preserve">                     </v>
      </c>
      <c r="AA27">
        <f>VLOOKUP(D27,Type!A$2:B$18,2,FALSE)</f>
        <v>14</v>
      </c>
      <c r="AB27" t="str">
        <f t="shared" si="9"/>
        <v xml:space="preserve">["TYPE"] = 14; </v>
      </c>
      <c r="AC27" t="str">
        <f>IF(NOT(ISBLANK(E27)),VLOOKUP(E27,Type!D$2:E$6,2,FALSE),"")</f>
        <v/>
      </c>
      <c r="AD27" t="str">
        <f t="shared" si="10"/>
        <v xml:space="preserve">            </v>
      </c>
      <c r="AE27" t="str">
        <f t="shared" si="11"/>
        <v xml:space="preserve">                      </v>
      </c>
      <c r="AF27" t="str">
        <f t="shared" si="12"/>
        <v>0</v>
      </c>
      <c r="AG27" t="str">
        <f t="shared" si="13"/>
        <v xml:space="preserve">["VXP"] = 0; </v>
      </c>
      <c r="AH27" t="str">
        <f t="shared" si="14"/>
        <v>0</v>
      </c>
      <c r="AI27" t="str">
        <f t="shared" si="15"/>
        <v xml:space="preserve">["LP"] =  0; </v>
      </c>
      <c r="AJ27" t="str">
        <f t="shared" si="16"/>
        <v>0</v>
      </c>
      <c r="AK27" t="str">
        <f t="shared" si="17"/>
        <v xml:space="preserve">["REP"] = 0; </v>
      </c>
      <c r="AL27">
        <f>IF(NOT(ISBLANK(K27)),VLOOKUP(K27,Faction!A$2:B$78,2,FALSE),1)</f>
        <v>1</v>
      </c>
      <c r="AM27" t="str">
        <f t="shared" si="18"/>
        <v xml:space="preserve">["FACTION"] = 1; </v>
      </c>
      <c r="AN27" t="str">
        <f t="shared" si="19"/>
        <v xml:space="preserve">["TIER"] = 0; </v>
      </c>
      <c r="AO27" t="str">
        <f t="shared" si="20"/>
        <v xml:space="preserve">                     </v>
      </c>
      <c r="AP27" t="str">
        <f t="shared" si="21"/>
        <v/>
      </c>
      <c r="AQ27" t="str">
        <f t="shared" si="22"/>
        <v xml:space="preserve">["NAME"] = { ["EN"] = "Ost Dunhoth"; }; </v>
      </c>
      <c r="AR27" t="str">
        <f t="shared" si="23"/>
        <v/>
      </c>
      <c r="AS27" t="str">
        <f t="shared" si="24"/>
        <v/>
      </c>
      <c r="AT27" t="str">
        <f t="shared" si="25"/>
        <v/>
      </c>
      <c r="AU27" t="str">
        <f t="shared" si="26"/>
        <v>};</v>
      </c>
    </row>
    <row r="28" spans="1:47" x14ac:dyDescent="0.25">
      <c r="A28">
        <v>1879205378</v>
      </c>
      <c r="B28">
        <v>20</v>
      </c>
      <c r="C28" t="s">
        <v>864</v>
      </c>
      <c r="D28" t="s">
        <v>26</v>
      </c>
      <c r="L28" t="s">
        <v>330</v>
      </c>
      <c r="M28" t="s">
        <v>870</v>
      </c>
      <c r="N28">
        <v>1</v>
      </c>
      <c r="O28" t="s">
        <v>1392</v>
      </c>
      <c r="S28" t="str">
        <f t="shared" si="1"/>
        <v xml:space="preserve"> [27] = {["ID"] = 1879205378; }; -- Ost Dunhoth: Champion of the Fortress of the Western Host</v>
      </c>
      <c r="T28" s="1" t="str">
        <f t="shared" si="2"/>
        <v xml:space="preserve"> [27] = {["ID"] = 1879205378; ["SAVE_INDEX"] = 20; ["TYPE"] =  6;                                   ["VXP"] = 0; ["LP"] =  0; ["REP"] = 0; ["FACTION"] = 1; ["TIER"] = 1; ["MIN_LVL"] = "CAP"; ["NAME"] = { ["EN"] = "Ost Dunhoth: Champion of the Fortress of the Western Host"; }; ["LORE"] = { ["EN"] = "Defeating and cleansing the evils that have corrupted the halls of Ost Dunhoth will require a truly heroic effort. The ancient fortress was once a bastion of the Free Peoples, will you see to it that it will it be again one day?"; }; ["SUMMARY"] = { ["EN"] = "Complete 8 deeds"; }; };</v>
      </c>
      <c r="U28">
        <f t="shared" si="3"/>
        <v>27</v>
      </c>
      <c r="V28" t="str">
        <f t="shared" si="4"/>
        <v xml:space="preserve"> [27] = {</v>
      </c>
      <c r="W28" t="str">
        <f t="shared" si="5"/>
        <v xml:space="preserve">["ID"] = 1879205378; </v>
      </c>
      <c r="X28" t="str">
        <f t="shared" si="6"/>
        <v xml:space="preserve">["ID"] = 1879205378; </v>
      </c>
      <c r="Y28" t="str">
        <f t="shared" si="7"/>
        <v/>
      </c>
      <c r="Z28" s="1" t="str">
        <f t="shared" si="8"/>
        <v xml:space="preserve">["SAVE_INDEX"] = 20; </v>
      </c>
      <c r="AA28">
        <f>VLOOKUP(D28,Type!A$2:B$18,2,FALSE)</f>
        <v>6</v>
      </c>
      <c r="AB28" t="str">
        <f t="shared" si="9"/>
        <v xml:space="preserve">["TYPE"] =  6; </v>
      </c>
      <c r="AC28" t="str">
        <f>IF(NOT(ISBLANK(E28)),VLOOKUP(E28,Type!D$2:E$6,2,FALSE),"")</f>
        <v/>
      </c>
      <c r="AD28" t="str">
        <f t="shared" si="10"/>
        <v xml:space="preserve">            </v>
      </c>
      <c r="AE28" t="str">
        <f t="shared" si="11"/>
        <v xml:space="preserve">                      </v>
      </c>
      <c r="AF28" t="str">
        <f t="shared" si="12"/>
        <v>0</v>
      </c>
      <c r="AG28" t="str">
        <f t="shared" si="13"/>
        <v xml:space="preserve">["VXP"] = 0; </v>
      </c>
      <c r="AH28" t="str">
        <f t="shared" si="14"/>
        <v>0</v>
      </c>
      <c r="AI28" t="str">
        <f t="shared" si="15"/>
        <v xml:space="preserve">["LP"] =  0; </v>
      </c>
      <c r="AJ28" t="str">
        <f t="shared" si="16"/>
        <v>0</v>
      </c>
      <c r="AK28" t="str">
        <f t="shared" si="17"/>
        <v xml:space="preserve">["REP"] = 0; </v>
      </c>
      <c r="AL28">
        <f>IF(NOT(ISBLANK(K28)),VLOOKUP(K28,Faction!A$2:B$78,2,FALSE),1)</f>
        <v>1</v>
      </c>
      <c r="AM28" t="str">
        <f t="shared" si="18"/>
        <v xml:space="preserve">["FACTION"] = 1; </v>
      </c>
      <c r="AN28" t="str">
        <f t="shared" si="19"/>
        <v xml:space="preserve">["TIER"] = 1; </v>
      </c>
      <c r="AO28" t="str">
        <f t="shared" si="20"/>
        <v xml:space="preserve">["MIN_LVL"] = "CAP"; </v>
      </c>
      <c r="AP28" t="str">
        <f t="shared" si="21"/>
        <v/>
      </c>
      <c r="AQ28" t="str">
        <f t="shared" si="22"/>
        <v xml:space="preserve">["NAME"] = { ["EN"] = "Ost Dunhoth: Champion of the Fortress of the Western Host"; }; </v>
      </c>
      <c r="AR28" t="str">
        <f t="shared" si="23"/>
        <v xml:space="preserve">["LORE"] = { ["EN"] = "Defeating and cleansing the evils that have corrupted the halls of Ost Dunhoth will require a truly heroic effort. The ancient fortress was once a bastion of the Free Peoples, will you see to it that it will it be again one day?"; }; </v>
      </c>
      <c r="AS28" t="str">
        <f t="shared" si="24"/>
        <v xml:space="preserve">["SUMMARY"] = { ["EN"] = "Complete 8 deeds"; }; </v>
      </c>
      <c r="AT28" t="str">
        <f t="shared" si="25"/>
        <v/>
      </c>
      <c r="AU28" t="str">
        <f t="shared" si="26"/>
        <v>};</v>
      </c>
    </row>
    <row r="29" spans="1:47" x14ac:dyDescent="0.25">
      <c r="A29">
        <v>1879205369</v>
      </c>
      <c r="B29">
        <v>21</v>
      </c>
      <c r="C29" t="s">
        <v>865</v>
      </c>
      <c r="D29" t="s">
        <v>26</v>
      </c>
      <c r="L29" t="s">
        <v>396</v>
      </c>
      <c r="M29" t="s">
        <v>871</v>
      </c>
      <c r="N29">
        <v>2</v>
      </c>
      <c r="O29">
        <v>65</v>
      </c>
      <c r="S29" t="str">
        <f t="shared" si="1"/>
        <v xml:space="preserve"> [28] = {["ID"] = 1879205369; }; -- Ost Dunhoth: The Fall of Gortheron -- Tier 1</v>
      </c>
      <c r="T29" s="1" t="str">
        <f t="shared" si="2"/>
        <v xml:space="preserve"> [28] = {["ID"] = 1879205369; ["SAVE_INDEX"] = 21; ["TYPE"] =  6;                                   ["VXP"] = 0; ["LP"] =  0; ["REP"] = 0; ["FACTION"] = 1; ["TIER"] = 2; ["MIN_LVL"] =  "65"; ["NAME"] = { ["EN"] = "Ost Dunhoth: The Fall of Gortheron -- Tier 1"; }; ["LORE"] = { ["EN"] = "Ost Dunhoth is filled with manifestations of Gortheron's powers over wounds, fears, diseases, and poisons. It is also home to Ivar the Blood-hand and Gortheron the Doom-caller."; }; ["SUMMARY"] = { ["EN"] = "Complete 3 deeds"; }; };</v>
      </c>
      <c r="U29">
        <f t="shared" si="3"/>
        <v>28</v>
      </c>
      <c r="V29" t="str">
        <f t="shared" si="4"/>
        <v xml:space="preserve"> [28] = {</v>
      </c>
      <c r="W29" t="str">
        <f t="shared" si="5"/>
        <v xml:space="preserve">["ID"] = 1879205369; </v>
      </c>
      <c r="X29" t="str">
        <f t="shared" si="6"/>
        <v xml:space="preserve">["ID"] = 1879205369; </v>
      </c>
      <c r="Y29" t="str">
        <f t="shared" si="7"/>
        <v/>
      </c>
      <c r="Z29" s="1" t="str">
        <f t="shared" si="8"/>
        <v xml:space="preserve">["SAVE_INDEX"] = 21; </v>
      </c>
      <c r="AA29">
        <f>VLOOKUP(D29,Type!A$2:B$18,2,FALSE)</f>
        <v>6</v>
      </c>
      <c r="AB29" t="str">
        <f t="shared" si="9"/>
        <v xml:space="preserve">["TYPE"] =  6; </v>
      </c>
      <c r="AC29" t="str">
        <f>IF(NOT(ISBLANK(E29)),VLOOKUP(E29,Type!D$2:E$6,2,FALSE),"")</f>
        <v/>
      </c>
      <c r="AD29" t="str">
        <f t="shared" si="10"/>
        <v xml:space="preserve">            </v>
      </c>
      <c r="AE29" t="str">
        <f t="shared" si="11"/>
        <v xml:space="preserve">                      </v>
      </c>
      <c r="AF29" t="str">
        <f t="shared" si="12"/>
        <v>0</v>
      </c>
      <c r="AG29" t="str">
        <f t="shared" si="13"/>
        <v xml:space="preserve">["VXP"] = 0; </v>
      </c>
      <c r="AH29" t="str">
        <f t="shared" si="14"/>
        <v>0</v>
      </c>
      <c r="AI29" t="str">
        <f t="shared" si="15"/>
        <v xml:space="preserve">["LP"] =  0; </v>
      </c>
      <c r="AJ29" t="str">
        <f t="shared" si="16"/>
        <v>0</v>
      </c>
      <c r="AK29" t="str">
        <f t="shared" si="17"/>
        <v xml:space="preserve">["REP"] = 0; </v>
      </c>
      <c r="AL29">
        <f>IF(NOT(ISBLANK(K29)),VLOOKUP(K29,Faction!A$2:B$78,2,FALSE),1)</f>
        <v>1</v>
      </c>
      <c r="AM29" t="str">
        <f t="shared" si="18"/>
        <v xml:space="preserve">["FACTION"] = 1; </v>
      </c>
      <c r="AN29" t="str">
        <f t="shared" si="19"/>
        <v xml:space="preserve">["TIER"] = 2; </v>
      </c>
      <c r="AO29" t="str">
        <f t="shared" si="20"/>
        <v xml:space="preserve">["MIN_LVL"] =  "65"; </v>
      </c>
      <c r="AP29" t="str">
        <f t="shared" si="21"/>
        <v/>
      </c>
      <c r="AQ29" t="str">
        <f t="shared" si="22"/>
        <v xml:space="preserve">["NAME"] = { ["EN"] = "Ost Dunhoth: The Fall of Gortheron -- Tier 1"; }; </v>
      </c>
      <c r="AR29" t="str">
        <f t="shared" si="23"/>
        <v xml:space="preserve">["LORE"] = { ["EN"] = "Ost Dunhoth is filled with manifestations of Gortheron's powers over wounds, fears, diseases, and poisons. It is also home to Ivar the Blood-hand and Gortheron the Doom-caller."; }; </v>
      </c>
      <c r="AS29" t="str">
        <f t="shared" si="24"/>
        <v xml:space="preserve">["SUMMARY"] = { ["EN"] = "Complete 3 deeds"; }; </v>
      </c>
      <c r="AT29" t="str">
        <f t="shared" si="25"/>
        <v/>
      </c>
      <c r="AU29" t="str">
        <f t="shared" si="26"/>
        <v>};</v>
      </c>
    </row>
    <row r="30" spans="1:47" x14ac:dyDescent="0.25">
      <c r="A30">
        <v>1879205361</v>
      </c>
      <c r="B30">
        <v>22</v>
      </c>
      <c r="C30" t="s">
        <v>866</v>
      </c>
      <c r="D30" t="s">
        <v>26</v>
      </c>
      <c r="L30" t="s">
        <v>868</v>
      </c>
      <c r="M30" t="s">
        <v>867</v>
      </c>
      <c r="N30">
        <v>3</v>
      </c>
      <c r="O30">
        <v>65</v>
      </c>
      <c r="S30" t="str">
        <f t="shared" si="1"/>
        <v xml:space="preserve"> [29] = {["ID"] = 1879205361; }; -- Ost Dunhoth: Manifestations of Wounds and Fears -- Tier 1</v>
      </c>
      <c r="T30" s="1" t="str">
        <f t="shared" si="2"/>
        <v xml:space="preserve"> [29] = {["ID"] = 1879205361; ["SAVE_INDEX"] = 22; ["TYPE"] =  6;                                   ["VXP"] = 0; ["LP"] =  0; ["REP"] = 0; ["FACTION"] = 1; ["TIER"] = 3; ["MIN_LVL"] =  "65"; ["NAME"] = { ["EN"] = "Ost Dunhoth: Manifestations of Wounds and Fears -- Tier 1"; }; ["LORE"] = { ["EN"] = "Gortheron's powers over wounds and fear have manifested in a wing of Ost Dunhoth. Can you overcome them?"; }; ["SUMMARY"] = { ["EN"] = "Overcome Gortheron's power over wounds and fears"; }; };</v>
      </c>
      <c r="U30">
        <f t="shared" si="3"/>
        <v>29</v>
      </c>
      <c r="V30" t="str">
        <f t="shared" si="4"/>
        <v xml:space="preserve"> [29] = {</v>
      </c>
      <c r="W30" t="str">
        <f t="shared" si="5"/>
        <v xml:space="preserve">["ID"] = 1879205361; </v>
      </c>
      <c r="X30" t="str">
        <f t="shared" si="6"/>
        <v xml:space="preserve">["ID"] = 1879205361; </v>
      </c>
      <c r="Y30" t="str">
        <f t="shared" si="7"/>
        <v/>
      </c>
      <c r="Z30" s="1" t="str">
        <f t="shared" si="8"/>
        <v xml:space="preserve">["SAVE_INDEX"] = 22; </v>
      </c>
      <c r="AA30">
        <f>VLOOKUP(D30,Type!A$2:B$18,2,FALSE)</f>
        <v>6</v>
      </c>
      <c r="AB30" t="str">
        <f t="shared" si="9"/>
        <v xml:space="preserve">["TYPE"] =  6; </v>
      </c>
      <c r="AC30" t="str">
        <f>IF(NOT(ISBLANK(E30)),VLOOKUP(E30,Type!D$2:E$6,2,FALSE),"")</f>
        <v/>
      </c>
      <c r="AD30" t="str">
        <f t="shared" si="10"/>
        <v xml:space="preserve">            </v>
      </c>
      <c r="AE30" t="str">
        <f t="shared" si="11"/>
        <v xml:space="preserve">                      </v>
      </c>
      <c r="AF30" t="str">
        <f t="shared" si="12"/>
        <v>0</v>
      </c>
      <c r="AG30" t="str">
        <f t="shared" si="13"/>
        <v xml:space="preserve">["VXP"] = 0; </v>
      </c>
      <c r="AH30" t="str">
        <f t="shared" si="14"/>
        <v>0</v>
      </c>
      <c r="AI30" t="str">
        <f t="shared" si="15"/>
        <v xml:space="preserve">["LP"] =  0; </v>
      </c>
      <c r="AJ30" t="str">
        <f t="shared" si="16"/>
        <v>0</v>
      </c>
      <c r="AK30" t="str">
        <f t="shared" si="17"/>
        <v xml:space="preserve">["REP"] = 0; </v>
      </c>
      <c r="AL30">
        <f>IF(NOT(ISBLANK(K30)),VLOOKUP(K30,Faction!A$2:B$78,2,FALSE),1)</f>
        <v>1</v>
      </c>
      <c r="AM30" t="str">
        <f t="shared" si="18"/>
        <v xml:space="preserve">["FACTION"] = 1; </v>
      </c>
      <c r="AN30" t="str">
        <f t="shared" si="19"/>
        <v xml:space="preserve">["TIER"] = 3; </v>
      </c>
      <c r="AO30" t="str">
        <f t="shared" si="20"/>
        <v xml:space="preserve">["MIN_LVL"] =  "65"; </v>
      </c>
      <c r="AP30" t="str">
        <f t="shared" si="21"/>
        <v/>
      </c>
      <c r="AQ30" t="str">
        <f t="shared" si="22"/>
        <v xml:space="preserve">["NAME"] = { ["EN"] = "Ost Dunhoth: Manifestations of Wounds and Fears -- Tier 1"; }; </v>
      </c>
      <c r="AR30" t="str">
        <f t="shared" si="23"/>
        <v xml:space="preserve">["LORE"] = { ["EN"] = "Gortheron's powers over wounds and fear have manifested in a wing of Ost Dunhoth. Can you overcome them?"; }; </v>
      </c>
      <c r="AS30" t="str">
        <f t="shared" si="24"/>
        <v xml:space="preserve">["SUMMARY"] = { ["EN"] = "Overcome Gortheron's power over wounds and fears"; }; </v>
      </c>
      <c r="AT30" t="str">
        <f t="shared" si="25"/>
        <v/>
      </c>
      <c r="AU30" t="str">
        <f t="shared" si="26"/>
        <v>};</v>
      </c>
    </row>
    <row r="31" spans="1:47" x14ac:dyDescent="0.25">
      <c r="A31">
        <v>1879205363</v>
      </c>
      <c r="B31">
        <v>23</v>
      </c>
      <c r="C31" t="s">
        <v>869</v>
      </c>
      <c r="D31" t="s">
        <v>26</v>
      </c>
      <c r="L31" t="s">
        <v>874</v>
      </c>
      <c r="M31" t="s">
        <v>873</v>
      </c>
      <c r="N31">
        <v>3</v>
      </c>
      <c r="O31">
        <v>65</v>
      </c>
      <c r="S31" t="str">
        <f t="shared" si="1"/>
        <v xml:space="preserve"> [30] = {["ID"] = 1879205363; }; -- Ost Dunhoth: Manifestations of Diseases and Poisons -- Tier 1</v>
      </c>
      <c r="T31" s="1" t="str">
        <f t="shared" si="2"/>
        <v xml:space="preserve"> [30] = {["ID"] = 1879205363; ["SAVE_INDEX"] = 23; ["TYPE"] =  6;                                   ["VXP"] = 0; ["LP"] =  0; ["REP"] = 0; ["FACTION"] = 1; ["TIER"] = 3; ["MIN_LVL"] =  "65"; ["NAME"] = { ["EN"] = "Ost Dunhoth: Manifestations of Diseases and Poisons -- Tier 1"; }; ["LORE"] = { ["EN"] = "Gortheron's powers over diseases and poisons have manifested in a wing of Ost Dunhoth. Can you overcome them?"; }; ["SUMMARY"] = { ["EN"] = "Overcome Gortheron's power over diseases and poisons"; }; };</v>
      </c>
      <c r="U31">
        <f t="shared" si="3"/>
        <v>30</v>
      </c>
      <c r="V31" t="str">
        <f t="shared" si="4"/>
        <v xml:space="preserve"> [30] = {</v>
      </c>
      <c r="W31" t="str">
        <f t="shared" si="5"/>
        <v xml:space="preserve">["ID"] = 1879205363; </v>
      </c>
      <c r="X31" t="str">
        <f t="shared" si="6"/>
        <v xml:space="preserve">["ID"] = 1879205363; </v>
      </c>
      <c r="Y31" t="str">
        <f t="shared" si="7"/>
        <v/>
      </c>
      <c r="Z31" s="1" t="str">
        <f t="shared" si="8"/>
        <v xml:space="preserve">["SAVE_INDEX"] = 23; </v>
      </c>
      <c r="AA31">
        <f>VLOOKUP(D31,Type!A$2:B$18,2,FALSE)</f>
        <v>6</v>
      </c>
      <c r="AB31" t="str">
        <f t="shared" si="9"/>
        <v xml:space="preserve">["TYPE"] =  6; </v>
      </c>
      <c r="AC31" t="str">
        <f>IF(NOT(ISBLANK(E31)),VLOOKUP(E31,Type!D$2:E$6,2,FALSE),"")</f>
        <v/>
      </c>
      <c r="AD31" t="str">
        <f t="shared" si="10"/>
        <v xml:space="preserve">            </v>
      </c>
      <c r="AE31" t="str">
        <f t="shared" si="11"/>
        <v xml:space="preserve">                      </v>
      </c>
      <c r="AF31" t="str">
        <f t="shared" si="12"/>
        <v>0</v>
      </c>
      <c r="AG31" t="str">
        <f t="shared" si="13"/>
        <v xml:space="preserve">["VXP"] = 0; </v>
      </c>
      <c r="AH31" t="str">
        <f t="shared" si="14"/>
        <v>0</v>
      </c>
      <c r="AI31" t="str">
        <f t="shared" si="15"/>
        <v xml:space="preserve">["LP"] =  0; </v>
      </c>
      <c r="AJ31" t="str">
        <f t="shared" si="16"/>
        <v>0</v>
      </c>
      <c r="AK31" t="str">
        <f t="shared" si="17"/>
        <v xml:space="preserve">["REP"] = 0; </v>
      </c>
      <c r="AL31">
        <f>IF(NOT(ISBLANK(K31)),VLOOKUP(K31,Faction!A$2:B$78,2,FALSE),1)</f>
        <v>1</v>
      </c>
      <c r="AM31" t="str">
        <f t="shared" si="18"/>
        <v xml:space="preserve">["FACTION"] = 1; </v>
      </c>
      <c r="AN31" t="str">
        <f t="shared" si="19"/>
        <v xml:space="preserve">["TIER"] = 3; </v>
      </c>
      <c r="AO31" t="str">
        <f t="shared" si="20"/>
        <v xml:space="preserve">["MIN_LVL"] =  "65"; </v>
      </c>
      <c r="AP31" t="str">
        <f t="shared" si="21"/>
        <v/>
      </c>
      <c r="AQ31" t="str">
        <f t="shared" si="22"/>
        <v xml:space="preserve">["NAME"] = { ["EN"] = "Ost Dunhoth: Manifestations of Diseases and Poisons -- Tier 1"; }; </v>
      </c>
      <c r="AR31" t="str">
        <f t="shared" si="23"/>
        <v xml:space="preserve">["LORE"] = { ["EN"] = "Gortheron's powers over diseases and poisons have manifested in a wing of Ost Dunhoth. Can you overcome them?"; }; </v>
      </c>
      <c r="AS31" t="str">
        <f t="shared" si="24"/>
        <v xml:space="preserve">["SUMMARY"] = { ["EN"] = "Overcome Gortheron's power over diseases and poisons"; }; </v>
      </c>
      <c r="AT31" t="str">
        <f t="shared" si="25"/>
        <v/>
      </c>
      <c r="AU31" t="str">
        <f t="shared" si="26"/>
        <v>};</v>
      </c>
    </row>
    <row r="32" spans="1:47" x14ac:dyDescent="0.25">
      <c r="A32">
        <v>1879205365</v>
      </c>
      <c r="B32">
        <v>24</v>
      </c>
      <c r="C32" t="s">
        <v>872</v>
      </c>
      <c r="D32" t="s">
        <v>26</v>
      </c>
      <c r="L32" t="s">
        <v>876</v>
      </c>
      <c r="M32" t="s">
        <v>875</v>
      </c>
      <c r="N32">
        <v>3</v>
      </c>
      <c r="O32">
        <v>65</v>
      </c>
      <c r="S32" t="str">
        <f t="shared" si="1"/>
        <v xml:space="preserve"> [31] = {["ID"] = 1879205365; }; -- Ost Dunhoth: Ivar and Gortheron -- Tier 1</v>
      </c>
      <c r="T32" s="1" t="str">
        <f t="shared" si="2"/>
        <v xml:space="preserve"> [31] = {["ID"] = 1879205365; ["SAVE_INDEX"] = 24; ["TYPE"] =  6;                                   ["VXP"] = 0; ["LP"] =  0; ["REP"] = 0; ["FACTION"] = 1; ["TIER"] = 3; ["MIN_LVL"] =  "65"; ["NAME"] = { ["EN"] = "Ost Dunhoth: Ivar and Gortheron -- Tier 1"; }; ["LORE"] = { ["EN"] = "The final wing of Ost Dunhoth is home to Ivar and Gortheron. Can you defeat them and stop the Gaunt-lords?"; }; ["SUMMARY"] = { ["EN"] = "Defeat Ivar and Gortheron"; }; };</v>
      </c>
      <c r="U32">
        <f t="shared" si="3"/>
        <v>31</v>
      </c>
      <c r="V32" t="str">
        <f t="shared" si="4"/>
        <v xml:space="preserve"> [31] = {</v>
      </c>
      <c r="W32" t="str">
        <f t="shared" si="5"/>
        <v xml:space="preserve">["ID"] = 1879205365; </v>
      </c>
      <c r="X32" t="str">
        <f t="shared" si="6"/>
        <v xml:space="preserve">["ID"] = 1879205365; </v>
      </c>
      <c r="Y32" t="str">
        <f t="shared" si="7"/>
        <v/>
      </c>
      <c r="Z32" s="1" t="str">
        <f t="shared" si="8"/>
        <v xml:space="preserve">["SAVE_INDEX"] = 24; </v>
      </c>
      <c r="AA32">
        <f>VLOOKUP(D32,Type!A$2:B$18,2,FALSE)</f>
        <v>6</v>
      </c>
      <c r="AB32" t="str">
        <f t="shared" si="9"/>
        <v xml:space="preserve">["TYPE"] =  6; </v>
      </c>
      <c r="AC32" t="str">
        <f>IF(NOT(ISBLANK(E32)),VLOOKUP(E32,Type!D$2:E$6,2,FALSE),"")</f>
        <v/>
      </c>
      <c r="AD32" t="str">
        <f t="shared" si="10"/>
        <v xml:space="preserve">            </v>
      </c>
      <c r="AE32" t="str">
        <f t="shared" si="11"/>
        <v xml:space="preserve">                      </v>
      </c>
      <c r="AF32" t="str">
        <f t="shared" si="12"/>
        <v>0</v>
      </c>
      <c r="AG32" t="str">
        <f t="shared" si="13"/>
        <v xml:space="preserve">["VXP"] = 0; </v>
      </c>
      <c r="AH32" t="str">
        <f t="shared" si="14"/>
        <v>0</v>
      </c>
      <c r="AI32" t="str">
        <f t="shared" si="15"/>
        <v xml:space="preserve">["LP"] =  0; </v>
      </c>
      <c r="AJ32" t="str">
        <f t="shared" si="16"/>
        <v>0</v>
      </c>
      <c r="AK32" t="str">
        <f t="shared" si="17"/>
        <v xml:space="preserve">["REP"] = 0; </v>
      </c>
      <c r="AL32">
        <f>IF(NOT(ISBLANK(K32)),VLOOKUP(K32,Faction!A$2:B$78,2,FALSE),1)</f>
        <v>1</v>
      </c>
      <c r="AM32" t="str">
        <f t="shared" si="18"/>
        <v xml:space="preserve">["FACTION"] = 1; </v>
      </c>
      <c r="AN32" t="str">
        <f t="shared" si="19"/>
        <v xml:space="preserve">["TIER"] = 3; </v>
      </c>
      <c r="AO32" t="str">
        <f t="shared" si="20"/>
        <v xml:space="preserve">["MIN_LVL"] =  "65"; </v>
      </c>
      <c r="AP32" t="str">
        <f t="shared" si="21"/>
        <v/>
      </c>
      <c r="AQ32" t="str">
        <f t="shared" si="22"/>
        <v xml:space="preserve">["NAME"] = { ["EN"] = "Ost Dunhoth: Ivar and Gortheron -- Tier 1"; }; </v>
      </c>
      <c r="AR32" t="str">
        <f t="shared" si="23"/>
        <v xml:space="preserve">["LORE"] = { ["EN"] = "The final wing of Ost Dunhoth is home to Ivar and Gortheron. Can you defeat them and stop the Gaunt-lords?"; }; </v>
      </c>
      <c r="AS32" t="str">
        <f t="shared" si="24"/>
        <v xml:space="preserve">["SUMMARY"] = { ["EN"] = "Defeat Ivar and Gortheron"; }; </v>
      </c>
      <c r="AT32" t="str">
        <f t="shared" si="25"/>
        <v/>
      </c>
      <c r="AU32" t="str">
        <f t="shared" si="26"/>
        <v>};</v>
      </c>
    </row>
    <row r="33" spans="1:47" x14ac:dyDescent="0.25">
      <c r="A33">
        <v>1879198835</v>
      </c>
      <c r="B33">
        <v>25</v>
      </c>
      <c r="C33" t="s">
        <v>892</v>
      </c>
      <c r="D33" t="s">
        <v>25</v>
      </c>
      <c r="I33">
        <v>5</v>
      </c>
      <c r="L33" t="s">
        <v>894</v>
      </c>
      <c r="M33" t="s">
        <v>893</v>
      </c>
      <c r="N33">
        <v>4</v>
      </c>
      <c r="O33">
        <v>60</v>
      </c>
      <c r="S33" t="str">
        <f t="shared" si="1"/>
        <v xml:space="preserve"> [32] = {["ID"] = 1879198835; }; -- Discoverer of Ost Dunhoth</v>
      </c>
      <c r="T33" s="1" t="str">
        <f t="shared" si="2"/>
        <v xml:space="preserve"> [32] = {["ID"] = 1879198835; ["SAVE_INDEX"] = 25; ["TYPE"] =  3;                                   ["VXP"] = 0; ["LP"] =  5; ["REP"] = 0; ["FACTION"] = 1; ["TIER"] = 4; ["MIN_LVL"] =  "60"; ["NAME"] = { ["EN"] = "Discoverer of Ost Dunhoth"; }; ["LORE"] = { ["EN"] = "Ost Dunhoth is an ancient Gondorian fortress in Enedwaith. The Gaunt-lord Gortheron has claimed it as the base of his power."; }; ["SUMMARY"] = { ["EN"] = "Locate the entrance to Ost Dunhoth"; }; };</v>
      </c>
      <c r="U33">
        <f t="shared" si="3"/>
        <v>32</v>
      </c>
      <c r="V33" t="str">
        <f t="shared" si="4"/>
        <v xml:space="preserve"> [32] = {</v>
      </c>
      <c r="W33" t="str">
        <f t="shared" si="5"/>
        <v xml:space="preserve">["ID"] = 1879198835; </v>
      </c>
      <c r="X33" t="str">
        <f t="shared" si="6"/>
        <v xml:space="preserve">["ID"] = 1879198835; </v>
      </c>
      <c r="Y33" t="str">
        <f t="shared" si="7"/>
        <v/>
      </c>
      <c r="Z33" s="1" t="str">
        <f t="shared" si="8"/>
        <v xml:space="preserve">["SAVE_INDEX"] = 25; </v>
      </c>
      <c r="AA33">
        <f>VLOOKUP(D33,Type!A$2:B$18,2,FALSE)</f>
        <v>3</v>
      </c>
      <c r="AB33" t="str">
        <f t="shared" si="9"/>
        <v xml:space="preserve">["TYPE"] =  3; </v>
      </c>
      <c r="AC33" t="str">
        <f>IF(NOT(ISBLANK(E33)),VLOOKUP(E33,Type!D$2:E$6,2,FALSE),"")</f>
        <v/>
      </c>
      <c r="AD33" t="str">
        <f t="shared" si="10"/>
        <v xml:space="preserve">            </v>
      </c>
      <c r="AE33" t="str">
        <f t="shared" si="11"/>
        <v xml:space="preserve">                      </v>
      </c>
      <c r="AF33" t="str">
        <f t="shared" si="12"/>
        <v>0</v>
      </c>
      <c r="AG33" t="str">
        <f t="shared" si="13"/>
        <v xml:space="preserve">["VXP"] = 0; </v>
      </c>
      <c r="AH33" t="str">
        <f t="shared" si="14"/>
        <v>5</v>
      </c>
      <c r="AI33" t="str">
        <f t="shared" si="15"/>
        <v xml:space="preserve">["LP"] =  5; </v>
      </c>
      <c r="AJ33" t="str">
        <f t="shared" si="16"/>
        <v>0</v>
      </c>
      <c r="AK33" t="str">
        <f t="shared" si="17"/>
        <v xml:space="preserve">["REP"] = 0; </v>
      </c>
      <c r="AL33">
        <f>IF(NOT(ISBLANK(K33)),VLOOKUP(K33,Faction!A$2:B$78,2,FALSE),1)</f>
        <v>1</v>
      </c>
      <c r="AM33" t="str">
        <f t="shared" si="18"/>
        <v xml:space="preserve">["FACTION"] = 1; </v>
      </c>
      <c r="AN33" t="str">
        <f t="shared" si="19"/>
        <v xml:space="preserve">["TIER"] = 4; </v>
      </c>
      <c r="AO33" t="str">
        <f t="shared" si="20"/>
        <v xml:space="preserve">["MIN_LVL"] =  "60"; </v>
      </c>
      <c r="AP33" t="str">
        <f t="shared" si="21"/>
        <v/>
      </c>
      <c r="AQ33" t="str">
        <f t="shared" si="22"/>
        <v xml:space="preserve">["NAME"] = { ["EN"] = "Discoverer of Ost Dunhoth"; }; </v>
      </c>
      <c r="AR33" t="str">
        <f t="shared" si="23"/>
        <v xml:space="preserve">["LORE"] = { ["EN"] = "Ost Dunhoth is an ancient Gondorian fortress in Enedwaith. The Gaunt-lord Gortheron has claimed it as the base of his power."; }; </v>
      </c>
      <c r="AS33" t="str">
        <f t="shared" si="24"/>
        <v xml:space="preserve">["SUMMARY"] = { ["EN"] = "Locate the entrance to Ost Dunhoth"; }; </v>
      </c>
      <c r="AT33" t="str">
        <f t="shared" si="25"/>
        <v/>
      </c>
      <c r="AU33" t="str">
        <f t="shared" si="26"/>
        <v>};</v>
      </c>
    </row>
    <row r="34" spans="1:47" x14ac:dyDescent="0.25">
      <c r="A34">
        <v>1879205368</v>
      </c>
      <c r="B34">
        <v>26</v>
      </c>
      <c r="C34" t="s">
        <v>877</v>
      </c>
      <c r="D34" t="s">
        <v>26</v>
      </c>
      <c r="L34" t="s">
        <v>396</v>
      </c>
      <c r="M34" t="s">
        <v>1805</v>
      </c>
      <c r="N34">
        <v>2</v>
      </c>
      <c r="O34">
        <v>65</v>
      </c>
      <c r="S34" t="str">
        <f t="shared" si="1"/>
        <v xml:space="preserve"> [33] = {["ID"] = 1879205368; }; -- Ost Dunhoth: The Fall of Gortheron -- Tier 2</v>
      </c>
      <c r="T34" s="1" t="str">
        <f t="shared" si="2"/>
        <v xml:space="preserve"> [33] = {["ID"] = 1879205368; ["SAVE_INDEX"] = 26; ["TYPE"] =  6;                                   ["VXP"] = 0; ["LP"] =  0; ["REP"] = 0; ["FACTION"] = 1; ["TIER"] = 2; ["MIN_LVL"] =  "65"; ["NAME"] = { ["EN"] = "Ost Dunhoth: The Fall of Gortheron -- Tier 2"; }; ["LORE"] = { ["EN"] = "Ost Dunhoth is filled with manifestations of Gortheron's powers over wounds, fears, diseases, and poisons. It is also home to Ivar the Blood-hand and Gortheron the Doom-caller. This deed can only be completed on Tier 2 difficulty."; }; ["SUMMARY"] = { ["EN"] = "Complete 3 deeds"; }; };</v>
      </c>
      <c r="U34">
        <f t="shared" si="3"/>
        <v>33</v>
      </c>
      <c r="V34" t="str">
        <f t="shared" si="4"/>
        <v xml:space="preserve"> [33] = {</v>
      </c>
      <c r="W34" t="str">
        <f t="shared" si="5"/>
        <v xml:space="preserve">["ID"] = 1879205368; </v>
      </c>
      <c r="X34" t="str">
        <f t="shared" si="6"/>
        <v xml:space="preserve">["ID"] = 1879205368; </v>
      </c>
      <c r="Y34" t="str">
        <f t="shared" si="7"/>
        <v/>
      </c>
      <c r="Z34" s="1" t="str">
        <f t="shared" si="8"/>
        <v xml:space="preserve">["SAVE_INDEX"] = 26; </v>
      </c>
      <c r="AA34">
        <f>VLOOKUP(D34,Type!A$2:B$18,2,FALSE)</f>
        <v>6</v>
      </c>
      <c r="AB34" t="str">
        <f t="shared" si="9"/>
        <v xml:space="preserve">["TYPE"] =  6; </v>
      </c>
      <c r="AC34" t="str">
        <f>IF(NOT(ISBLANK(E34)),VLOOKUP(E34,Type!D$2:E$6,2,FALSE),"")</f>
        <v/>
      </c>
      <c r="AD34" t="str">
        <f t="shared" si="10"/>
        <v xml:space="preserve">            </v>
      </c>
      <c r="AE34" t="str">
        <f t="shared" si="11"/>
        <v xml:space="preserve">                      </v>
      </c>
      <c r="AF34" t="str">
        <f t="shared" si="12"/>
        <v>0</v>
      </c>
      <c r="AG34" t="str">
        <f t="shared" si="13"/>
        <v xml:space="preserve">["VXP"] = 0; </v>
      </c>
      <c r="AH34" t="str">
        <f t="shared" si="14"/>
        <v>0</v>
      </c>
      <c r="AI34" t="str">
        <f t="shared" si="15"/>
        <v xml:space="preserve">["LP"] =  0; </v>
      </c>
      <c r="AJ34" t="str">
        <f t="shared" si="16"/>
        <v>0</v>
      </c>
      <c r="AK34" t="str">
        <f t="shared" si="17"/>
        <v xml:space="preserve">["REP"] = 0; </v>
      </c>
      <c r="AL34">
        <f>IF(NOT(ISBLANK(K34)),VLOOKUP(K34,Faction!A$2:B$78,2,FALSE),1)</f>
        <v>1</v>
      </c>
      <c r="AM34" t="str">
        <f t="shared" si="18"/>
        <v xml:space="preserve">["FACTION"] = 1; </v>
      </c>
      <c r="AN34" t="str">
        <f t="shared" si="19"/>
        <v xml:space="preserve">["TIER"] = 2; </v>
      </c>
      <c r="AO34" t="str">
        <f t="shared" si="20"/>
        <v xml:space="preserve">["MIN_LVL"] =  "65"; </v>
      </c>
      <c r="AP34" t="str">
        <f t="shared" si="21"/>
        <v/>
      </c>
      <c r="AQ34" t="str">
        <f t="shared" si="22"/>
        <v xml:space="preserve">["NAME"] = { ["EN"] = "Ost Dunhoth: The Fall of Gortheron -- Tier 2"; }; </v>
      </c>
      <c r="AR34" t="str">
        <f t="shared" si="23"/>
        <v xml:space="preserve">["LORE"] = { ["EN"] = "Ost Dunhoth is filled with manifestations of Gortheron's powers over wounds, fears, diseases, and poisons. It is also home to Ivar the Blood-hand and Gortheron the Doom-caller. This deed can only be completed on Tier 2 difficulty."; }; </v>
      </c>
      <c r="AS34" t="str">
        <f t="shared" si="24"/>
        <v xml:space="preserve">["SUMMARY"] = { ["EN"] = "Complete 3 deeds"; }; </v>
      </c>
      <c r="AT34" t="str">
        <f t="shared" si="25"/>
        <v/>
      </c>
      <c r="AU34" t="str">
        <f t="shared" si="26"/>
        <v>};</v>
      </c>
    </row>
    <row r="35" spans="1:47" x14ac:dyDescent="0.25">
      <c r="A35">
        <v>1879205362</v>
      </c>
      <c r="B35">
        <v>27</v>
      </c>
      <c r="C35" t="s">
        <v>1451</v>
      </c>
      <c r="D35" t="s">
        <v>26</v>
      </c>
      <c r="L35" t="s">
        <v>868</v>
      </c>
      <c r="M35" t="s">
        <v>1806</v>
      </c>
      <c r="N35">
        <v>3</v>
      </c>
      <c r="O35">
        <v>65</v>
      </c>
      <c r="S35" t="str">
        <f t="shared" si="1"/>
        <v xml:space="preserve"> [34] = {["ID"] = 1879205362; }; -- Ost Dunhoth: Manifestations of Wounds and Fears -- Tier 2</v>
      </c>
      <c r="T35" s="1" t="str">
        <f t="shared" si="2"/>
        <v xml:space="preserve"> [34] = {["ID"] = 1879205362; ["SAVE_INDEX"] = 27; ["TYPE"] =  6;                                   ["VXP"] = 0; ["LP"] =  0; ["REP"] = 0; ["FACTION"] = 1; ["TIER"] = 3; ["MIN_LVL"] =  "65"; ["NAME"] = { ["EN"] = "Ost Dunhoth: Manifestations of Wounds and Fears -- Tier 2"; }; ["LORE"] = { ["EN"] = "Gortheron's powers over wounds and fear have manifested in a wing of Ost Dunhoth. Can you overcome them? This deed can only be completed on Tier 2 difficulty."; }; ["SUMMARY"] = { ["EN"] = "Overcome Gortheron's power over wounds and fears"; }; };</v>
      </c>
      <c r="U35">
        <f t="shared" si="3"/>
        <v>34</v>
      </c>
      <c r="V35" t="str">
        <f t="shared" si="4"/>
        <v xml:space="preserve"> [34] = {</v>
      </c>
      <c r="W35" t="str">
        <f t="shared" si="5"/>
        <v xml:space="preserve">["ID"] = 1879205362; </v>
      </c>
      <c r="X35" t="str">
        <f t="shared" si="6"/>
        <v xml:space="preserve">["ID"] = 1879205362; </v>
      </c>
      <c r="Y35" t="str">
        <f t="shared" si="7"/>
        <v/>
      </c>
      <c r="Z35" s="1" t="str">
        <f t="shared" si="8"/>
        <v xml:space="preserve">["SAVE_INDEX"] = 27; </v>
      </c>
      <c r="AA35">
        <f>VLOOKUP(D35,Type!A$2:B$18,2,FALSE)</f>
        <v>6</v>
      </c>
      <c r="AB35" t="str">
        <f t="shared" si="9"/>
        <v xml:space="preserve">["TYPE"] =  6; </v>
      </c>
      <c r="AC35" t="str">
        <f>IF(NOT(ISBLANK(E35)),VLOOKUP(E35,Type!D$2:E$6,2,FALSE),"")</f>
        <v/>
      </c>
      <c r="AD35" t="str">
        <f t="shared" si="10"/>
        <v xml:space="preserve">            </v>
      </c>
      <c r="AE35" t="str">
        <f t="shared" si="11"/>
        <v xml:space="preserve">                      </v>
      </c>
      <c r="AF35" t="str">
        <f t="shared" si="12"/>
        <v>0</v>
      </c>
      <c r="AG35" t="str">
        <f t="shared" si="13"/>
        <v xml:space="preserve">["VXP"] = 0; </v>
      </c>
      <c r="AH35" t="str">
        <f t="shared" si="14"/>
        <v>0</v>
      </c>
      <c r="AI35" t="str">
        <f t="shared" si="15"/>
        <v xml:space="preserve">["LP"] =  0; </v>
      </c>
      <c r="AJ35" t="str">
        <f t="shared" si="16"/>
        <v>0</v>
      </c>
      <c r="AK35" t="str">
        <f t="shared" si="17"/>
        <v xml:space="preserve">["REP"] = 0; </v>
      </c>
      <c r="AL35">
        <f>IF(NOT(ISBLANK(K35)),VLOOKUP(K35,Faction!A$2:B$78,2,FALSE),1)</f>
        <v>1</v>
      </c>
      <c r="AM35" t="str">
        <f t="shared" si="18"/>
        <v xml:space="preserve">["FACTION"] = 1; </v>
      </c>
      <c r="AN35" t="str">
        <f t="shared" si="19"/>
        <v xml:space="preserve">["TIER"] = 3; </v>
      </c>
      <c r="AO35" t="str">
        <f t="shared" si="20"/>
        <v xml:space="preserve">["MIN_LVL"] =  "65"; </v>
      </c>
      <c r="AP35" t="str">
        <f t="shared" si="21"/>
        <v/>
      </c>
      <c r="AQ35" t="str">
        <f t="shared" si="22"/>
        <v xml:space="preserve">["NAME"] = { ["EN"] = "Ost Dunhoth: Manifestations of Wounds and Fears -- Tier 2"; }; </v>
      </c>
      <c r="AR35" t="str">
        <f t="shared" si="23"/>
        <v xml:space="preserve">["LORE"] = { ["EN"] = "Gortheron's powers over wounds and fear have manifested in a wing of Ost Dunhoth. Can you overcome them? This deed can only be completed on Tier 2 difficulty."; }; </v>
      </c>
      <c r="AS35" t="str">
        <f t="shared" si="24"/>
        <v xml:space="preserve">["SUMMARY"] = { ["EN"] = "Overcome Gortheron's power over wounds and fears"; }; </v>
      </c>
      <c r="AT35" t="str">
        <f t="shared" si="25"/>
        <v/>
      </c>
      <c r="AU35" t="str">
        <f t="shared" si="26"/>
        <v>};</v>
      </c>
    </row>
    <row r="36" spans="1:47" x14ac:dyDescent="0.25">
      <c r="A36">
        <v>1879205364</v>
      </c>
      <c r="B36">
        <v>28</v>
      </c>
      <c r="C36" t="s">
        <v>1452</v>
      </c>
      <c r="D36" t="s">
        <v>26</v>
      </c>
      <c r="L36" t="s">
        <v>874</v>
      </c>
      <c r="M36" t="s">
        <v>1807</v>
      </c>
      <c r="N36">
        <v>3</v>
      </c>
      <c r="O36">
        <v>65</v>
      </c>
      <c r="S36" t="str">
        <f t="shared" si="1"/>
        <v xml:space="preserve"> [35] = {["ID"] = 1879205364; }; -- Ost Dunhoth: Manifestations of Diseases and Poisons -- Tier 2</v>
      </c>
      <c r="T36" s="1" t="str">
        <f t="shared" si="2"/>
        <v xml:space="preserve"> [35] = {["ID"] = 1879205364; ["SAVE_INDEX"] = 28; ["TYPE"] =  6;                                   ["VXP"] = 0; ["LP"] =  0; ["REP"] = 0; ["FACTION"] = 1; ["TIER"] = 3; ["MIN_LVL"] =  "65"; ["NAME"] = { ["EN"] = "Ost Dunhoth: Manifestations of Diseases and Poisons -- Tier 2"; }; ["LORE"] = { ["EN"] = "Gortheron's powers over diseases and poisons have manifested in a wing of Ost Dunhoth. Can you overcome them? This deed can only be completed on Tier 2 difficulty."; }; ["SUMMARY"] = { ["EN"] = "Overcome Gortheron's power over diseases and poisons"; }; };</v>
      </c>
      <c r="U36">
        <f t="shared" si="3"/>
        <v>35</v>
      </c>
      <c r="V36" t="str">
        <f t="shared" si="4"/>
        <v xml:space="preserve"> [35] = {</v>
      </c>
      <c r="W36" t="str">
        <f t="shared" si="5"/>
        <v xml:space="preserve">["ID"] = 1879205364; </v>
      </c>
      <c r="X36" t="str">
        <f t="shared" si="6"/>
        <v xml:space="preserve">["ID"] = 1879205364; </v>
      </c>
      <c r="Y36" t="str">
        <f t="shared" si="7"/>
        <v/>
      </c>
      <c r="Z36" s="1" t="str">
        <f t="shared" si="8"/>
        <v xml:space="preserve">["SAVE_INDEX"] = 28; </v>
      </c>
      <c r="AA36">
        <f>VLOOKUP(D36,Type!A$2:B$18,2,FALSE)</f>
        <v>6</v>
      </c>
      <c r="AB36" t="str">
        <f t="shared" si="9"/>
        <v xml:space="preserve">["TYPE"] =  6; </v>
      </c>
      <c r="AC36" t="str">
        <f>IF(NOT(ISBLANK(E36)),VLOOKUP(E36,Type!D$2:E$6,2,FALSE),"")</f>
        <v/>
      </c>
      <c r="AD36" t="str">
        <f t="shared" si="10"/>
        <v xml:space="preserve">            </v>
      </c>
      <c r="AE36" t="str">
        <f t="shared" si="11"/>
        <v xml:space="preserve">                      </v>
      </c>
      <c r="AF36" t="str">
        <f t="shared" si="12"/>
        <v>0</v>
      </c>
      <c r="AG36" t="str">
        <f t="shared" si="13"/>
        <v xml:space="preserve">["VXP"] = 0; </v>
      </c>
      <c r="AH36" t="str">
        <f t="shared" si="14"/>
        <v>0</v>
      </c>
      <c r="AI36" t="str">
        <f t="shared" si="15"/>
        <v xml:space="preserve">["LP"] =  0; </v>
      </c>
      <c r="AJ36" t="str">
        <f t="shared" si="16"/>
        <v>0</v>
      </c>
      <c r="AK36" t="str">
        <f t="shared" si="17"/>
        <v xml:space="preserve">["REP"] = 0; </v>
      </c>
      <c r="AL36">
        <f>IF(NOT(ISBLANK(K36)),VLOOKUP(K36,Faction!A$2:B$78,2,FALSE),1)</f>
        <v>1</v>
      </c>
      <c r="AM36" t="str">
        <f t="shared" si="18"/>
        <v xml:space="preserve">["FACTION"] = 1; </v>
      </c>
      <c r="AN36" t="str">
        <f t="shared" si="19"/>
        <v xml:space="preserve">["TIER"] = 3; </v>
      </c>
      <c r="AO36" t="str">
        <f t="shared" si="20"/>
        <v xml:space="preserve">["MIN_LVL"] =  "65"; </v>
      </c>
      <c r="AP36" t="str">
        <f t="shared" si="21"/>
        <v/>
      </c>
      <c r="AQ36" t="str">
        <f t="shared" si="22"/>
        <v xml:space="preserve">["NAME"] = { ["EN"] = "Ost Dunhoth: Manifestations of Diseases and Poisons -- Tier 2"; }; </v>
      </c>
      <c r="AR36" t="str">
        <f t="shared" si="23"/>
        <v xml:space="preserve">["LORE"] = { ["EN"] = "Gortheron's powers over diseases and poisons have manifested in a wing of Ost Dunhoth. Can you overcome them? This deed can only be completed on Tier 2 difficulty."; }; </v>
      </c>
      <c r="AS36" t="str">
        <f t="shared" si="24"/>
        <v xml:space="preserve">["SUMMARY"] = { ["EN"] = "Overcome Gortheron's power over diseases and poisons"; }; </v>
      </c>
      <c r="AT36" t="str">
        <f t="shared" si="25"/>
        <v/>
      </c>
      <c r="AU36" t="str">
        <f t="shared" si="26"/>
        <v>};</v>
      </c>
    </row>
    <row r="37" spans="1:47" x14ac:dyDescent="0.25">
      <c r="A37">
        <v>1879205366</v>
      </c>
      <c r="B37">
        <v>29</v>
      </c>
      <c r="C37" t="s">
        <v>1453</v>
      </c>
      <c r="D37" t="s">
        <v>26</v>
      </c>
      <c r="L37" t="s">
        <v>876</v>
      </c>
      <c r="M37" t="s">
        <v>1808</v>
      </c>
      <c r="N37">
        <v>3</v>
      </c>
      <c r="O37">
        <v>65</v>
      </c>
      <c r="S37" t="str">
        <f t="shared" si="1"/>
        <v xml:space="preserve"> [36] = {["ID"] = 1879205366; }; -- Ost Dunhoth: Ivar and Gortheron -- Tier 2</v>
      </c>
      <c r="T37" s="1" t="str">
        <f t="shared" si="2"/>
        <v xml:space="preserve"> [36] = {["ID"] = 1879205366; ["SAVE_INDEX"] = 29; ["TYPE"] =  6;                                   ["VXP"] = 0; ["LP"] =  0; ["REP"] = 0; ["FACTION"] = 1; ["TIER"] = 3; ["MIN_LVL"] =  "65"; ["NAME"] = { ["EN"] = "Ost Dunhoth: Ivar and Gortheron -- Tier 2"; }; ["LORE"] = { ["EN"] = "The final wing of Ost Dunhoth is home to Ivar and Gortheron. Can you defeat them and stop the Gaunt-lords? This deed can only be completed on Tier 2 difficulty."; }; ["SUMMARY"] = { ["EN"] = "Defeat Ivar and Gortheron"; }; };</v>
      </c>
      <c r="U37">
        <f t="shared" si="3"/>
        <v>36</v>
      </c>
      <c r="V37" t="str">
        <f t="shared" si="4"/>
        <v xml:space="preserve"> [36] = {</v>
      </c>
      <c r="W37" t="str">
        <f t="shared" si="5"/>
        <v xml:space="preserve">["ID"] = 1879205366; </v>
      </c>
      <c r="X37" t="str">
        <f t="shared" si="6"/>
        <v xml:space="preserve">["ID"] = 1879205366; </v>
      </c>
      <c r="Y37" t="str">
        <f t="shared" si="7"/>
        <v/>
      </c>
      <c r="Z37" s="1" t="str">
        <f t="shared" si="8"/>
        <v xml:space="preserve">["SAVE_INDEX"] = 29; </v>
      </c>
      <c r="AA37">
        <f>VLOOKUP(D37,Type!A$2:B$18,2,FALSE)</f>
        <v>6</v>
      </c>
      <c r="AB37" t="str">
        <f t="shared" si="9"/>
        <v xml:space="preserve">["TYPE"] =  6; </v>
      </c>
      <c r="AC37" t="str">
        <f>IF(NOT(ISBLANK(E37)),VLOOKUP(E37,Type!D$2:E$6,2,FALSE),"")</f>
        <v/>
      </c>
      <c r="AD37" t="str">
        <f t="shared" si="10"/>
        <v xml:space="preserve">            </v>
      </c>
      <c r="AE37" t="str">
        <f t="shared" si="11"/>
        <v xml:space="preserve">                      </v>
      </c>
      <c r="AF37" t="str">
        <f t="shared" si="12"/>
        <v>0</v>
      </c>
      <c r="AG37" t="str">
        <f t="shared" si="13"/>
        <v xml:space="preserve">["VXP"] = 0; </v>
      </c>
      <c r="AH37" t="str">
        <f t="shared" si="14"/>
        <v>0</v>
      </c>
      <c r="AI37" t="str">
        <f t="shared" si="15"/>
        <v xml:space="preserve">["LP"] =  0; </v>
      </c>
      <c r="AJ37" t="str">
        <f t="shared" si="16"/>
        <v>0</v>
      </c>
      <c r="AK37" t="str">
        <f t="shared" si="17"/>
        <v xml:space="preserve">["REP"] = 0; </v>
      </c>
      <c r="AL37">
        <f>IF(NOT(ISBLANK(K37)),VLOOKUP(K37,Faction!A$2:B$78,2,FALSE),1)</f>
        <v>1</v>
      </c>
      <c r="AM37" t="str">
        <f t="shared" si="18"/>
        <v xml:space="preserve">["FACTION"] = 1; </v>
      </c>
      <c r="AN37" t="str">
        <f t="shared" si="19"/>
        <v xml:space="preserve">["TIER"] = 3; </v>
      </c>
      <c r="AO37" t="str">
        <f t="shared" si="20"/>
        <v xml:space="preserve">["MIN_LVL"] =  "65"; </v>
      </c>
      <c r="AP37" t="str">
        <f t="shared" si="21"/>
        <v/>
      </c>
      <c r="AQ37" t="str">
        <f t="shared" si="22"/>
        <v xml:space="preserve">["NAME"] = { ["EN"] = "Ost Dunhoth: Ivar and Gortheron -- Tier 2"; }; </v>
      </c>
      <c r="AR37" t="str">
        <f t="shared" si="23"/>
        <v xml:space="preserve">["LORE"] = { ["EN"] = "The final wing of Ost Dunhoth is home to Ivar and Gortheron. Can you defeat them and stop the Gaunt-lords? This deed can only be completed on Tier 2 difficulty."; }; </v>
      </c>
      <c r="AS37" t="str">
        <f t="shared" si="24"/>
        <v xml:space="preserve">["SUMMARY"] = { ["EN"] = "Defeat Ivar and Gortheron"; }; </v>
      </c>
      <c r="AT37" t="str">
        <f t="shared" si="25"/>
        <v/>
      </c>
      <c r="AU37" t="str">
        <f t="shared" si="26"/>
        <v>};</v>
      </c>
    </row>
    <row r="38" spans="1:47" x14ac:dyDescent="0.25">
      <c r="A38">
        <v>1879205372</v>
      </c>
      <c r="B38">
        <v>30</v>
      </c>
      <c r="C38" t="s">
        <v>878</v>
      </c>
      <c r="D38" t="s">
        <v>26</v>
      </c>
      <c r="L38" t="s">
        <v>879</v>
      </c>
      <c r="M38" t="s">
        <v>1809</v>
      </c>
      <c r="N38">
        <v>2</v>
      </c>
      <c r="O38" t="s">
        <v>1392</v>
      </c>
      <c r="S38" t="str">
        <f t="shared" si="1"/>
        <v xml:space="preserve"> [37] = {["ID"] = 1879205372; }; -- Ost Dunhoth: Leader of the Pack</v>
      </c>
      <c r="T38" s="1" t="str">
        <f t="shared" si="2"/>
        <v xml:space="preserve"> [37] = {["ID"] = 1879205372; ["SAVE_INDEX"] = 30; ["TYPE"] =  6;                                   ["VXP"] = 0; ["LP"] =  0; ["REP"] = 0; ["FACTION"] = 1; ["TIER"] = 2; ["MIN_LVL"] = "CAP"; ["NAME"] = { ["EN"] = "Ost Dunhoth: Leader of the Pack"; }; ["LORE"] = { ["EN"] = "Wounds cut deep and bleed long. Show Ivar you do not fear his power by completing the Wound Wing in hasty fashion. This deed can only be completed on Tier 2 difficulty."; }; ["SUMMARY"] = { ["EN"] = "Overcome the Manifestation of wounds in Rapid Time. You must clear the wound-wing in Challenge mode to complete this deed."; }; };</v>
      </c>
      <c r="U38">
        <f t="shared" si="3"/>
        <v>37</v>
      </c>
      <c r="V38" t="str">
        <f t="shared" si="4"/>
        <v xml:space="preserve"> [37] = {</v>
      </c>
      <c r="W38" t="str">
        <f t="shared" si="5"/>
        <v xml:space="preserve">["ID"] = 1879205372; </v>
      </c>
      <c r="X38" t="str">
        <f t="shared" si="6"/>
        <v xml:space="preserve">["ID"] = 1879205372; </v>
      </c>
      <c r="Y38" t="str">
        <f t="shared" si="7"/>
        <v/>
      </c>
      <c r="Z38" s="1" t="str">
        <f t="shared" si="8"/>
        <v xml:space="preserve">["SAVE_INDEX"] = 30; </v>
      </c>
      <c r="AA38">
        <f>VLOOKUP(D38,Type!A$2:B$18,2,FALSE)</f>
        <v>6</v>
      </c>
      <c r="AB38" t="str">
        <f t="shared" si="9"/>
        <v xml:space="preserve">["TYPE"] =  6; </v>
      </c>
      <c r="AC38" t="str">
        <f>IF(NOT(ISBLANK(E38)),VLOOKUP(E38,Type!D$2:E$6,2,FALSE),"")</f>
        <v/>
      </c>
      <c r="AD38" t="str">
        <f t="shared" si="10"/>
        <v xml:space="preserve">            </v>
      </c>
      <c r="AE38" t="str">
        <f t="shared" si="11"/>
        <v xml:space="preserve">                      </v>
      </c>
      <c r="AF38" t="str">
        <f t="shared" si="12"/>
        <v>0</v>
      </c>
      <c r="AG38" t="str">
        <f t="shared" si="13"/>
        <v xml:space="preserve">["VXP"] = 0; </v>
      </c>
      <c r="AH38" t="str">
        <f t="shared" si="14"/>
        <v>0</v>
      </c>
      <c r="AI38" t="str">
        <f t="shared" si="15"/>
        <v xml:space="preserve">["LP"] =  0; </v>
      </c>
      <c r="AJ38" t="str">
        <f t="shared" si="16"/>
        <v>0</v>
      </c>
      <c r="AK38" t="str">
        <f t="shared" si="17"/>
        <v xml:space="preserve">["REP"] = 0; </v>
      </c>
      <c r="AL38">
        <f>IF(NOT(ISBLANK(K38)),VLOOKUP(K38,Faction!A$2:B$78,2,FALSE),1)</f>
        <v>1</v>
      </c>
      <c r="AM38" t="str">
        <f t="shared" si="18"/>
        <v xml:space="preserve">["FACTION"] = 1; </v>
      </c>
      <c r="AN38" t="str">
        <f t="shared" si="19"/>
        <v xml:space="preserve">["TIER"] = 2; </v>
      </c>
      <c r="AO38" t="str">
        <f t="shared" si="20"/>
        <v xml:space="preserve">["MIN_LVL"] = "CAP"; </v>
      </c>
      <c r="AP38" t="str">
        <f t="shared" si="21"/>
        <v/>
      </c>
      <c r="AQ38" t="str">
        <f t="shared" si="22"/>
        <v xml:space="preserve">["NAME"] = { ["EN"] = "Ost Dunhoth: Leader of the Pack"; }; </v>
      </c>
      <c r="AR38" t="str">
        <f t="shared" si="23"/>
        <v xml:space="preserve">["LORE"] = { ["EN"] = "Wounds cut deep and bleed long. Show Ivar you do not fear his power by completing the Wound Wing in hasty fashion. This deed can only be completed on Tier 2 difficulty."; }; </v>
      </c>
      <c r="AS38" t="str">
        <f t="shared" si="24"/>
        <v xml:space="preserve">["SUMMARY"] = { ["EN"] = "Overcome the Manifestation of wounds in Rapid Time. You must clear the wound-wing in Challenge mode to complete this deed."; }; </v>
      </c>
      <c r="AT38" t="str">
        <f t="shared" si="25"/>
        <v/>
      </c>
      <c r="AU38" t="str">
        <f t="shared" si="26"/>
        <v>};</v>
      </c>
    </row>
    <row r="39" spans="1:47" x14ac:dyDescent="0.25">
      <c r="A39">
        <v>1879205373</v>
      </c>
      <c r="B39">
        <v>31</v>
      </c>
      <c r="C39" t="s">
        <v>880</v>
      </c>
      <c r="D39" t="s">
        <v>26</v>
      </c>
      <c r="L39" t="s">
        <v>881</v>
      </c>
      <c r="M39" t="s">
        <v>1813</v>
      </c>
      <c r="N39">
        <v>2</v>
      </c>
      <c r="O39" t="s">
        <v>1392</v>
      </c>
      <c r="S39" t="str">
        <f t="shared" si="1"/>
        <v xml:space="preserve"> [38] = {["ID"] = 1879205373; }; -- Ost Dunhoth: Face Your Fears</v>
      </c>
      <c r="T39" s="1" t="str">
        <f t="shared" si="2"/>
        <v xml:space="preserve"> [38] = {["ID"] = 1879205373; ["SAVE_INDEX"] = 31; ["TYPE"] =  6;                                   ["VXP"] = 0; ["LP"] =  0; ["REP"] = 0; ["FACTION"] = 1; ["TIER"] = 2; ["MIN_LVL"] = "CAP"; ["NAME"] = { ["EN"] = "Ost Dunhoth: Face Your Fears"; }; ["LORE"] = { ["EN"] = "True heroes of Middle-earth never turn their backs, regardless of the terrors they are faced with. This deed can only be completed on Tier 2 difficulty."; }; ["SUMMARY"] = { ["EN"] = "Overcome the manifestations of fears without anyone turning their backs. You must clear the fear-wing in Challenge mode to complete this deed."; }; };</v>
      </c>
      <c r="U39">
        <f t="shared" si="3"/>
        <v>38</v>
      </c>
      <c r="V39" t="str">
        <f t="shared" si="4"/>
        <v xml:space="preserve"> [38] = {</v>
      </c>
      <c r="W39" t="str">
        <f t="shared" si="5"/>
        <v xml:space="preserve">["ID"] = 1879205373; </v>
      </c>
      <c r="X39" t="str">
        <f t="shared" si="6"/>
        <v xml:space="preserve">["ID"] = 1879205373; </v>
      </c>
      <c r="Y39" t="str">
        <f t="shared" si="7"/>
        <v/>
      </c>
      <c r="Z39" s="1" t="str">
        <f t="shared" si="8"/>
        <v xml:space="preserve">["SAVE_INDEX"] = 31; </v>
      </c>
      <c r="AA39">
        <f>VLOOKUP(D39,Type!A$2:B$18,2,FALSE)</f>
        <v>6</v>
      </c>
      <c r="AB39" t="str">
        <f t="shared" si="9"/>
        <v xml:space="preserve">["TYPE"] =  6; </v>
      </c>
      <c r="AC39" t="str">
        <f>IF(NOT(ISBLANK(E39)),VLOOKUP(E39,Type!D$2:E$6,2,FALSE),"")</f>
        <v/>
      </c>
      <c r="AD39" t="str">
        <f t="shared" si="10"/>
        <v xml:space="preserve">            </v>
      </c>
      <c r="AE39" t="str">
        <f t="shared" si="11"/>
        <v xml:space="preserve">                      </v>
      </c>
      <c r="AF39" t="str">
        <f t="shared" si="12"/>
        <v>0</v>
      </c>
      <c r="AG39" t="str">
        <f t="shared" si="13"/>
        <v xml:space="preserve">["VXP"] = 0; </v>
      </c>
      <c r="AH39" t="str">
        <f t="shared" si="14"/>
        <v>0</v>
      </c>
      <c r="AI39" t="str">
        <f t="shared" si="15"/>
        <v xml:space="preserve">["LP"] =  0; </v>
      </c>
      <c r="AJ39" t="str">
        <f t="shared" si="16"/>
        <v>0</v>
      </c>
      <c r="AK39" t="str">
        <f t="shared" si="17"/>
        <v xml:space="preserve">["REP"] = 0; </v>
      </c>
      <c r="AL39">
        <f>IF(NOT(ISBLANK(K39)),VLOOKUP(K39,Faction!A$2:B$78,2,FALSE),1)</f>
        <v>1</v>
      </c>
      <c r="AM39" t="str">
        <f t="shared" si="18"/>
        <v xml:space="preserve">["FACTION"] = 1; </v>
      </c>
      <c r="AN39" t="str">
        <f t="shared" si="19"/>
        <v xml:space="preserve">["TIER"] = 2; </v>
      </c>
      <c r="AO39" t="str">
        <f t="shared" si="20"/>
        <v xml:space="preserve">["MIN_LVL"] = "CAP"; </v>
      </c>
      <c r="AP39" t="str">
        <f t="shared" si="21"/>
        <v/>
      </c>
      <c r="AQ39" t="str">
        <f t="shared" si="22"/>
        <v xml:space="preserve">["NAME"] = { ["EN"] = "Ost Dunhoth: Face Your Fears"; }; </v>
      </c>
      <c r="AR39" t="str">
        <f t="shared" si="23"/>
        <v xml:space="preserve">["LORE"] = { ["EN"] = "True heroes of Middle-earth never turn their backs, regardless of the terrors they are faced with. This deed can only be completed on Tier 2 difficulty."; }; </v>
      </c>
      <c r="AS39" t="str">
        <f t="shared" si="24"/>
        <v xml:space="preserve">["SUMMARY"] = { ["EN"] = "Overcome the manifestations of fears without anyone turning their backs. You must clear the fear-wing in Challenge mode to complete this deed."; }; </v>
      </c>
      <c r="AT39" t="str">
        <f t="shared" si="25"/>
        <v/>
      </c>
      <c r="AU39" t="str">
        <f t="shared" si="26"/>
        <v>};</v>
      </c>
    </row>
    <row r="40" spans="1:47" x14ac:dyDescent="0.25">
      <c r="A40">
        <v>1879205376</v>
      </c>
      <c r="B40">
        <v>32</v>
      </c>
      <c r="C40" t="s">
        <v>882</v>
      </c>
      <c r="D40" t="s">
        <v>26</v>
      </c>
      <c r="L40" t="s">
        <v>883</v>
      </c>
      <c r="M40" t="s">
        <v>1814</v>
      </c>
      <c r="N40">
        <v>2</v>
      </c>
      <c r="O40" t="s">
        <v>1392</v>
      </c>
      <c r="S40" t="str">
        <f t="shared" si="1"/>
        <v xml:space="preserve"> [39] = {["ID"] = 1879205376; }; -- Ost Dunhoth: Toes in the Water</v>
      </c>
      <c r="T40" s="1" t="str">
        <f t="shared" si="2"/>
        <v xml:space="preserve"> [39] = {["ID"] = 1879205376; ["SAVE_INDEX"] = 32; ["TYPE"] =  6;                                   ["VXP"] = 0; ["LP"] =  0; ["REP"] = 0; ["FACTION"] = 1; ["TIER"] = 2; ["MIN_LVL"] = "CAP"; ["NAME"] = { ["EN"] = "Ost Dunhoth: Toes in the Water"; }; ["LORE"] = { ["EN"] = "The source of the poisoned waters has several places of safety. Taunt the evil there by always having each location occupied by a hero of the Free Peoples. This deed can only be completed on Tier 2 difficulty."; }; ["SUMMARY"] = { ["EN"] = "Overcome the manifestation of Poison while fully utilizing your places of safety. You must clear the poison-wing in Challenge mode to complete this deed."; }; };</v>
      </c>
      <c r="U40">
        <f t="shared" si="3"/>
        <v>39</v>
      </c>
      <c r="V40" t="str">
        <f t="shared" si="4"/>
        <v xml:space="preserve"> [39] = {</v>
      </c>
      <c r="W40" t="str">
        <f t="shared" si="5"/>
        <v xml:space="preserve">["ID"] = 1879205376; </v>
      </c>
      <c r="X40" t="str">
        <f t="shared" si="6"/>
        <v xml:space="preserve">["ID"] = 1879205376; </v>
      </c>
      <c r="Y40" t="str">
        <f t="shared" si="7"/>
        <v/>
      </c>
      <c r="Z40" s="1" t="str">
        <f t="shared" si="8"/>
        <v xml:space="preserve">["SAVE_INDEX"] = 32; </v>
      </c>
      <c r="AA40">
        <f>VLOOKUP(D40,Type!A$2:B$18,2,FALSE)</f>
        <v>6</v>
      </c>
      <c r="AB40" t="str">
        <f t="shared" si="9"/>
        <v xml:space="preserve">["TYPE"] =  6; </v>
      </c>
      <c r="AC40" t="str">
        <f>IF(NOT(ISBLANK(E40)),VLOOKUP(E40,Type!D$2:E$6,2,FALSE),"")</f>
        <v/>
      </c>
      <c r="AD40" t="str">
        <f t="shared" si="10"/>
        <v xml:space="preserve">            </v>
      </c>
      <c r="AE40" t="str">
        <f t="shared" si="11"/>
        <v xml:space="preserve">                      </v>
      </c>
      <c r="AF40" t="str">
        <f t="shared" si="12"/>
        <v>0</v>
      </c>
      <c r="AG40" t="str">
        <f t="shared" si="13"/>
        <v xml:space="preserve">["VXP"] = 0; </v>
      </c>
      <c r="AH40" t="str">
        <f t="shared" si="14"/>
        <v>0</v>
      </c>
      <c r="AI40" t="str">
        <f t="shared" si="15"/>
        <v xml:space="preserve">["LP"] =  0; </v>
      </c>
      <c r="AJ40" t="str">
        <f t="shared" si="16"/>
        <v>0</v>
      </c>
      <c r="AK40" t="str">
        <f t="shared" si="17"/>
        <v xml:space="preserve">["REP"] = 0; </v>
      </c>
      <c r="AL40">
        <f>IF(NOT(ISBLANK(K40)),VLOOKUP(K40,Faction!A$2:B$78,2,FALSE),1)</f>
        <v>1</v>
      </c>
      <c r="AM40" t="str">
        <f t="shared" si="18"/>
        <v xml:space="preserve">["FACTION"] = 1; </v>
      </c>
      <c r="AN40" t="str">
        <f t="shared" si="19"/>
        <v xml:space="preserve">["TIER"] = 2; </v>
      </c>
      <c r="AO40" t="str">
        <f t="shared" si="20"/>
        <v xml:space="preserve">["MIN_LVL"] = "CAP"; </v>
      </c>
      <c r="AP40" t="str">
        <f t="shared" si="21"/>
        <v/>
      </c>
      <c r="AQ40" t="str">
        <f t="shared" si="22"/>
        <v xml:space="preserve">["NAME"] = { ["EN"] = "Ost Dunhoth: Toes in the Water"; }; </v>
      </c>
      <c r="AR40" t="str">
        <f t="shared" si="23"/>
        <v xml:space="preserve">["LORE"] = { ["EN"] = "The source of the poisoned waters has several places of safety. Taunt the evil there by always having each location occupied by a hero of the Free Peoples. This deed can only be completed on Tier 2 difficulty."; }; </v>
      </c>
      <c r="AS40" t="str">
        <f t="shared" si="24"/>
        <v xml:space="preserve">["SUMMARY"] = { ["EN"] = "Overcome the manifestation of Poison while fully utilizing your places of safety. You must clear the poison-wing in Challenge mode to complete this deed."; }; </v>
      </c>
      <c r="AT40" t="str">
        <f t="shared" si="25"/>
        <v/>
      </c>
      <c r="AU40" t="str">
        <f t="shared" si="26"/>
        <v>};</v>
      </c>
    </row>
    <row r="41" spans="1:47" x14ac:dyDescent="0.25">
      <c r="A41">
        <v>1879205371</v>
      </c>
      <c r="B41">
        <v>33</v>
      </c>
      <c r="C41" t="s">
        <v>884</v>
      </c>
      <c r="D41" t="s">
        <v>26</v>
      </c>
      <c r="L41" t="s">
        <v>885</v>
      </c>
      <c r="M41" t="s">
        <v>1810</v>
      </c>
      <c r="N41">
        <v>2</v>
      </c>
      <c r="O41" t="s">
        <v>1392</v>
      </c>
      <c r="S41" t="str">
        <f t="shared" si="1"/>
        <v xml:space="preserve"> [40] = {["ID"] = 1879205371; }; -- Ost Dunhoth: Sticky Sap</v>
      </c>
      <c r="T41" s="1" t="str">
        <f t="shared" si="2"/>
        <v xml:space="preserve"> [40] = {["ID"] = 1879205371; ["SAVE_INDEX"] = 33; ["TYPE"] =  6;                                   ["VXP"] = 0; ["LP"] =  0; ["REP"] = 0; ["FACTION"] = 1; ["TIER"] = 2; ["MIN_LVL"] = "CAP"; ["NAME"] = { ["EN"] = "Ost Dunhoth: Sticky Sap"; }; ["LORE"] = { ["EN"] = "Disease has run rampant through the depths of Ost Dunhoth. Nature has been fouled by the poisoned waters. Once you have been marked by one, do not change it. This deed can only be completed on Tier 2 difficulty."; }; ["SUMMARY"] = { ["EN"] = "Overcome the Manifestation of diseases without anyone changing sap colours. You must clear the disease-wing in Challenge mode to complete this deed."; }; };</v>
      </c>
      <c r="U41">
        <f t="shared" si="3"/>
        <v>40</v>
      </c>
      <c r="V41" t="str">
        <f t="shared" si="4"/>
        <v xml:space="preserve"> [40] = {</v>
      </c>
      <c r="W41" t="str">
        <f t="shared" si="5"/>
        <v xml:space="preserve">["ID"] = 1879205371; </v>
      </c>
      <c r="X41" t="str">
        <f t="shared" si="6"/>
        <v xml:space="preserve">["ID"] = 1879205371; </v>
      </c>
      <c r="Y41" t="str">
        <f t="shared" si="7"/>
        <v/>
      </c>
      <c r="Z41" s="1" t="str">
        <f t="shared" si="8"/>
        <v xml:space="preserve">["SAVE_INDEX"] = 33; </v>
      </c>
      <c r="AA41">
        <f>VLOOKUP(D41,Type!A$2:B$18,2,FALSE)</f>
        <v>6</v>
      </c>
      <c r="AB41" t="str">
        <f t="shared" si="9"/>
        <v xml:space="preserve">["TYPE"] =  6; </v>
      </c>
      <c r="AC41" t="str">
        <f>IF(NOT(ISBLANK(E41)),VLOOKUP(E41,Type!D$2:E$6,2,FALSE),"")</f>
        <v/>
      </c>
      <c r="AD41" t="str">
        <f t="shared" si="10"/>
        <v xml:space="preserve">            </v>
      </c>
      <c r="AE41" t="str">
        <f t="shared" si="11"/>
        <v xml:space="preserve">                      </v>
      </c>
      <c r="AF41" t="str">
        <f t="shared" si="12"/>
        <v>0</v>
      </c>
      <c r="AG41" t="str">
        <f t="shared" si="13"/>
        <v xml:space="preserve">["VXP"] = 0; </v>
      </c>
      <c r="AH41" t="str">
        <f t="shared" si="14"/>
        <v>0</v>
      </c>
      <c r="AI41" t="str">
        <f t="shared" si="15"/>
        <v xml:space="preserve">["LP"] =  0; </v>
      </c>
      <c r="AJ41" t="str">
        <f t="shared" si="16"/>
        <v>0</v>
      </c>
      <c r="AK41" t="str">
        <f t="shared" si="17"/>
        <v xml:space="preserve">["REP"] = 0; </v>
      </c>
      <c r="AL41">
        <f>IF(NOT(ISBLANK(K41)),VLOOKUP(K41,Faction!A$2:B$78,2,FALSE),1)</f>
        <v>1</v>
      </c>
      <c r="AM41" t="str">
        <f t="shared" si="18"/>
        <v xml:space="preserve">["FACTION"] = 1; </v>
      </c>
      <c r="AN41" t="str">
        <f t="shared" si="19"/>
        <v xml:space="preserve">["TIER"] = 2; </v>
      </c>
      <c r="AO41" t="str">
        <f t="shared" si="20"/>
        <v xml:space="preserve">["MIN_LVL"] = "CAP"; </v>
      </c>
      <c r="AP41" t="str">
        <f t="shared" si="21"/>
        <v/>
      </c>
      <c r="AQ41" t="str">
        <f t="shared" si="22"/>
        <v xml:space="preserve">["NAME"] = { ["EN"] = "Ost Dunhoth: Sticky Sap"; }; </v>
      </c>
      <c r="AR41" t="str">
        <f t="shared" si="23"/>
        <v xml:space="preserve">["LORE"] = { ["EN"] = "Disease has run rampant through the depths of Ost Dunhoth. Nature has been fouled by the poisoned waters. Once you have been marked by one, do not change it. This deed can only be completed on Tier 2 difficulty."; }; </v>
      </c>
      <c r="AS41" t="str">
        <f t="shared" si="24"/>
        <v xml:space="preserve">["SUMMARY"] = { ["EN"] = "Overcome the Manifestation of diseases without anyone changing sap colours. You must clear the disease-wing in Challenge mode to complete this deed."; }; </v>
      </c>
      <c r="AT41" t="str">
        <f t="shared" si="25"/>
        <v/>
      </c>
      <c r="AU41" t="str">
        <f t="shared" si="26"/>
        <v>};</v>
      </c>
    </row>
    <row r="42" spans="1:47" x14ac:dyDescent="0.25">
      <c r="A42">
        <v>1879205374</v>
      </c>
      <c r="B42">
        <v>34</v>
      </c>
      <c r="C42" t="s">
        <v>886</v>
      </c>
      <c r="D42" t="s">
        <v>26</v>
      </c>
      <c r="L42" t="s">
        <v>887</v>
      </c>
      <c r="M42" t="s">
        <v>1811</v>
      </c>
      <c r="N42">
        <v>2</v>
      </c>
      <c r="O42">
        <v>65</v>
      </c>
      <c r="S42" t="str">
        <f t="shared" si="1"/>
        <v xml:space="preserve"> [41] = {["ID"] = 1879205374; }; -- Ost Dunhoth: Corrupted Champions</v>
      </c>
      <c r="T42" s="1" t="str">
        <f t="shared" si="2"/>
        <v xml:space="preserve"> [41] = {["ID"] = 1879205374; ["SAVE_INDEX"] = 34; ["TYPE"] =  6;                                   ["VXP"] = 0; ["LP"] =  0; ["REP"] = 0; ["FACTION"] = 1; ["TIER"] = 2; ["MIN_LVL"] =  "65"; ["NAME"] = { ["EN"] = "Ost Dunhoth: Corrupted Champions"; }; ["LORE"] = { ["EN"] = "Those most loyal to Ivar have been granted exceptional protections. A true hero will tackle this adversity, not avoid it. This deed can only be completed on Tier 2 difficulty."; }; ["SUMMARY"] = { ["EN"] = "Defeat Ivar's Champions without removing any corruptions."; }; };</v>
      </c>
      <c r="U42">
        <f t="shared" si="3"/>
        <v>41</v>
      </c>
      <c r="V42" t="str">
        <f t="shared" si="4"/>
        <v xml:space="preserve"> [41] = {</v>
      </c>
      <c r="W42" t="str">
        <f t="shared" si="5"/>
        <v xml:space="preserve">["ID"] = 1879205374; </v>
      </c>
      <c r="X42" t="str">
        <f t="shared" si="6"/>
        <v xml:space="preserve">["ID"] = 1879205374; </v>
      </c>
      <c r="Y42" t="str">
        <f t="shared" si="7"/>
        <v/>
      </c>
      <c r="Z42" s="1" t="str">
        <f t="shared" si="8"/>
        <v xml:space="preserve">["SAVE_INDEX"] = 34; </v>
      </c>
      <c r="AA42">
        <f>VLOOKUP(D42,Type!A$2:B$18,2,FALSE)</f>
        <v>6</v>
      </c>
      <c r="AB42" t="str">
        <f t="shared" si="9"/>
        <v xml:space="preserve">["TYPE"] =  6; </v>
      </c>
      <c r="AC42" t="str">
        <f>IF(NOT(ISBLANK(E42)),VLOOKUP(E42,Type!D$2:E$6,2,FALSE),"")</f>
        <v/>
      </c>
      <c r="AD42" t="str">
        <f t="shared" si="10"/>
        <v xml:space="preserve">            </v>
      </c>
      <c r="AE42" t="str">
        <f t="shared" si="11"/>
        <v xml:space="preserve">                      </v>
      </c>
      <c r="AF42" t="str">
        <f t="shared" si="12"/>
        <v>0</v>
      </c>
      <c r="AG42" t="str">
        <f t="shared" si="13"/>
        <v xml:space="preserve">["VXP"] = 0; </v>
      </c>
      <c r="AH42" t="str">
        <f t="shared" si="14"/>
        <v>0</v>
      </c>
      <c r="AI42" t="str">
        <f t="shared" si="15"/>
        <v xml:space="preserve">["LP"] =  0; </v>
      </c>
      <c r="AJ42" t="str">
        <f t="shared" si="16"/>
        <v>0</v>
      </c>
      <c r="AK42" t="str">
        <f t="shared" si="17"/>
        <v xml:space="preserve">["REP"] = 0; </v>
      </c>
      <c r="AL42">
        <f>IF(NOT(ISBLANK(K42)),VLOOKUP(K42,Faction!A$2:B$78,2,FALSE),1)</f>
        <v>1</v>
      </c>
      <c r="AM42" t="str">
        <f t="shared" si="18"/>
        <v xml:space="preserve">["FACTION"] = 1; </v>
      </c>
      <c r="AN42" t="str">
        <f t="shared" si="19"/>
        <v xml:space="preserve">["TIER"] = 2; </v>
      </c>
      <c r="AO42" t="str">
        <f t="shared" si="20"/>
        <v xml:space="preserve">["MIN_LVL"] =  "65"; </v>
      </c>
      <c r="AP42" t="str">
        <f t="shared" si="21"/>
        <v/>
      </c>
      <c r="AQ42" t="str">
        <f t="shared" si="22"/>
        <v xml:space="preserve">["NAME"] = { ["EN"] = "Ost Dunhoth: Corrupted Champions"; }; </v>
      </c>
      <c r="AR42" t="str">
        <f t="shared" si="23"/>
        <v xml:space="preserve">["LORE"] = { ["EN"] = "Those most loyal to Ivar have been granted exceptional protections. A true hero will tackle this adversity, not avoid it. This deed can only be completed on Tier 2 difficulty."; }; </v>
      </c>
      <c r="AS42" t="str">
        <f t="shared" si="24"/>
        <v xml:space="preserve">["SUMMARY"] = { ["EN"] = "Defeat Ivar's Champions without removing any corruptions."; }; </v>
      </c>
      <c r="AT42" t="str">
        <f t="shared" si="25"/>
        <v/>
      </c>
      <c r="AU42" t="str">
        <f t="shared" si="26"/>
        <v>};</v>
      </c>
    </row>
    <row r="43" spans="1:47" x14ac:dyDescent="0.25">
      <c r="A43">
        <v>1879205375</v>
      </c>
      <c r="B43">
        <v>35</v>
      </c>
      <c r="C43" t="s">
        <v>888</v>
      </c>
      <c r="D43" t="s">
        <v>26</v>
      </c>
      <c r="L43" t="s">
        <v>889</v>
      </c>
      <c r="M43" t="s">
        <v>1812</v>
      </c>
      <c r="N43">
        <v>2</v>
      </c>
      <c r="O43">
        <v>65</v>
      </c>
      <c r="S43" t="str">
        <f t="shared" si="1"/>
        <v xml:space="preserve"> [42] = {["ID"] = 1879205375; }; -- Ost Dunhoth: The Power of Gortheron</v>
      </c>
      <c r="T43" s="1" t="str">
        <f t="shared" si="2"/>
        <v xml:space="preserve"> [42] = {["ID"] = 1879205375; ["SAVE_INDEX"] = 35; ["TYPE"] =  6;                                   ["VXP"] = 0; ["LP"] =  0; ["REP"] = 0; ["FACTION"] = 1; ["TIER"] = 2; ["MIN_LVL"] =  "65"; ["NAME"] = { ["EN"] = "Ost Dunhoth: The Power of Gortheron"; }; ["LORE"] = { ["EN"] = "Gortheron is a master over life and death, reality and illusion. He is marshalling forth forces from all across Eriador to his banner. This deed can only be completed on Tier 2 difficulty."; }; ["SUMMARY"] = { ["EN"] = "Defeat Gortheron at his most powerful"; }; };</v>
      </c>
      <c r="U43">
        <f t="shared" si="3"/>
        <v>42</v>
      </c>
      <c r="V43" t="str">
        <f t="shared" si="4"/>
        <v xml:space="preserve"> [42] = {</v>
      </c>
      <c r="W43" t="str">
        <f t="shared" si="5"/>
        <v xml:space="preserve">["ID"] = 1879205375; </v>
      </c>
      <c r="X43" t="str">
        <f t="shared" si="6"/>
        <v xml:space="preserve">["ID"] = 1879205375; </v>
      </c>
      <c r="Y43" t="str">
        <f t="shared" si="7"/>
        <v/>
      </c>
      <c r="Z43" s="1" t="str">
        <f t="shared" si="8"/>
        <v xml:space="preserve">["SAVE_INDEX"] = 35; </v>
      </c>
      <c r="AA43">
        <f>VLOOKUP(D43,Type!A$2:B$18,2,FALSE)</f>
        <v>6</v>
      </c>
      <c r="AB43" t="str">
        <f t="shared" si="9"/>
        <v xml:space="preserve">["TYPE"] =  6; </v>
      </c>
      <c r="AC43" t="str">
        <f>IF(NOT(ISBLANK(E43)),VLOOKUP(E43,Type!D$2:E$6,2,FALSE),"")</f>
        <v/>
      </c>
      <c r="AD43" t="str">
        <f t="shared" si="10"/>
        <v xml:space="preserve">            </v>
      </c>
      <c r="AE43" t="str">
        <f t="shared" si="11"/>
        <v xml:space="preserve">                      </v>
      </c>
      <c r="AF43" t="str">
        <f t="shared" si="12"/>
        <v>0</v>
      </c>
      <c r="AG43" t="str">
        <f t="shared" si="13"/>
        <v xml:space="preserve">["VXP"] = 0; </v>
      </c>
      <c r="AH43" t="str">
        <f t="shared" si="14"/>
        <v>0</v>
      </c>
      <c r="AI43" t="str">
        <f t="shared" si="15"/>
        <v xml:space="preserve">["LP"] =  0; </v>
      </c>
      <c r="AJ43" t="str">
        <f t="shared" si="16"/>
        <v>0</v>
      </c>
      <c r="AK43" t="str">
        <f t="shared" si="17"/>
        <v xml:space="preserve">["REP"] = 0; </v>
      </c>
      <c r="AL43">
        <f>IF(NOT(ISBLANK(K43)),VLOOKUP(K43,Faction!A$2:B$78,2,FALSE),1)</f>
        <v>1</v>
      </c>
      <c r="AM43" t="str">
        <f t="shared" si="18"/>
        <v xml:space="preserve">["FACTION"] = 1; </v>
      </c>
      <c r="AN43" t="str">
        <f t="shared" si="19"/>
        <v xml:space="preserve">["TIER"] = 2; </v>
      </c>
      <c r="AO43" t="str">
        <f t="shared" si="20"/>
        <v xml:space="preserve">["MIN_LVL"] =  "65"; </v>
      </c>
      <c r="AP43" t="str">
        <f t="shared" si="21"/>
        <v/>
      </c>
      <c r="AQ43" t="str">
        <f t="shared" si="22"/>
        <v xml:space="preserve">["NAME"] = { ["EN"] = "Ost Dunhoth: The Power of Gortheron"; }; </v>
      </c>
      <c r="AR43" t="str">
        <f t="shared" si="23"/>
        <v xml:space="preserve">["LORE"] = { ["EN"] = "Gortheron is a master over life and death, reality and illusion. He is marshalling forth forces from all across Eriador to his banner. This deed can only be completed on Tier 2 difficulty."; }; </v>
      </c>
      <c r="AS43" t="str">
        <f t="shared" si="24"/>
        <v xml:space="preserve">["SUMMARY"] = { ["EN"] = "Defeat Gortheron at his most powerful"; }; </v>
      </c>
      <c r="AT43" t="str">
        <f t="shared" si="25"/>
        <v/>
      </c>
      <c r="AU43" t="str">
        <f t="shared" si="26"/>
        <v>};</v>
      </c>
    </row>
    <row r="44" spans="1:47" x14ac:dyDescent="0.25">
      <c r="A44">
        <v>1879197557</v>
      </c>
      <c r="B44">
        <v>36</v>
      </c>
      <c r="C44" t="s">
        <v>890</v>
      </c>
      <c r="D44" t="s">
        <v>31</v>
      </c>
      <c r="H44" t="s">
        <v>895</v>
      </c>
      <c r="L44" t="s">
        <v>891</v>
      </c>
      <c r="M44" t="s">
        <v>1668</v>
      </c>
      <c r="N44">
        <v>0</v>
      </c>
      <c r="O44">
        <v>65</v>
      </c>
      <c r="S44" t="str">
        <f t="shared" si="1"/>
        <v xml:space="preserve"> [43] = {["ID"] = 1879197557; }; -- Ivar's Champions</v>
      </c>
      <c r="T44" s="1" t="str">
        <f t="shared" si="2"/>
        <v xml:space="preserve"> [43] = {["ID"] = 1879197557; ["SAVE_INDEX"] = 36; ["TYPE"] =  4;                                   ["VXP"] = 0; ["LP"] =  0; ["REP"] = 0; ["FACTION"] = 1; ["TIER"] = 0; ["MIN_LVL"] =  "65"; ["NAME"] = { ["EN"] = "Ivar's Champions"; }; ["LORE"] = { ["EN"] = "There are many different ways to defeat Ivar and his Champions. Can you succesfully win the battle every way possible?"; }; ["SUMMARY"] = { ["EN"] = "Defeat each of the 24 permutations of (Matúrz-olog, Matumáth, Dúngorth, Narslaug), and then Ivar"; }; ["TITLE"] = { ["EN"] = "Ivar's Champion"; }; };</v>
      </c>
      <c r="U44">
        <f t="shared" si="3"/>
        <v>43</v>
      </c>
      <c r="V44" t="str">
        <f t="shared" si="4"/>
        <v xml:space="preserve"> [43] = {</v>
      </c>
      <c r="W44" t="str">
        <f t="shared" si="5"/>
        <v xml:space="preserve">["ID"] = 1879197557; </v>
      </c>
      <c r="X44" t="str">
        <f t="shared" si="6"/>
        <v xml:space="preserve">["ID"] = 1879197557; </v>
      </c>
      <c r="Y44" t="str">
        <f t="shared" si="7"/>
        <v/>
      </c>
      <c r="Z44" s="1" t="str">
        <f t="shared" si="8"/>
        <v xml:space="preserve">["SAVE_INDEX"] = 36; </v>
      </c>
      <c r="AA44">
        <f>VLOOKUP(D44,Type!A$2:B$18,2,FALSE)</f>
        <v>4</v>
      </c>
      <c r="AB44" t="str">
        <f t="shared" si="9"/>
        <v xml:space="preserve">["TYPE"] =  4; </v>
      </c>
      <c r="AC44" t="str">
        <f>IF(NOT(ISBLANK(E44)),VLOOKUP(E44,Type!D$2:E$6,2,FALSE),"")</f>
        <v/>
      </c>
      <c r="AD44" t="str">
        <f t="shared" si="10"/>
        <v xml:space="preserve">            </v>
      </c>
      <c r="AE44" t="str">
        <f t="shared" si="11"/>
        <v xml:space="preserve">                      </v>
      </c>
      <c r="AF44" t="str">
        <f t="shared" si="12"/>
        <v>0</v>
      </c>
      <c r="AG44" t="str">
        <f t="shared" si="13"/>
        <v xml:space="preserve">["VXP"] = 0; </v>
      </c>
      <c r="AH44" t="str">
        <f t="shared" si="14"/>
        <v>0</v>
      </c>
      <c r="AI44" t="str">
        <f t="shared" si="15"/>
        <v xml:space="preserve">["LP"] =  0; </v>
      </c>
      <c r="AJ44" t="str">
        <f t="shared" si="16"/>
        <v>0</v>
      </c>
      <c r="AK44" t="str">
        <f t="shared" si="17"/>
        <v xml:space="preserve">["REP"] = 0; </v>
      </c>
      <c r="AL44">
        <f>IF(NOT(ISBLANK(K44)),VLOOKUP(K44,Faction!A$2:B$78,2,FALSE),1)</f>
        <v>1</v>
      </c>
      <c r="AM44" t="str">
        <f t="shared" si="18"/>
        <v xml:space="preserve">["FACTION"] = 1; </v>
      </c>
      <c r="AN44" t="str">
        <f t="shared" si="19"/>
        <v xml:space="preserve">["TIER"] = 0; </v>
      </c>
      <c r="AO44" t="str">
        <f t="shared" si="20"/>
        <v xml:space="preserve">["MIN_LVL"] =  "65"; </v>
      </c>
      <c r="AP44" t="str">
        <f t="shared" si="21"/>
        <v/>
      </c>
      <c r="AQ44" t="str">
        <f t="shared" si="22"/>
        <v xml:space="preserve">["NAME"] = { ["EN"] = "Ivar's Champions"; }; </v>
      </c>
      <c r="AR44" t="str">
        <f t="shared" si="23"/>
        <v xml:space="preserve">["LORE"] = { ["EN"] = "There are many different ways to defeat Ivar and his Champions. Can you succesfully win the battle every way possible?"; }; </v>
      </c>
      <c r="AS44" t="str">
        <f t="shared" si="24"/>
        <v xml:space="preserve">["SUMMARY"] = { ["EN"] = "Defeat each of the 24 permutations of (Matúrz-olog, Matumáth, Dúngorth, Narslaug), and then Ivar"; }; </v>
      </c>
      <c r="AT44" t="str">
        <f t="shared" si="25"/>
        <v xml:space="preserve">["TITLE"] = { ["EN"] = "Ivar's Champion"; }; </v>
      </c>
      <c r="AU44" t="str">
        <f t="shared" si="26"/>
        <v>};</v>
      </c>
    </row>
    <row r="45" spans="1:47" x14ac:dyDescent="0.25">
      <c r="C45" s="2" t="s">
        <v>1722</v>
      </c>
      <c r="D45" s="2" t="s">
        <v>134</v>
      </c>
      <c r="E45" s="2"/>
      <c r="F45" s="2"/>
      <c r="Q45">
        <v>69</v>
      </c>
      <c r="S45" t="str">
        <f t="shared" si="1"/>
        <v xml:space="preserve"> [44] = {["CAT_ID"] = 69; }; -- Not Actively Achievable</v>
      </c>
      <c r="T45" s="1" t="str">
        <f t="shared" si="2"/>
        <v xml:space="preserve"> [44] = {                                          ["TYPE"] = 14;                                   ["VXP"] = 0; ["LP"] =  0; ["REP"] = 0; ["FACTION"] = 1; ["TIER"] = 0;                      ["NAME"] = { ["EN"] = "Not Actively Achievable"; }; };</v>
      </c>
      <c r="U45">
        <f t="shared" si="3"/>
        <v>44</v>
      </c>
      <c r="V45" t="str">
        <f t="shared" si="4"/>
        <v xml:space="preserve"> [44] = {</v>
      </c>
      <c r="W45" t="str">
        <f t="shared" si="5"/>
        <v xml:space="preserve">                     </v>
      </c>
      <c r="X45" t="str">
        <f t="shared" si="6"/>
        <v/>
      </c>
      <c r="Y45" t="str">
        <f t="shared" si="7"/>
        <v xml:space="preserve">["CAT_ID"] = 69; </v>
      </c>
      <c r="Z45" s="1" t="str">
        <f t="shared" si="8"/>
        <v xml:space="preserve">                     </v>
      </c>
      <c r="AA45">
        <f>VLOOKUP(D45,Type!A$2:B$18,2,FALSE)</f>
        <v>14</v>
      </c>
      <c r="AB45" t="str">
        <f t="shared" si="9"/>
        <v xml:space="preserve">["TYPE"] = 14; </v>
      </c>
      <c r="AC45" t="str">
        <f>IF(NOT(ISBLANK(E45)),VLOOKUP(E45,Type!D$2:E$6,2,FALSE),"")</f>
        <v/>
      </c>
      <c r="AD45" t="str">
        <f t="shared" si="10"/>
        <v xml:space="preserve">            </v>
      </c>
      <c r="AE45" t="str">
        <f t="shared" si="11"/>
        <v xml:space="preserve">                      </v>
      </c>
      <c r="AF45" t="str">
        <f t="shared" si="12"/>
        <v>0</v>
      </c>
      <c r="AG45" t="str">
        <f t="shared" si="13"/>
        <v xml:space="preserve">["VXP"] = 0; </v>
      </c>
      <c r="AH45" t="str">
        <f t="shared" si="14"/>
        <v>0</v>
      </c>
      <c r="AI45" t="str">
        <f t="shared" si="15"/>
        <v xml:space="preserve">["LP"] =  0; </v>
      </c>
      <c r="AJ45" t="str">
        <f t="shared" si="16"/>
        <v>0</v>
      </c>
      <c r="AK45" t="str">
        <f t="shared" si="17"/>
        <v xml:space="preserve">["REP"] = 0; </v>
      </c>
      <c r="AL45">
        <f>IF(NOT(ISBLANK(K45)),VLOOKUP(K45,Faction!A$2:B$78,2,FALSE),1)</f>
        <v>1</v>
      </c>
      <c r="AM45" t="str">
        <f t="shared" si="18"/>
        <v xml:space="preserve">["FACTION"] = 1; </v>
      </c>
      <c r="AN45" t="str">
        <f t="shared" si="19"/>
        <v xml:space="preserve">["TIER"] = 0; </v>
      </c>
      <c r="AO45" t="str">
        <f t="shared" si="20"/>
        <v xml:space="preserve">                     </v>
      </c>
      <c r="AP45" t="str">
        <f t="shared" si="21"/>
        <v/>
      </c>
      <c r="AQ45" t="str">
        <f t="shared" si="22"/>
        <v xml:space="preserve">["NAME"] = { ["EN"] = "Not Actively Achievable"; }; </v>
      </c>
      <c r="AR45" t="str">
        <f t="shared" si="23"/>
        <v/>
      </c>
      <c r="AS45" t="str">
        <f t="shared" si="24"/>
        <v/>
      </c>
      <c r="AT45" t="str">
        <f t="shared" si="25"/>
        <v/>
      </c>
      <c r="AU45" t="str">
        <f t="shared" si="26"/>
        <v>};</v>
      </c>
    </row>
    <row r="46" spans="1:47" x14ac:dyDescent="0.25">
      <c r="A46">
        <v>1879205410</v>
      </c>
      <c r="B46">
        <v>39</v>
      </c>
      <c r="C46" t="s">
        <v>1727</v>
      </c>
      <c r="D46" t="s">
        <v>26</v>
      </c>
      <c r="E46" t="s">
        <v>1718</v>
      </c>
      <c r="H46" t="s">
        <v>1727</v>
      </c>
      <c r="L46" t="s">
        <v>1729</v>
      </c>
      <c r="M46" t="s">
        <v>1728</v>
      </c>
      <c r="N46">
        <v>0</v>
      </c>
      <c r="O46">
        <v>65</v>
      </c>
      <c r="S46" t="str">
        <f t="shared" si="1"/>
        <v xml:space="preserve"> [45] = {["ID"] = 1879205410; }; -- Challenger of Gortheron</v>
      </c>
      <c r="T46" s="1" t="str">
        <f t="shared" si="2"/>
        <v xml:space="preserve"> [45] = {["ID"] = 1879205410; ["SAVE_INDEX"] = 39; ["TYPE"] =  6; ["NA"] = 3;                       ["VXP"] = 0; ["LP"] =  0; ["REP"] = 0; ["FACTION"] = 1; ["TIER"] = 0; ["MIN_LVL"] =  "65"; ["NAME"] = { ["EN"] = "Challenger of Gortheron"; }; ["LORE"] = { ["EN"] = "Gortheron the Doom-caller threw down the gauntlet, and you rose to the challenge. He has been vanquished at the height of his power."; }; ["SUMMARY"] = { ["EN"] = "This hidden deed can only be unlocked once by the raid that defeats Gortheron T2 Challenge mode for the first time each server."; }; ["TITLE"] = { ["EN"] = "Challenger of Gortheron"; }; };</v>
      </c>
      <c r="U46">
        <f t="shared" si="3"/>
        <v>45</v>
      </c>
      <c r="V46" t="str">
        <f t="shared" si="4"/>
        <v xml:space="preserve"> [45] = {</v>
      </c>
      <c r="W46" t="str">
        <f t="shared" si="5"/>
        <v xml:space="preserve">["ID"] = 1879205410; </v>
      </c>
      <c r="X46" t="str">
        <f t="shared" si="6"/>
        <v xml:space="preserve">["ID"] = 1879205410; </v>
      </c>
      <c r="Y46" t="str">
        <f t="shared" si="7"/>
        <v/>
      </c>
      <c r="Z46" s="1" t="str">
        <f t="shared" si="8"/>
        <v xml:space="preserve">["SAVE_INDEX"] = 39; </v>
      </c>
      <c r="AA46">
        <f>VLOOKUP(D46,Type!A$2:B$18,2,FALSE)</f>
        <v>6</v>
      </c>
      <c r="AB46" t="str">
        <f t="shared" si="9"/>
        <v xml:space="preserve">["TYPE"] =  6; </v>
      </c>
      <c r="AC46">
        <f>IF(NOT(ISBLANK(E46)),VLOOKUP(E46,Type!D$2:E$6,2,FALSE),"")</f>
        <v>3</v>
      </c>
      <c r="AD46" t="str">
        <f t="shared" si="10"/>
        <v xml:space="preserve">["NA"] = 3; </v>
      </c>
      <c r="AE46" t="str">
        <f t="shared" si="11"/>
        <v xml:space="preserve">                      </v>
      </c>
      <c r="AF46" t="str">
        <f t="shared" si="12"/>
        <v>0</v>
      </c>
      <c r="AG46" t="str">
        <f t="shared" si="13"/>
        <v xml:space="preserve">["VXP"] = 0; </v>
      </c>
      <c r="AH46" t="str">
        <f t="shared" si="14"/>
        <v>0</v>
      </c>
      <c r="AI46" t="str">
        <f t="shared" si="15"/>
        <v xml:space="preserve">["LP"] =  0; </v>
      </c>
      <c r="AJ46" t="str">
        <f t="shared" si="16"/>
        <v>0</v>
      </c>
      <c r="AK46" t="str">
        <f t="shared" si="17"/>
        <v xml:space="preserve">["REP"] = 0; </v>
      </c>
      <c r="AL46">
        <f>IF(NOT(ISBLANK(K46)),VLOOKUP(K46,Faction!A$2:B$78,2,FALSE),1)</f>
        <v>1</v>
      </c>
      <c r="AM46" t="str">
        <f t="shared" si="18"/>
        <v xml:space="preserve">["FACTION"] = 1; </v>
      </c>
      <c r="AN46" t="str">
        <f t="shared" si="19"/>
        <v xml:space="preserve">["TIER"] = 0; </v>
      </c>
      <c r="AO46" t="str">
        <f t="shared" si="20"/>
        <v xml:space="preserve">["MIN_LVL"] =  "65"; </v>
      </c>
      <c r="AP46" t="str">
        <f t="shared" si="21"/>
        <v/>
      </c>
      <c r="AQ46" t="str">
        <f t="shared" si="22"/>
        <v xml:space="preserve">["NAME"] = { ["EN"] = "Challenger of Gortheron"; }; </v>
      </c>
      <c r="AR46" t="str">
        <f t="shared" si="23"/>
        <v xml:space="preserve">["LORE"] = { ["EN"] = "Gortheron the Doom-caller threw down the gauntlet, and you rose to the challenge. He has been vanquished at the height of his power."; }; </v>
      </c>
      <c r="AS46" t="str">
        <f t="shared" si="24"/>
        <v xml:space="preserve">["SUMMARY"] = { ["EN"] = "This hidden deed can only be unlocked once by the raid that defeats Gortheron T2 Challenge mode for the first time each server."; }; </v>
      </c>
      <c r="AT46" t="str">
        <f t="shared" si="25"/>
        <v xml:space="preserve">["TITLE"] = { ["EN"] = "Challenger of Gortheron"; }; </v>
      </c>
      <c r="AU46" t="str">
        <f t="shared" si="26"/>
        <v>};</v>
      </c>
    </row>
    <row r="47" spans="1:47" x14ac:dyDescent="0.25">
      <c r="A47">
        <v>1879391028</v>
      </c>
      <c r="B47">
        <v>40</v>
      </c>
      <c r="C47" t="s">
        <v>1730</v>
      </c>
      <c r="D47" t="s">
        <v>31</v>
      </c>
      <c r="E47" t="s">
        <v>1718</v>
      </c>
      <c r="F47" t="s">
        <v>1839</v>
      </c>
      <c r="H47" t="s">
        <v>1733</v>
      </c>
      <c r="L47" t="s">
        <v>1734</v>
      </c>
      <c r="M47" t="s">
        <v>1731</v>
      </c>
      <c r="N47">
        <v>0</v>
      </c>
      <c r="O47">
        <v>65</v>
      </c>
      <c r="P47">
        <v>65</v>
      </c>
      <c r="S47" t="str">
        <f t="shared" si="1"/>
        <v xml:space="preserve"> [46] = {["ID"] = 1879391028; }; -- Legendary Challenger: In Their Absence</v>
      </c>
      <c r="T47" s="1" t="str">
        <f t="shared" si="2"/>
        <v xml:space="preserve"> [46] = {["ID"] = 1879391028; ["SAVE_INDEX"] = 40; ["TYPE"] =  4; ["NA"] = 3; ["LEGENDARY"] = true; ["VXP"] = 0; ["LP"] =  0; ["REP"] = 0; ["FACTION"] = 1; ["TIER"] = 0; ["MIN_LVL"] =  "65"; ["MIN_LVL"] =  "65"; ["NAME"] = { ["EN"] = "Legendary Challenger: In Their Absence"; }; ["LORE"] = { ["EN"] = "You have overcome every challenge laid before you by Gortheron and the Gaunt-lords of Middle-earth."; }; ["SUMMARY"] = { ["EN"] = "Temporarily available on the Legendary worlds for completing all In Their Absence challenges."; }; ["TITLE"] = { ["EN"] = "Legendary Challenger of the Gaunt-lords"; }; };</v>
      </c>
      <c r="U47">
        <f t="shared" si="3"/>
        <v>46</v>
      </c>
      <c r="V47" t="str">
        <f t="shared" si="4"/>
        <v xml:space="preserve"> [46] = {</v>
      </c>
      <c r="W47" t="str">
        <f t="shared" si="5"/>
        <v xml:space="preserve">["ID"] = 1879391028; </v>
      </c>
      <c r="X47" t="str">
        <f t="shared" si="6"/>
        <v xml:space="preserve">["ID"] = 1879391028; </v>
      </c>
      <c r="Y47" t="str">
        <f t="shared" si="7"/>
        <v/>
      </c>
      <c r="Z47" s="1" t="str">
        <f t="shared" si="8"/>
        <v xml:space="preserve">["SAVE_INDEX"] = 40; </v>
      </c>
      <c r="AA47">
        <f>VLOOKUP(D47,Type!A$2:B$18,2,FALSE)</f>
        <v>4</v>
      </c>
      <c r="AB47" t="str">
        <f t="shared" si="9"/>
        <v xml:space="preserve">["TYPE"] =  4; </v>
      </c>
      <c r="AC47">
        <f>IF(NOT(ISBLANK(E47)),VLOOKUP(E47,Type!D$2:E$6,2,FALSE),"")</f>
        <v>3</v>
      </c>
      <c r="AD47" t="str">
        <f t="shared" si="10"/>
        <v xml:space="preserve">["NA"] = 3; </v>
      </c>
      <c r="AE47" t="str">
        <f t="shared" si="11"/>
        <v xml:space="preserve">["LEGENDARY"] = true; </v>
      </c>
      <c r="AF47" t="str">
        <f t="shared" si="12"/>
        <v>0</v>
      </c>
      <c r="AG47" t="str">
        <f t="shared" si="13"/>
        <v xml:space="preserve">["VXP"] = 0; </v>
      </c>
      <c r="AH47" t="str">
        <f t="shared" si="14"/>
        <v>0</v>
      </c>
      <c r="AI47" t="str">
        <f t="shared" si="15"/>
        <v xml:space="preserve">["LP"] =  0; </v>
      </c>
      <c r="AJ47" t="str">
        <f t="shared" si="16"/>
        <v>0</v>
      </c>
      <c r="AK47" t="str">
        <f t="shared" si="17"/>
        <v xml:space="preserve">["REP"] = 0; </v>
      </c>
      <c r="AL47">
        <f>IF(NOT(ISBLANK(K47)),VLOOKUP(K47,Faction!A$2:B$78,2,FALSE),1)</f>
        <v>1</v>
      </c>
      <c r="AM47" t="str">
        <f t="shared" si="18"/>
        <v xml:space="preserve">["FACTION"] = 1; </v>
      </c>
      <c r="AN47" t="str">
        <f t="shared" si="19"/>
        <v xml:space="preserve">["TIER"] = 0; </v>
      </c>
      <c r="AO47" t="str">
        <f t="shared" si="20"/>
        <v xml:space="preserve">["MIN_LVL"] =  "65"; </v>
      </c>
      <c r="AP47" t="str">
        <f t="shared" si="21"/>
        <v xml:space="preserve">["MIN_LVL"] =  "65"; </v>
      </c>
      <c r="AQ47" t="str">
        <f t="shared" si="22"/>
        <v xml:space="preserve">["NAME"] = { ["EN"] = "Legendary Challenger: In Their Absence"; }; </v>
      </c>
      <c r="AR47" t="str">
        <f t="shared" si="23"/>
        <v xml:space="preserve">["LORE"] = { ["EN"] = "You have overcome every challenge laid before you by Gortheron and the Gaunt-lords of Middle-earth."; }; </v>
      </c>
      <c r="AS47" t="str">
        <f t="shared" si="24"/>
        <v xml:space="preserve">["SUMMARY"] = { ["EN"] = "Temporarily available on the Legendary worlds for completing all In Their Absence challenges."; }; </v>
      </c>
      <c r="AT47" t="str">
        <f t="shared" si="25"/>
        <v xml:space="preserve">["TITLE"] = { ["EN"] = "Legendary Challenger of the Gaunt-lords"; }; </v>
      </c>
      <c r="AU47" t="str">
        <f t="shared" si="26"/>
        <v>};</v>
      </c>
    </row>
  </sheetData>
  <conditionalFormatting sqref="B1:B3">
    <cfRule type="duplicateValues" dxfId="38" priority="3"/>
  </conditionalFormatting>
  <conditionalFormatting sqref="B1:B1048576">
    <cfRule type="duplicateValues" dxfId="37" priority="2"/>
  </conditionalFormatting>
  <conditionalFormatting sqref="Q2:Q48">
    <cfRule type="duplicateValues" dxfId="36"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3F22F-A140-472C-AF19-34E568C8701E}">
  <dimension ref="A1:AS59"/>
  <sheetViews>
    <sheetView workbookViewId="0">
      <pane xSplit="3" ySplit="1" topLeftCell="D29" activePane="bottomRight" state="frozen"/>
      <selection pane="topRight" activeCell="B1" sqref="B1"/>
      <selection pane="bottomLeft" activeCell="A2" sqref="A2"/>
      <selection pane="bottomRight" activeCell="C52" sqref="C52"/>
    </sheetView>
  </sheetViews>
  <sheetFormatPr defaultRowHeight="15" x14ac:dyDescent="0.25"/>
  <cols>
    <col min="1" max="1" width="11" bestFit="1" customWidth="1"/>
    <col min="3" max="3" width="44.28515625" bestFit="1" customWidth="1"/>
    <col min="5" max="10" width="9.140625" customWidth="1"/>
    <col min="11" max="11" width="27.42578125" customWidth="1"/>
    <col min="12" max="13" width="9.140625" customWidth="1"/>
    <col min="17" max="17" width="12.140625" bestFit="1" customWidth="1"/>
    <col min="18" max="18" width="12.140625" customWidth="1"/>
    <col min="19" max="19" width="21.8554687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1879228097</v>
      </c>
      <c r="B2">
        <v>1</v>
      </c>
      <c r="C2" t="s">
        <v>983</v>
      </c>
      <c r="D2" t="s">
        <v>26</v>
      </c>
      <c r="K2" t="s">
        <v>1869</v>
      </c>
      <c r="L2" t="s">
        <v>984</v>
      </c>
      <c r="M2">
        <v>0</v>
      </c>
      <c r="N2">
        <v>75</v>
      </c>
      <c r="R2" t="str">
        <f>CONCATENATE(U2,W2,X2,AS2," -- ",C2)</f>
        <v xml:space="preserve">  [1] = {["ID"] = 1879228097; }; -- The Armies of Isengard</v>
      </c>
      <c r="S2" s="1" t="str">
        <f>CONCATENATE(U2,V2,Y2,AA2,AC2,AE2,AG2,AI2,AK2,AL2,AM2,AN2,AO2,AP2,AQ2,AR2,AS2)</f>
        <v xml:space="preserve">  [1] = {["ID"] = 1879228097; ["SAVE_INDEX"] =  1; ["TYPE"] =  6;             ["VXP"] = 0; ["LP"] =  0; ["REP"] = 0; ["FACTION"] = 1; ["TIER"] = 0; ["MIN_LVL"] =  "75"; ["NAME"] = { ["EN"] = "The Armies of Isengard"; }; ["LORE"]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["SUMMARY"] = { ["EN"] = "Complete 1 quest and 5 deeds"; }; };</v>
      </c>
      <c r="T2">
        <f>ROW()-1</f>
        <v>1</v>
      </c>
      <c r="U2" t="str">
        <f>CONCATENATE(REPT(" ",3-LEN(T2)),"[",T2,"] = {")</f>
        <v xml:space="preserve">  [1] = {</v>
      </c>
      <c r="V2" t="str">
        <f t="shared" ref="V2:V33" si="0">IF(LEN(A2)&gt;0,CONCATENATE("[""ID""] = ",A2,"; "),"                     ")</f>
        <v xml:space="preserve">["ID"] = 1879228097; </v>
      </c>
      <c r="W2" t="str">
        <f>IF(LEN(A2)&gt;0,CONCATENATE("[""ID""] = ",A2,"; "),"")</f>
        <v xml:space="preserve">["ID"] = 1879228097; </v>
      </c>
      <c r="X2" t="str">
        <f>IF(LEN(P2)&gt;0,CONCATENATE("[""CAT_ID""] = ",P2,"; "),"")</f>
        <v/>
      </c>
      <c r="Y2" s="1" t="str">
        <f t="shared" ref="Y2:Y33" si="1">IF(LEN(B2)&gt;0,CONCATENATE("[""SAVE_INDEX""] = ",REPT(" ",2-LEN(B2)),B2,"; "),REPT(" ",21))</f>
        <v xml:space="preserve">["SAVE_INDEX"] =  1; </v>
      </c>
      <c r="Z2">
        <f>VLOOKUP(D2,Type!A$2:B$18,2,FALSE)</f>
        <v>6</v>
      </c>
      <c r="AA2" t="str">
        <f>CONCATENATE("[""TYPE""] = ",REPT(" ",2-LEN(Z2)),Z2,"; ")</f>
        <v xml:space="preserve">["TYPE"] =  6; </v>
      </c>
      <c r="AB2" t="str">
        <f>IF(NOT(ISBLANK(E2)),VLOOKUP(E2,Type!D$2:E$6,2,FALSE),"")</f>
        <v/>
      </c>
      <c r="AC2" t="str">
        <f t="shared" ref="AC2:AC33" si="2">IF(NOT(ISBLANK(E2)),CONCATENATE("[""NA""] = ",AB2,"; "),"            ")</f>
        <v xml:space="preserve">            </v>
      </c>
      <c r="AD2" t="str">
        <f t="shared" ref="AD2:AD33" si="3">TEXT(F2,0)</f>
        <v>0</v>
      </c>
      <c r="AE2" t="str">
        <f>CONCATENATE("[""VXP""] = ",REPT(" ",1-LEN(AD2)),TEXT(AD2,"0"),"; ")</f>
        <v xml:space="preserve">["VXP"] = 0; </v>
      </c>
      <c r="AF2" t="str">
        <f t="shared" ref="AF2:AF33" si="4">TEXT(H2,0)</f>
        <v>0</v>
      </c>
      <c r="AG2" t="str">
        <f>CONCATENATE("[""LP""] = ",REPT(" ",2-LEN(AF2)),TEXT(AF2,"0"),"; ")</f>
        <v xml:space="preserve">["LP"] =  0; </v>
      </c>
      <c r="AH2" t="str">
        <f t="shared" ref="AH2:AH33" si="5">TEXT(I2,0)</f>
        <v>0</v>
      </c>
      <c r="AI2" t="str">
        <f>CONCATENATE("[""REP""] = ",REPT(" ",1-LEN(AH2)),TEXT(AH2,"0"),"; ")</f>
        <v xml:space="preserve">["REP"] = 0; </v>
      </c>
      <c r="AJ2">
        <f>IF(NOT(ISBLANK(J2)),VLOOKUP(J2,Faction!A$2:B$78,2,FALSE),1)</f>
        <v>1</v>
      </c>
      <c r="AK2" t="str">
        <f t="shared" ref="AK2" si="6">CONCATENATE("[""FACTION""] = ",TEXT(AJ2,"0"),"; ")</f>
        <v xml:space="preserve">["FACTION"] = 1; </v>
      </c>
      <c r="AL2" t="str">
        <f t="shared" ref="AL2:AL44" si="7">CONCATENATE("[""TIER""] = ",TEXT(M2,"0"),"; ")</f>
        <v xml:space="preserve">["TIER"] = 0; </v>
      </c>
      <c r="AM2" t="str">
        <f t="shared" ref="AM2:AM44" si="8">IF(LEN(N2)&gt;0,CONCATENATE("[""MIN_LVL""] = ",REPT(" ",3-LEN(N2)),"""",N2,"""; "),"                     ")</f>
        <v xml:space="preserve">["MIN_LVL"] =  "75"; </v>
      </c>
      <c r="AN2" t="str">
        <f t="shared" ref="AN2:AN44" si="9">IF(LEN(O2)&gt;0,CONCATENATE("[""MIN_LVL""] = ",REPT(" ",3-LEN(O2)),"""",O2,"""; "),"")</f>
        <v/>
      </c>
      <c r="AO2" t="str">
        <f t="shared" ref="AO2:AO44" si="10">CONCATENATE("[""NAME""] = { [""EN""] = """,C2,"""; }; ")</f>
        <v xml:space="preserve">["NAME"] = { ["EN"] = "The Armies of Isengard"; }; </v>
      </c>
      <c r="AP2" t="str">
        <f t="shared" ref="AP2:AP44" si="11">IF(LEN(L2)&gt;0,CONCATENATE("[""LORE""] = { [""EN""] = """,L2,"""; }; "),"")</f>
        <v xml:space="preserve">["LORE"]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v>
      </c>
      <c r="AQ2" t="str">
        <f t="shared" ref="AQ2:AQ44" si="12">IF(LEN(K2)&gt;0,CONCATENATE("[""SUMMARY""] = { [""EN""] = """,K2,"""; }; "),"")</f>
        <v xml:space="preserve">["SUMMARY"] = { ["EN"] = "Complete 1 quest and 5 deeds"; }; </v>
      </c>
      <c r="AR2" t="str">
        <f t="shared" ref="AR2:AR44" si="13">IF(LEN(G2)&gt;0,CONCATENATE("[""TITLE""] = { [""EN""] = """,G2,"""; }; "),"")</f>
        <v/>
      </c>
      <c r="AS2" t="str">
        <f>CONCATENATE("};")</f>
        <v>};</v>
      </c>
    </row>
    <row r="3" spans="1:45" x14ac:dyDescent="0.25">
      <c r="A3">
        <v>1879227965</v>
      </c>
      <c r="B3">
        <v>2</v>
      </c>
      <c r="C3" t="s">
        <v>1064</v>
      </c>
      <c r="D3" t="s">
        <v>25</v>
      </c>
      <c r="K3" t="s">
        <v>1066</v>
      </c>
      <c r="L3" t="s">
        <v>1065</v>
      </c>
      <c r="M3">
        <v>1</v>
      </c>
      <c r="N3">
        <v>65</v>
      </c>
      <c r="R3" t="str">
        <f t="shared" ref="R3:R52" si="14">CONCATENATE(U3,W3,X3,AS3," -- ",C3)</f>
        <v xml:space="preserve">  [2] = {["ID"] = 1879227965; }; -- Discovery: Instances of Isengard</v>
      </c>
      <c r="S3" s="1" t="str">
        <f t="shared" ref="S3:S52" si="15">CONCATENATE(U3,V3,Y3,AA3,AC3,AE3,AG3,AI3,AK3,AL3,AM3,AN3,AO3,AP3,AQ3,AR3,AS3)</f>
        <v xml:space="preserve">  [2] = {["ID"] = 1879227965; ["SAVE_INDEX"] =  2; ["TYPE"] =  3;             ["VXP"] = 0; ["LP"] =  0; ["REP"] = 0; ["FACTION"] = 1; ["TIER"] = 1; ["MIN_LVL"] =  "65"; ["NAME"] = { ["EN"] = "Discovery: Instances of Isengard"; }; ["LORE"] = { ["EN"] = "You have discovered the entrance to the Instances of Isengard"; }; ["SUMMARY"] = { ["EN"] = "Discover the Ox-clan Merchant-camp [79.9S, 0.2E] in Nan Curunír."; }; };</v>
      </c>
      <c r="T3">
        <f t="shared" ref="T3:T52" si="16">ROW()-1</f>
        <v>2</v>
      </c>
      <c r="U3" t="str">
        <f t="shared" ref="U3:U52" si="17">CONCATENATE(REPT(" ",3-LEN(T3)),"[",T3,"] = {")</f>
        <v xml:space="preserve">  [2] = {</v>
      </c>
      <c r="V3" t="str">
        <f t="shared" si="0"/>
        <v xml:space="preserve">["ID"] = 1879227965; </v>
      </c>
      <c r="W3" t="str">
        <f t="shared" ref="W3:W52" si="18">IF(LEN(A3)&gt;0,CONCATENATE("[""ID""] = ",A3,"; "),"")</f>
        <v xml:space="preserve">["ID"] = 1879227965; </v>
      </c>
      <c r="X3" t="str">
        <f t="shared" ref="X3:X52" si="19">IF(LEN(P3)&gt;0,CONCATENATE("[""CAT_ID""] = ",P3,"; "),"")</f>
        <v/>
      </c>
      <c r="Y3" s="1" t="str">
        <f t="shared" si="1"/>
        <v xml:space="preserve">["SAVE_INDEX"] =  2; </v>
      </c>
      <c r="Z3">
        <f>VLOOKUP(D3,Type!A$2:B$18,2,FALSE)</f>
        <v>3</v>
      </c>
      <c r="AA3" t="str">
        <f t="shared" ref="AA3:AA52" si="20">CONCATENATE("[""TYPE""] = ",REPT(" ",2-LEN(Z3)),Z3,"; ")</f>
        <v xml:space="preserve">["TYPE"] =  3; </v>
      </c>
      <c r="AB3" t="str">
        <f>IF(NOT(ISBLANK(E3)),VLOOKUP(E3,Type!D$2:E$6,2,FALSE),"")</f>
        <v/>
      </c>
      <c r="AC3" t="str">
        <f t="shared" si="2"/>
        <v xml:space="preserve">            </v>
      </c>
      <c r="AD3" t="str">
        <f t="shared" si="3"/>
        <v>0</v>
      </c>
      <c r="AE3" t="str">
        <f t="shared" ref="AE3:AE52" si="21">CONCATENATE("[""VXP""] = ",REPT(" ",1-LEN(AD3)),TEXT(AD3,"0"),"; ")</f>
        <v xml:space="preserve">["VXP"] = 0; </v>
      </c>
      <c r="AF3" t="str">
        <f t="shared" si="4"/>
        <v>0</v>
      </c>
      <c r="AG3" t="str">
        <f t="shared" ref="AG3:AG52" si="22">CONCATENATE("[""LP""] = ",REPT(" ",2-LEN(AF3)),TEXT(AF3,"0"),"; ")</f>
        <v xml:space="preserve">["LP"] =  0; </v>
      </c>
      <c r="AH3" t="str">
        <f t="shared" si="5"/>
        <v>0</v>
      </c>
      <c r="AI3" t="str">
        <f t="shared" ref="AI3:AI52" si="23">CONCATENATE("[""REP""] = ",REPT(" ",1-LEN(AH3)),TEXT(AH3,"0"),"; ")</f>
        <v xml:space="preserve">["REP"] = 0; </v>
      </c>
      <c r="AJ3">
        <f>IF(NOT(ISBLANK(J3)),VLOOKUP(J3,Faction!A$2:B$78,2,FALSE),1)</f>
        <v>1</v>
      </c>
      <c r="AK3" t="str">
        <f t="shared" ref="AK3:AK52" si="24">CONCATENATE("[""FACTION""] = ",TEXT(AJ3,"0"),"; ")</f>
        <v xml:space="preserve">["FACTION"] = 1; </v>
      </c>
      <c r="AL3" t="str">
        <f t="shared" si="7"/>
        <v xml:space="preserve">["TIER"] = 1; </v>
      </c>
      <c r="AM3" t="str">
        <f t="shared" si="8"/>
        <v xml:space="preserve">["MIN_LVL"] =  "65"; </v>
      </c>
      <c r="AN3" t="str">
        <f t="shared" si="9"/>
        <v/>
      </c>
      <c r="AO3" t="str">
        <f t="shared" si="10"/>
        <v xml:space="preserve">["NAME"] = { ["EN"] = "Discovery: Instances of Isengard"; }; </v>
      </c>
      <c r="AP3" t="str">
        <f t="shared" si="11"/>
        <v xml:space="preserve">["LORE"] = { ["EN"] = "You have discovered the entrance to the Instances of Isengard"; }; </v>
      </c>
      <c r="AQ3" t="str">
        <f t="shared" si="12"/>
        <v xml:space="preserve">["SUMMARY"] = { ["EN"] = "Discover the Ox-clan Merchant-camp [79.9S, 0.2E] in Nan Curunír."; }; </v>
      </c>
      <c r="AR3" t="str">
        <f t="shared" si="13"/>
        <v/>
      </c>
      <c r="AS3" t="str">
        <f t="shared" ref="AS3:AS52" si="25">CONCATENATE("};")</f>
        <v>};</v>
      </c>
    </row>
    <row r="4" spans="1:45" x14ac:dyDescent="0.25">
      <c r="C4" s="2" t="s">
        <v>1009</v>
      </c>
      <c r="D4" s="2" t="s">
        <v>134</v>
      </c>
      <c r="E4" s="2"/>
      <c r="P4">
        <v>70</v>
      </c>
      <c r="R4" t="str">
        <f t="shared" si="14"/>
        <v xml:space="preserve">  [3] = {["CAT_ID"] = 70; }; -- The Foundry</v>
      </c>
      <c r="S4" s="1" t="str">
        <f t="shared" ref="S4:S19" si="26">CONCATENATE(U4,V4,Y4,AA4,AC4,AE4,AG4,AI4,AK4,AL4,AM4,AN4,AO4,AP4,AQ4,AR4,AS4)</f>
        <v xml:space="preserve">  [3] = {                                          ["TYPE"] = 14;             ["VXP"] = 0; ["LP"] =  0; ["REP"] = 0; ["FACTION"] = 1; ["TIER"] = 0;                      ["NAME"] = { ["EN"] = "The Foundry"; }; };</v>
      </c>
      <c r="T4">
        <f t="shared" si="16"/>
        <v>3</v>
      </c>
      <c r="U4" t="str">
        <f t="shared" ref="U4:U19" si="27">CONCATENATE(REPT(" ",3-LEN(T4)),"[",T4,"] = {")</f>
        <v xml:space="preserve">  [3] = {</v>
      </c>
      <c r="V4" t="str">
        <f t="shared" si="0"/>
        <v xml:space="preserve">                     </v>
      </c>
      <c r="W4" t="str">
        <f t="shared" si="18"/>
        <v/>
      </c>
      <c r="X4" t="str">
        <f t="shared" si="19"/>
        <v xml:space="preserve">["CAT_ID"] = 70; </v>
      </c>
      <c r="Y4" s="1" t="str">
        <f t="shared" si="1"/>
        <v xml:space="preserve">                     </v>
      </c>
      <c r="Z4">
        <f>VLOOKUP(D4,Type!A$2:B$18,2,FALSE)</f>
        <v>14</v>
      </c>
      <c r="AA4" t="str">
        <f t="shared" ref="AA4:AA19" si="28">CONCATENATE("[""TYPE""] = ",REPT(" ",2-LEN(Z4)),Z4,"; ")</f>
        <v xml:space="preserve">["TYPE"] = 14; </v>
      </c>
      <c r="AB4" t="str">
        <f>IF(NOT(ISBLANK(E4)),VLOOKUP(E4,Type!D$2:E$6,2,FALSE),"")</f>
        <v/>
      </c>
      <c r="AC4" t="str">
        <f t="shared" si="2"/>
        <v xml:space="preserve">            </v>
      </c>
      <c r="AD4" t="str">
        <f t="shared" si="3"/>
        <v>0</v>
      </c>
      <c r="AE4" t="str">
        <f t="shared" ref="AE4:AE19" si="29">CONCATENATE("[""VXP""] = ",REPT(" ",1-LEN(AD4)),TEXT(AD4,"0"),"; ")</f>
        <v xml:space="preserve">["VXP"] = 0; </v>
      </c>
      <c r="AF4" t="str">
        <f t="shared" si="4"/>
        <v>0</v>
      </c>
      <c r="AG4" t="str">
        <f t="shared" ref="AG4:AG19" si="30">CONCATENATE("[""LP""] = ",REPT(" ",2-LEN(AF4)),TEXT(AF4,"0"),"; ")</f>
        <v xml:space="preserve">["LP"] =  0; </v>
      </c>
      <c r="AH4" t="str">
        <f t="shared" si="5"/>
        <v>0</v>
      </c>
      <c r="AI4" t="str">
        <f t="shared" ref="AI4:AI19" si="31">CONCATENATE("[""REP""] = ",REPT(" ",1-LEN(AH4)),TEXT(AH4,"0"),"; ")</f>
        <v xml:space="preserve">["REP"] = 0; </v>
      </c>
      <c r="AJ4">
        <f>IF(NOT(ISBLANK(J4)),VLOOKUP(J4,Faction!A$2:B$78,2,FALSE),1)</f>
        <v>1</v>
      </c>
      <c r="AK4" t="str">
        <f t="shared" ref="AK4:AK19" si="32">CONCATENATE("[""FACTION""] = ",TEXT(AJ4,"0"),"; ")</f>
        <v xml:space="preserve">["FACTION"] = 1; </v>
      </c>
      <c r="AL4" t="str">
        <f t="shared" si="7"/>
        <v xml:space="preserve">["TIER"] = 0; </v>
      </c>
      <c r="AM4" t="str">
        <f t="shared" si="8"/>
        <v xml:space="preserve">                     </v>
      </c>
      <c r="AN4" t="str">
        <f t="shared" si="9"/>
        <v/>
      </c>
      <c r="AO4" t="str">
        <f t="shared" si="10"/>
        <v xml:space="preserve">["NAME"] = { ["EN"] = "The Foundry"; }; </v>
      </c>
      <c r="AP4" t="str">
        <f t="shared" si="11"/>
        <v/>
      </c>
      <c r="AQ4" t="str">
        <f t="shared" si="12"/>
        <v/>
      </c>
      <c r="AR4" t="str">
        <f t="shared" si="13"/>
        <v/>
      </c>
      <c r="AS4" t="str">
        <f t="shared" si="25"/>
        <v>};</v>
      </c>
    </row>
    <row r="5" spans="1:45" x14ac:dyDescent="0.25">
      <c r="A5">
        <v>1879226616</v>
      </c>
      <c r="B5">
        <v>16</v>
      </c>
      <c r="C5" t="s">
        <v>1010</v>
      </c>
      <c r="D5" t="s">
        <v>26</v>
      </c>
      <c r="H5">
        <v>10</v>
      </c>
      <c r="K5" t="s">
        <v>1001</v>
      </c>
      <c r="L5" t="s">
        <v>1011</v>
      </c>
      <c r="M5">
        <v>1</v>
      </c>
      <c r="N5">
        <v>65</v>
      </c>
      <c r="R5" t="str">
        <f t="shared" si="14"/>
        <v xml:space="preserve">  [4] = {["ID"] = 1879226616; }; -- Isengard: The Foundry</v>
      </c>
      <c r="S5" s="1" t="str">
        <f t="shared" si="26"/>
        <v xml:space="preserve">  [4] = {["ID"] = 1879226616; ["SAVE_INDEX"] = 16; ["TYPE"] =  6;             ["VXP"] = 0; ["LP"] = 10; ["REP"] = 0; ["FACTION"] = 1; ["TIER"] = 1; ["MIN_LVL"] =  "65"; ["NAME"] = { ["EN"] = "Isengard: The Foundry"; }; ["LORE"] = { ["EN"] = "Within the depths of the Foundry below Isengard, Saruman has begun to fuel a growing menace that could serve to be the undoing for all of the Free Peoples."; }; ["SUMMARY"] = { ["EN"] = "Complete 4 quests"; }; };</v>
      </c>
      <c r="T5">
        <f t="shared" si="16"/>
        <v>4</v>
      </c>
      <c r="U5" t="str">
        <f t="shared" si="27"/>
        <v xml:space="preserve">  [4] = {</v>
      </c>
      <c r="V5" t="str">
        <f t="shared" si="0"/>
        <v xml:space="preserve">["ID"] = 1879226616; </v>
      </c>
      <c r="W5" t="str">
        <f t="shared" si="18"/>
        <v xml:space="preserve">["ID"] = 1879226616; </v>
      </c>
      <c r="X5" t="str">
        <f t="shared" si="19"/>
        <v/>
      </c>
      <c r="Y5" s="1" t="str">
        <f t="shared" si="1"/>
        <v xml:space="preserve">["SAVE_INDEX"] = 16; </v>
      </c>
      <c r="Z5">
        <f>VLOOKUP(D5,Type!A$2:B$18,2,FALSE)</f>
        <v>6</v>
      </c>
      <c r="AA5" t="str">
        <f t="shared" si="28"/>
        <v xml:space="preserve">["TYPE"] =  6; </v>
      </c>
      <c r="AB5" t="str">
        <f>IF(NOT(ISBLANK(E5)),VLOOKUP(E5,Type!D$2:E$6,2,FALSE),"")</f>
        <v/>
      </c>
      <c r="AC5" t="str">
        <f t="shared" si="2"/>
        <v xml:space="preserve">            </v>
      </c>
      <c r="AD5" t="str">
        <f t="shared" si="3"/>
        <v>0</v>
      </c>
      <c r="AE5" t="str">
        <f t="shared" si="29"/>
        <v xml:space="preserve">["VXP"] = 0; </v>
      </c>
      <c r="AF5" t="str">
        <f t="shared" si="4"/>
        <v>10</v>
      </c>
      <c r="AG5" t="str">
        <f t="shared" si="30"/>
        <v xml:space="preserve">["LP"] = 10; </v>
      </c>
      <c r="AH5" t="str">
        <f t="shared" si="5"/>
        <v>0</v>
      </c>
      <c r="AI5" t="str">
        <f t="shared" si="31"/>
        <v xml:space="preserve">["REP"] = 0; </v>
      </c>
      <c r="AJ5">
        <f>IF(NOT(ISBLANK(J5)),VLOOKUP(J5,Faction!A$2:B$78,2,FALSE),1)</f>
        <v>1</v>
      </c>
      <c r="AK5" t="str">
        <f t="shared" si="32"/>
        <v xml:space="preserve">["FACTION"] = 1; </v>
      </c>
      <c r="AL5" t="str">
        <f t="shared" si="7"/>
        <v xml:space="preserve">["TIER"] = 1; </v>
      </c>
      <c r="AM5" t="str">
        <f t="shared" si="8"/>
        <v xml:space="preserve">["MIN_LVL"] =  "65"; </v>
      </c>
      <c r="AN5" t="str">
        <f t="shared" si="9"/>
        <v/>
      </c>
      <c r="AO5" t="str">
        <f t="shared" si="10"/>
        <v xml:space="preserve">["NAME"] = { ["EN"] = "Isengard: The Foundry"; }; </v>
      </c>
      <c r="AP5" t="str">
        <f t="shared" si="11"/>
        <v xml:space="preserve">["LORE"] = { ["EN"] = "Within the depths of the Foundry below Isengard, Saruman has begun to fuel a growing menace that could serve to be the undoing for all of the Free Peoples."; }; </v>
      </c>
      <c r="AQ5" t="str">
        <f t="shared" si="12"/>
        <v xml:space="preserve">["SUMMARY"] = { ["EN"] = "Complete 4 quests"; }; </v>
      </c>
      <c r="AR5" t="str">
        <f t="shared" si="13"/>
        <v/>
      </c>
      <c r="AS5" t="str">
        <f t="shared" si="25"/>
        <v>};</v>
      </c>
    </row>
    <row r="6" spans="1:45" x14ac:dyDescent="0.25">
      <c r="A6">
        <v>1879226083</v>
      </c>
      <c r="B6">
        <v>17</v>
      </c>
      <c r="C6" t="s">
        <v>1457</v>
      </c>
      <c r="D6" t="s">
        <v>31</v>
      </c>
      <c r="H6">
        <v>5</v>
      </c>
      <c r="K6" t="s">
        <v>1014</v>
      </c>
      <c r="L6" t="s">
        <v>1013</v>
      </c>
      <c r="M6">
        <v>2</v>
      </c>
      <c r="N6">
        <v>65</v>
      </c>
      <c r="R6" t="str">
        <f t="shared" si="14"/>
        <v xml:space="preserve">  [5] = {["ID"] = 1879226083; }; -- Commanders of the Foundry, Tier I</v>
      </c>
      <c r="S6" s="1" t="str">
        <f t="shared" si="26"/>
        <v xml:space="preserve">  [5] = {["ID"] = 1879226083; ["SAVE_INDEX"] = 17; ["TYPE"] =  4;             ["VXP"] = 0; ["LP"] =  5; ["REP"] = 0; ["FACTION"] = 1; ["TIER"] = 2; ["MIN_LVL"] =  "65"; ["NAME"] = { ["EN"] = "Commanders of the Foundry, Tier I"; }; ["LORE"] = { ["EN"] = "The Foundry of Isengard is commanded by Saruman's most trusted lieutenants."; }; ["SUMMARY"] = { ["EN"] = "Defeate the Foundry commanders"; }; };</v>
      </c>
      <c r="T6">
        <f t="shared" si="16"/>
        <v>5</v>
      </c>
      <c r="U6" t="str">
        <f t="shared" si="27"/>
        <v xml:space="preserve">  [5] = {</v>
      </c>
      <c r="V6" t="str">
        <f t="shared" si="0"/>
        <v xml:space="preserve">["ID"] = 1879226083; </v>
      </c>
      <c r="W6" t="str">
        <f t="shared" si="18"/>
        <v xml:space="preserve">["ID"] = 1879226083; </v>
      </c>
      <c r="X6" t="str">
        <f t="shared" si="19"/>
        <v/>
      </c>
      <c r="Y6" s="1" t="str">
        <f t="shared" si="1"/>
        <v xml:space="preserve">["SAVE_INDEX"] = 17; </v>
      </c>
      <c r="Z6">
        <f>VLOOKUP(D6,Type!A$2:B$18,2,FALSE)</f>
        <v>4</v>
      </c>
      <c r="AA6" t="str">
        <f t="shared" si="28"/>
        <v xml:space="preserve">["TYPE"] =  4; </v>
      </c>
      <c r="AB6" t="str">
        <f>IF(NOT(ISBLANK(E6)),VLOOKUP(E6,Type!D$2:E$6,2,FALSE),"")</f>
        <v/>
      </c>
      <c r="AC6" t="str">
        <f t="shared" si="2"/>
        <v xml:space="preserve">            </v>
      </c>
      <c r="AD6" t="str">
        <f t="shared" si="3"/>
        <v>0</v>
      </c>
      <c r="AE6" t="str">
        <f t="shared" si="29"/>
        <v xml:space="preserve">["VXP"] = 0; </v>
      </c>
      <c r="AF6" t="str">
        <f t="shared" si="4"/>
        <v>5</v>
      </c>
      <c r="AG6" t="str">
        <f t="shared" si="30"/>
        <v xml:space="preserve">["LP"] =  5; </v>
      </c>
      <c r="AH6" t="str">
        <f t="shared" si="5"/>
        <v>0</v>
      </c>
      <c r="AI6" t="str">
        <f t="shared" si="31"/>
        <v xml:space="preserve">["REP"] = 0; </v>
      </c>
      <c r="AJ6">
        <f>IF(NOT(ISBLANK(J6)),VLOOKUP(J6,Faction!A$2:B$78,2,FALSE),1)</f>
        <v>1</v>
      </c>
      <c r="AK6" t="str">
        <f t="shared" si="32"/>
        <v xml:space="preserve">["FACTION"] = 1; </v>
      </c>
      <c r="AL6" t="str">
        <f t="shared" si="7"/>
        <v xml:space="preserve">["TIER"] = 2; </v>
      </c>
      <c r="AM6" t="str">
        <f t="shared" si="8"/>
        <v xml:space="preserve">["MIN_LVL"] =  "65"; </v>
      </c>
      <c r="AN6" t="str">
        <f t="shared" si="9"/>
        <v/>
      </c>
      <c r="AO6" t="str">
        <f t="shared" si="10"/>
        <v xml:space="preserve">["NAME"] = { ["EN"] = "Commanders of the Foundry, Tier I"; }; </v>
      </c>
      <c r="AP6" t="str">
        <f t="shared" si="11"/>
        <v xml:space="preserve">["LORE"] = { ["EN"] = "The Foundry of Isengard is commanded by Saruman's most trusted lieutenants."; }; </v>
      </c>
      <c r="AQ6" t="str">
        <f t="shared" si="12"/>
        <v xml:space="preserve">["SUMMARY"] = { ["EN"] = "Defeate the Foundry commanders"; }; </v>
      </c>
      <c r="AR6" t="str">
        <f t="shared" si="13"/>
        <v/>
      </c>
      <c r="AS6" t="str">
        <f t="shared" si="25"/>
        <v>};</v>
      </c>
    </row>
    <row r="7" spans="1:45" x14ac:dyDescent="0.25">
      <c r="A7">
        <v>1879226101</v>
      </c>
      <c r="B7">
        <v>18</v>
      </c>
      <c r="C7" t="s">
        <v>1458</v>
      </c>
      <c r="D7" t="s">
        <v>31</v>
      </c>
      <c r="H7">
        <v>5</v>
      </c>
      <c r="K7" t="s">
        <v>1014</v>
      </c>
      <c r="L7" t="s">
        <v>1013</v>
      </c>
      <c r="M7">
        <v>2</v>
      </c>
      <c r="N7">
        <v>65</v>
      </c>
      <c r="R7" t="str">
        <f t="shared" si="14"/>
        <v xml:space="preserve">  [6] = {["ID"] = 1879226101; }; -- Commanders of the Foundry, Tier II</v>
      </c>
      <c r="S7" s="1" t="str">
        <f t="shared" si="26"/>
        <v xml:space="preserve">  [6] = {["ID"] = 1879226101; ["SAVE_INDEX"] = 18; ["TYPE"] =  4;             ["VXP"] = 0; ["LP"] =  5; ["REP"] = 0; ["FACTION"] = 1; ["TIER"] = 2; ["MIN_LVL"] =  "65"; ["NAME"] = { ["EN"] = "Commanders of the Foundry, Tier II"; }; ["LORE"] = { ["EN"] = "The Foundry of Isengard is commanded by Saruman's most trusted lieutenants."; }; ["SUMMARY"] = { ["EN"] = "Defeate the Foundry commanders"; }; };</v>
      </c>
      <c r="T7">
        <f t="shared" si="16"/>
        <v>6</v>
      </c>
      <c r="U7" t="str">
        <f t="shared" si="27"/>
        <v xml:space="preserve">  [6] = {</v>
      </c>
      <c r="V7" t="str">
        <f t="shared" si="0"/>
        <v xml:space="preserve">["ID"] = 1879226101; </v>
      </c>
      <c r="W7" t="str">
        <f t="shared" si="18"/>
        <v xml:space="preserve">["ID"] = 1879226101; </v>
      </c>
      <c r="X7" t="str">
        <f t="shared" si="19"/>
        <v/>
      </c>
      <c r="Y7" s="1" t="str">
        <f t="shared" si="1"/>
        <v xml:space="preserve">["SAVE_INDEX"] = 18; </v>
      </c>
      <c r="Z7">
        <f>VLOOKUP(D7,Type!A$2:B$18,2,FALSE)</f>
        <v>4</v>
      </c>
      <c r="AA7" t="str">
        <f t="shared" si="28"/>
        <v xml:space="preserve">["TYPE"] =  4; </v>
      </c>
      <c r="AB7" t="str">
        <f>IF(NOT(ISBLANK(E7)),VLOOKUP(E7,Type!D$2:E$6,2,FALSE),"")</f>
        <v/>
      </c>
      <c r="AC7" t="str">
        <f t="shared" si="2"/>
        <v xml:space="preserve">            </v>
      </c>
      <c r="AD7" t="str">
        <f t="shared" si="3"/>
        <v>0</v>
      </c>
      <c r="AE7" t="str">
        <f t="shared" si="29"/>
        <v xml:space="preserve">["VXP"] = 0; </v>
      </c>
      <c r="AF7" t="str">
        <f t="shared" si="4"/>
        <v>5</v>
      </c>
      <c r="AG7" t="str">
        <f t="shared" si="30"/>
        <v xml:space="preserve">["LP"] =  5; </v>
      </c>
      <c r="AH7" t="str">
        <f t="shared" si="5"/>
        <v>0</v>
      </c>
      <c r="AI7" t="str">
        <f t="shared" si="31"/>
        <v xml:space="preserve">["REP"] = 0; </v>
      </c>
      <c r="AJ7">
        <f>IF(NOT(ISBLANK(J7)),VLOOKUP(J7,Faction!A$2:B$78,2,FALSE),1)</f>
        <v>1</v>
      </c>
      <c r="AK7" t="str">
        <f t="shared" si="32"/>
        <v xml:space="preserve">["FACTION"] = 1; </v>
      </c>
      <c r="AL7" t="str">
        <f t="shared" si="7"/>
        <v xml:space="preserve">["TIER"] = 2; </v>
      </c>
      <c r="AM7" t="str">
        <f t="shared" si="8"/>
        <v xml:space="preserve">["MIN_LVL"] =  "65"; </v>
      </c>
      <c r="AN7" t="str">
        <f t="shared" si="9"/>
        <v/>
      </c>
      <c r="AO7" t="str">
        <f t="shared" si="10"/>
        <v xml:space="preserve">["NAME"] = { ["EN"] = "Commanders of the Foundry, Tier II"; }; </v>
      </c>
      <c r="AP7" t="str">
        <f t="shared" si="11"/>
        <v xml:space="preserve">["LORE"] = { ["EN"] = "The Foundry of Isengard is commanded by Saruman's most trusted lieutenants."; }; </v>
      </c>
      <c r="AQ7" t="str">
        <f t="shared" si="12"/>
        <v xml:space="preserve">["SUMMARY"] = { ["EN"] = "Defeate the Foundry commanders"; }; </v>
      </c>
      <c r="AR7" t="str">
        <f t="shared" si="13"/>
        <v/>
      </c>
      <c r="AS7" t="str">
        <f t="shared" si="25"/>
        <v>};</v>
      </c>
    </row>
    <row r="8" spans="1:45" x14ac:dyDescent="0.25">
      <c r="A8">
        <v>1879226615</v>
      </c>
      <c r="B8">
        <v>19</v>
      </c>
      <c r="C8" t="s">
        <v>1015</v>
      </c>
      <c r="D8" t="s">
        <v>31</v>
      </c>
      <c r="H8">
        <v>5</v>
      </c>
      <c r="K8" t="s">
        <v>1017</v>
      </c>
      <c r="L8" t="s">
        <v>1016</v>
      </c>
      <c r="M8">
        <v>2</v>
      </c>
      <c r="N8" t="s">
        <v>1392</v>
      </c>
      <c r="R8" t="str">
        <f t="shared" si="14"/>
        <v xml:space="preserve">  [7] = {["ID"] = 1879226615; }; -- Challenge: The Foundry</v>
      </c>
      <c r="S8" s="1" t="str">
        <f t="shared" si="26"/>
        <v xml:space="preserve">  [7] = {["ID"] = 1879226615; ["SAVE_INDEX"] = 19; ["TYPE"] =  4;             ["VXP"] = 0; ["LP"] =  5; ["REP"] = 0; ["FACTION"] = 1; ["TIER"] = 2; ["MIN_LVL"] = "CAP"; ["NAME"] = { ["EN"] = "Challenge: The Foundry"; }; ["LORE"] = { ["EN"] = "Saruman uses the great forge in the Foundry of Isengard to craft for himself rings of power."; }; ["SUMMARY"] = { ["EN"] = "Complete The Foundry in challenge mode"; }; };</v>
      </c>
      <c r="T8">
        <f t="shared" si="16"/>
        <v>7</v>
      </c>
      <c r="U8" t="str">
        <f t="shared" si="27"/>
        <v xml:space="preserve">  [7] = {</v>
      </c>
      <c r="V8" t="str">
        <f t="shared" si="0"/>
        <v xml:space="preserve">["ID"] = 1879226615; </v>
      </c>
      <c r="W8" t="str">
        <f t="shared" si="18"/>
        <v xml:space="preserve">["ID"] = 1879226615; </v>
      </c>
      <c r="X8" t="str">
        <f t="shared" si="19"/>
        <v/>
      </c>
      <c r="Y8" s="1" t="str">
        <f t="shared" si="1"/>
        <v xml:space="preserve">["SAVE_INDEX"] = 19; </v>
      </c>
      <c r="Z8">
        <f>VLOOKUP(D8,Type!A$2:B$18,2,FALSE)</f>
        <v>4</v>
      </c>
      <c r="AA8" t="str">
        <f t="shared" si="28"/>
        <v xml:space="preserve">["TYPE"] =  4; </v>
      </c>
      <c r="AB8" t="str">
        <f>IF(NOT(ISBLANK(E8)),VLOOKUP(E8,Type!D$2:E$6,2,FALSE),"")</f>
        <v/>
      </c>
      <c r="AC8" t="str">
        <f t="shared" si="2"/>
        <v xml:space="preserve">            </v>
      </c>
      <c r="AD8" t="str">
        <f t="shared" si="3"/>
        <v>0</v>
      </c>
      <c r="AE8" t="str">
        <f t="shared" si="29"/>
        <v xml:space="preserve">["VXP"] = 0; </v>
      </c>
      <c r="AF8" t="str">
        <f t="shared" si="4"/>
        <v>5</v>
      </c>
      <c r="AG8" t="str">
        <f t="shared" si="30"/>
        <v xml:space="preserve">["LP"] =  5; </v>
      </c>
      <c r="AH8" t="str">
        <f t="shared" si="5"/>
        <v>0</v>
      </c>
      <c r="AI8" t="str">
        <f t="shared" si="31"/>
        <v xml:space="preserve">["REP"] = 0; </v>
      </c>
      <c r="AJ8">
        <f>IF(NOT(ISBLANK(J8)),VLOOKUP(J8,Faction!A$2:B$78,2,FALSE),1)</f>
        <v>1</v>
      </c>
      <c r="AK8" t="str">
        <f t="shared" si="32"/>
        <v xml:space="preserve">["FACTION"] = 1; </v>
      </c>
      <c r="AL8" t="str">
        <f t="shared" si="7"/>
        <v xml:space="preserve">["TIER"] = 2; </v>
      </c>
      <c r="AM8" t="str">
        <f t="shared" si="8"/>
        <v xml:space="preserve">["MIN_LVL"] = "CAP"; </v>
      </c>
      <c r="AN8" t="str">
        <f t="shared" si="9"/>
        <v/>
      </c>
      <c r="AO8" t="str">
        <f t="shared" si="10"/>
        <v xml:space="preserve">["NAME"] = { ["EN"] = "Challenge: The Foundry"; }; </v>
      </c>
      <c r="AP8" t="str">
        <f t="shared" si="11"/>
        <v xml:space="preserve">["LORE"] = { ["EN"] = "Saruman uses the great forge in the Foundry of Isengard to craft for himself rings of power."; }; </v>
      </c>
      <c r="AQ8" t="str">
        <f t="shared" si="12"/>
        <v xml:space="preserve">["SUMMARY"] = { ["EN"] = "Complete The Foundry in challenge mode"; }; </v>
      </c>
      <c r="AR8" t="str">
        <f t="shared" si="13"/>
        <v/>
      </c>
      <c r="AS8" t="str">
        <f t="shared" si="25"/>
        <v>};</v>
      </c>
    </row>
    <row r="9" spans="1:45" x14ac:dyDescent="0.25">
      <c r="C9" s="2" t="s">
        <v>981</v>
      </c>
      <c r="D9" s="2" t="s">
        <v>134</v>
      </c>
      <c r="E9" s="2"/>
      <c r="P9">
        <v>71</v>
      </c>
      <c r="R9" t="str">
        <f t="shared" si="14"/>
        <v xml:space="preserve">  [8] = {["CAT_ID"] = 71; }; -- Fangorn's Edge</v>
      </c>
      <c r="S9" s="1" t="str">
        <f t="shared" si="26"/>
        <v xml:space="preserve">  [8] = {                                          ["TYPE"] = 14;             ["VXP"] = 0; ["LP"] =  0; ["REP"] = 0; ["FACTION"] = 1; ["TIER"] = 0;                      ["NAME"] = { ["EN"] = "Fangorn's Edge"; }; };</v>
      </c>
      <c r="T9">
        <f t="shared" si="16"/>
        <v>8</v>
      </c>
      <c r="U9" t="str">
        <f t="shared" si="27"/>
        <v xml:space="preserve">  [8] = {</v>
      </c>
      <c r="V9" t="str">
        <f t="shared" si="0"/>
        <v xml:space="preserve">                     </v>
      </c>
      <c r="W9" t="str">
        <f t="shared" si="18"/>
        <v/>
      </c>
      <c r="X9" t="str">
        <f t="shared" si="19"/>
        <v xml:space="preserve">["CAT_ID"] = 71; </v>
      </c>
      <c r="Y9" s="1" t="str">
        <f t="shared" si="1"/>
        <v xml:space="preserve">                     </v>
      </c>
      <c r="Z9">
        <f>VLOOKUP(D9,Type!A$2:B$18,2,FALSE)</f>
        <v>14</v>
      </c>
      <c r="AA9" t="str">
        <f t="shared" si="28"/>
        <v xml:space="preserve">["TYPE"] = 14; </v>
      </c>
      <c r="AB9" t="str">
        <f>IF(NOT(ISBLANK(E9)),VLOOKUP(E9,Type!D$2:E$6,2,FALSE),"")</f>
        <v/>
      </c>
      <c r="AC9" t="str">
        <f t="shared" si="2"/>
        <v xml:space="preserve">            </v>
      </c>
      <c r="AD9" t="str">
        <f t="shared" si="3"/>
        <v>0</v>
      </c>
      <c r="AE9" t="str">
        <f t="shared" si="29"/>
        <v xml:space="preserve">["VXP"] = 0; </v>
      </c>
      <c r="AF9" t="str">
        <f t="shared" si="4"/>
        <v>0</v>
      </c>
      <c r="AG9" t="str">
        <f t="shared" si="30"/>
        <v xml:space="preserve">["LP"] =  0; </v>
      </c>
      <c r="AH9" t="str">
        <f t="shared" si="5"/>
        <v>0</v>
      </c>
      <c r="AI9" t="str">
        <f t="shared" si="31"/>
        <v xml:space="preserve">["REP"] = 0; </v>
      </c>
      <c r="AJ9">
        <f>IF(NOT(ISBLANK(J9)),VLOOKUP(J9,Faction!A$2:B$78,2,FALSE),1)</f>
        <v>1</v>
      </c>
      <c r="AK9" t="str">
        <f t="shared" si="32"/>
        <v xml:space="preserve">["FACTION"] = 1; </v>
      </c>
      <c r="AL9" t="str">
        <f t="shared" si="7"/>
        <v xml:space="preserve">["TIER"] = 0; </v>
      </c>
      <c r="AM9" t="str">
        <f t="shared" si="8"/>
        <v xml:space="preserve">                     </v>
      </c>
      <c r="AN9" t="str">
        <f t="shared" si="9"/>
        <v/>
      </c>
      <c r="AO9" t="str">
        <f t="shared" si="10"/>
        <v xml:space="preserve">["NAME"] = { ["EN"] = "Fangorn's Edge"; }; </v>
      </c>
      <c r="AP9" t="str">
        <f t="shared" si="11"/>
        <v/>
      </c>
      <c r="AQ9" t="str">
        <f t="shared" si="12"/>
        <v/>
      </c>
      <c r="AR9" t="str">
        <f t="shared" si="13"/>
        <v/>
      </c>
      <c r="AS9" t="str">
        <f t="shared" si="25"/>
        <v>};</v>
      </c>
    </row>
    <row r="10" spans="1:45" x14ac:dyDescent="0.25">
      <c r="A10">
        <v>1879228031</v>
      </c>
      <c r="B10">
        <v>7</v>
      </c>
      <c r="C10" t="s">
        <v>992</v>
      </c>
      <c r="D10" t="s">
        <v>26</v>
      </c>
      <c r="H10">
        <v>10</v>
      </c>
      <c r="K10" t="s">
        <v>993</v>
      </c>
      <c r="L10" t="s">
        <v>1678</v>
      </c>
      <c r="M10">
        <v>1</v>
      </c>
      <c r="N10">
        <v>75</v>
      </c>
      <c r="R10" t="str">
        <f t="shared" si="14"/>
        <v xml:space="preserve">  [9] = {["ID"] = 1879228031; }; -- Isengard: Fangorn's Edge</v>
      </c>
      <c r="S10" s="1" t="str">
        <f t="shared" si="26"/>
        <v xml:space="preserve">  [9] = {["ID"] = 1879228031; ["SAVE_INDEX"] =  7; ["TYPE"] =  6;             ["VXP"] = 0; ["LP"] = 10; ["REP"] = 0; ["FACTION"] = 1; ["TIER"] = 1; ["MIN_LVL"] =  "75"; ["NAME"] = { ["EN"] = "Isengard: Fangorn's Edge"; }; ["LORE"] = { ["EN"] = "Overlooking Isengard is the very edge of Fangorn forest. Saruman is cutting down the trees there and using them for his war-efforts. Stop the clear-cutting and save Fangorn!"; }; ["SUMMARY"] = { ["EN"] = "Complete 2 quests and 1 challenge"; }; };</v>
      </c>
      <c r="T10">
        <f t="shared" si="16"/>
        <v>9</v>
      </c>
      <c r="U10" t="str">
        <f t="shared" si="27"/>
        <v xml:space="preserve">  [9] = {</v>
      </c>
      <c r="V10" t="str">
        <f t="shared" si="0"/>
        <v xml:space="preserve">["ID"] = 1879228031; </v>
      </c>
      <c r="W10" t="str">
        <f t="shared" si="18"/>
        <v xml:space="preserve">["ID"] = 1879228031; </v>
      </c>
      <c r="X10" t="str">
        <f t="shared" si="19"/>
        <v/>
      </c>
      <c r="Y10" s="1" t="str">
        <f t="shared" si="1"/>
        <v xml:space="preserve">["SAVE_INDEX"] =  7; </v>
      </c>
      <c r="Z10">
        <f>VLOOKUP(D10,Type!A$2:B$18,2,FALSE)</f>
        <v>6</v>
      </c>
      <c r="AA10" t="str">
        <f t="shared" si="28"/>
        <v xml:space="preserve">["TYPE"] =  6; </v>
      </c>
      <c r="AB10" t="str">
        <f>IF(NOT(ISBLANK(E10)),VLOOKUP(E10,Type!D$2:E$6,2,FALSE),"")</f>
        <v/>
      </c>
      <c r="AC10" t="str">
        <f t="shared" si="2"/>
        <v xml:space="preserve">            </v>
      </c>
      <c r="AD10" t="str">
        <f t="shared" si="3"/>
        <v>0</v>
      </c>
      <c r="AE10" t="str">
        <f t="shared" si="29"/>
        <v xml:space="preserve">["VXP"] = 0; </v>
      </c>
      <c r="AF10" t="str">
        <f t="shared" si="4"/>
        <v>10</v>
      </c>
      <c r="AG10" t="str">
        <f t="shared" si="30"/>
        <v xml:space="preserve">["LP"] = 10; </v>
      </c>
      <c r="AH10" t="str">
        <f t="shared" si="5"/>
        <v>0</v>
      </c>
      <c r="AI10" t="str">
        <f t="shared" si="31"/>
        <v xml:space="preserve">["REP"] = 0; </v>
      </c>
      <c r="AJ10">
        <f>IF(NOT(ISBLANK(J10)),VLOOKUP(J10,Faction!A$2:B$78,2,FALSE),1)</f>
        <v>1</v>
      </c>
      <c r="AK10" t="str">
        <f t="shared" si="32"/>
        <v xml:space="preserve">["FACTION"] = 1; </v>
      </c>
      <c r="AL10" t="str">
        <f t="shared" si="7"/>
        <v xml:space="preserve">["TIER"] = 1; </v>
      </c>
      <c r="AM10" t="str">
        <f t="shared" si="8"/>
        <v xml:space="preserve">["MIN_LVL"] =  "75"; </v>
      </c>
      <c r="AN10" t="str">
        <f t="shared" si="9"/>
        <v/>
      </c>
      <c r="AO10" t="str">
        <f t="shared" si="10"/>
        <v xml:space="preserve">["NAME"] = { ["EN"] = "Isengard: Fangorn's Edge"; }; </v>
      </c>
      <c r="AP10" t="str">
        <f t="shared" si="11"/>
        <v xml:space="preserve">["LORE"] = { ["EN"] = "Overlooking Isengard is the very edge of Fangorn forest. Saruman is cutting down the trees there and using them for his war-efforts. Stop the clear-cutting and save Fangorn!"; }; </v>
      </c>
      <c r="AQ10" t="str">
        <f t="shared" si="12"/>
        <v xml:space="preserve">["SUMMARY"] = { ["EN"] = "Complete 2 quests and 1 challenge"; }; </v>
      </c>
      <c r="AR10" t="str">
        <f t="shared" si="13"/>
        <v/>
      </c>
      <c r="AS10" t="str">
        <f t="shared" si="25"/>
        <v>};</v>
      </c>
    </row>
    <row r="11" spans="1:45" x14ac:dyDescent="0.25">
      <c r="A11">
        <v>1879227974</v>
      </c>
      <c r="B11">
        <v>8</v>
      </c>
      <c r="C11" t="s">
        <v>994</v>
      </c>
      <c r="D11" t="s">
        <v>26</v>
      </c>
      <c r="H11">
        <v>5</v>
      </c>
      <c r="K11" t="s">
        <v>2070</v>
      </c>
      <c r="L11" t="s">
        <v>1877</v>
      </c>
      <c r="M11">
        <v>1</v>
      </c>
      <c r="N11">
        <v>75</v>
      </c>
      <c r="R11" t="str">
        <f t="shared" si="14"/>
        <v xml:space="preserve"> [10] = {["ID"] = 1879227974; }; -- Last Tree Standing</v>
      </c>
      <c r="S11" s="1" t="str">
        <f t="shared" si="26"/>
        <v xml:space="preserve"> [10] = {["ID"] = 1879227974; ["SAVE_INDEX"] =  8; ["TYPE"] =  6;             ["VXP"] = 0; ["LP"] =  5; ["REP"] = 0; ["FACTION"] = 1; ["TIER"] = 1; ["MIN_LVL"] =  "75"; ["NAME"] = { ["EN"] = "Last Tree Standing"; }; ["LORE"] = { ["EN"] = "When the odds are against you and the battle seems lost, can you rally and find a way to win? Defeat the final bosses of the instance with just one Ent standing. Be a true hero!"; }; ["SUMMARY"] = { ["EN"] = "Defeat the three trolls with only one Ent left alive"; }; };</v>
      </c>
      <c r="T11">
        <f t="shared" si="16"/>
        <v>10</v>
      </c>
      <c r="U11" t="str">
        <f t="shared" si="27"/>
        <v xml:space="preserve"> [10] = {</v>
      </c>
      <c r="V11" t="str">
        <f t="shared" si="0"/>
        <v xml:space="preserve">["ID"] = 1879227974; </v>
      </c>
      <c r="W11" t="str">
        <f t="shared" si="18"/>
        <v xml:space="preserve">["ID"] = 1879227974; </v>
      </c>
      <c r="X11" t="str">
        <f t="shared" si="19"/>
        <v/>
      </c>
      <c r="Y11" s="1" t="str">
        <f t="shared" si="1"/>
        <v xml:space="preserve">["SAVE_INDEX"] =  8; </v>
      </c>
      <c r="Z11">
        <f>VLOOKUP(D11,Type!A$2:B$18,2,FALSE)</f>
        <v>6</v>
      </c>
      <c r="AA11" t="str">
        <f t="shared" si="28"/>
        <v xml:space="preserve">["TYPE"] =  6; </v>
      </c>
      <c r="AB11" t="str">
        <f>IF(NOT(ISBLANK(E11)),VLOOKUP(E11,Type!D$2:E$6,2,FALSE),"")</f>
        <v/>
      </c>
      <c r="AC11" t="str">
        <f t="shared" si="2"/>
        <v xml:space="preserve">            </v>
      </c>
      <c r="AD11" t="str">
        <f t="shared" si="3"/>
        <v>0</v>
      </c>
      <c r="AE11" t="str">
        <f t="shared" si="29"/>
        <v xml:space="preserve">["VXP"] = 0; </v>
      </c>
      <c r="AF11" t="str">
        <f t="shared" si="4"/>
        <v>5</v>
      </c>
      <c r="AG11" t="str">
        <f t="shared" si="30"/>
        <v xml:space="preserve">["LP"] =  5; </v>
      </c>
      <c r="AH11" t="str">
        <f t="shared" si="5"/>
        <v>0</v>
      </c>
      <c r="AI11" t="str">
        <f t="shared" si="31"/>
        <v xml:space="preserve">["REP"] = 0; </v>
      </c>
      <c r="AJ11">
        <f>IF(NOT(ISBLANK(J11)),VLOOKUP(J11,Faction!A$2:B$78,2,FALSE),1)</f>
        <v>1</v>
      </c>
      <c r="AK11" t="str">
        <f t="shared" si="32"/>
        <v xml:space="preserve">["FACTION"] = 1; </v>
      </c>
      <c r="AL11" t="str">
        <f t="shared" si="7"/>
        <v xml:space="preserve">["TIER"] = 1; </v>
      </c>
      <c r="AM11" t="str">
        <f t="shared" si="8"/>
        <v xml:space="preserve">["MIN_LVL"] =  "75"; </v>
      </c>
      <c r="AN11" t="str">
        <f t="shared" si="9"/>
        <v/>
      </c>
      <c r="AO11" t="str">
        <f t="shared" si="10"/>
        <v xml:space="preserve">["NAME"] = { ["EN"] = "Last Tree Standing"; }; </v>
      </c>
      <c r="AP11" t="str">
        <f t="shared" si="11"/>
        <v xml:space="preserve">["LORE"] = { ["EN"] = "When the odds are against you and the battle seems lost, can you rally and find a way to win? Defeat the final bosses of the instance with just one Ent standing. Be a true hero!"; }; </v>
      </c>
      <c r="AQ11" t="str">
        <f t="shared" si="12"/>
        <v xml:space="preserve">["SUMMARY"] = { ["EN"] = "Defeat the three trolls with only one Ent left alive"; }; </v>
      </c>
      <c r="AR11" t="str">
        <f t="shared" si="13"/>
        <v/>
      </c>
      <c r="AS11" t="str">
        <f t="shared" si="25"/>
        <v>};</v>
      </c>
    </row>
    <row r="12" spans="1:45" x14ac:dyDescent="0.25">
      <c r="A12">
        <v>1879227895</v>
      </c>
      <c r="B12">
        <v>9</v>
      </c>
      <c r="C12" t="s">
        <v>995</v>
      </c>
      <c r="D12" t="s">
        <v>26</v>
      </c>
      <c r="H12">
        <v>5</v>
      </c>
      <c r="K12" t="s">
        <v>2071</v>
      </c>
      <c r="L12" t="s">
        <v>996</v>
      </c>
      <c r="M12">
        <v>1</v>
      </c>
      <c r="N12">
        <v>75</v>
      </c>
      <c r="R12" t="str">
        <f t="shared" si="14"/>
        <v xml:space="preserve"> [11] = {["ID"] = 1879227895; }; -- Save the Trees</v>
      </c>
      <c r="S12" s="1" t="str">
        <f t="shared" si="26"/>
        <v xml:space="preserve"> [11] = {["ID"] = 1879227895; ["SAVE_INDEX"] =  9; ["TYPE"] =  6;             ["VXP"] = 0; ["LP"] =  5; ["REP"] = 0; ["FACTION"] = 1; ["TIER"] = 1; ["MIN_LVL"] =  "75"; ["NAME"] = { ["EN"] = "Save the Trees"; }; ["LORE"] = { ["EN"] = "The Huorns of Fangorn are special creatures. They hold no hate in their heart and must be saved. Save them from the Orcs and their axes!"; }; ["SUMMARY"] = { ["EN"] = "Save all eight Huorns in the Fangorn's Edge instance without letting any die."; }; };</v>
      </c>
      <c r="T12">
        <f t="shared" si="16"/>
        <v>11</v>
      </c>
      <c r="U12" t="str">
        <f t="shared" si="27"/>
        <v xml:space="preserve"> [11] = {</v>
      </c>
      <c r="V12" t="str">
        <f t="shared" si="0"/>
        <v xml:space="preserve">["ID"] = 1879227895; </v>
      </c>
      <c r="W12" t="str">
        <f t="shared" si="18"/>
        <v xml:space="preserve">["ID"] = 1879227895; </v>
      </c>
      <c r="X12" t="str">
        <f t="shared" si="19"/>
        <v/>
      </c>
      <c r="Y12" s="1" t="str">
        <f t="shared" si="1"/>
        <v xml:space="preserve">["SAVE_INDEX"] =  9; </v>
      </c>
      <c r="Z12">
        <f>VLOOKUP(D12,Type!A$2:B$18,2,FALSE)</f>
        <v>6</v>
      </c>
      <c r="AA12" t="str">
        <f t="shared" si="28"/>
        <v xml:space="preserve">["TYPE"] =  6; </v>
      </c>
      <c r="AB12" t="str">
        <f>IF(NOT(ISBLANK(E12)),VLOOKUP(E12,Type!D$2:E$6,2,FALSE),"")</f>
        <v/>
      </c>
      <c r="AC12" t="str">
        <f t="shared" si="2"/>
        <v xml:space="preserve">            </v>
      </c>
      <c r="AD12" t="str">
        <f t="shared" si="3"/>
        <v>0</v>
      </c>
      <c r="AE12" t="str">
        <f t="shared" si="29"/>
        <v xml:space="preserve">["VXP"] = 0; </v>
      </c>
      <c r="AF12" t="str">
        <f t="shared" si="4"/>
        <v>5</v>
      </c>
      <c r="AG12" t="str">
        <f t="shared" si="30"/>
        <v xml:space="preserve">["LP"] =  5; </v>
      </c>
      <c r="AH12" t="str">
        <f t="shared" si="5"/>
        <v>0</v>
      </c>
      <c r="AI12" t="str">
        <f t="shared" si="31"/>
        <v xml:space="preserve">["REP"] = 0; </v>
      </c>
      <c r="AJ12">
        <f>IF(NOT(ISBLANK(J12)),VLOOKUP(J12,Faction!A$2:B$78,2,FALSE),1)</f>
        <v>1</v>
      </c>
      <c r="AK12" t="str">
        <f t="shared" si="32"/>
        <v xml:space="preserve">["FACTION"] = 1; </v>
      </c>
      <c r="AL12" t="str">
        <f t="shared" si="7"/>
        <v xml:space="preserve">["TIER"] = 1; </v>
      </c>
      <c r="AM12" t="str">
        <f t="shared" si="8"/>
        <v xml:space="preserve">["MIN_LVL"] =  "75"; </v>
      </c>
      <c r="AN12" t="str">
        <f t="shared" si="9"/>
        <v/>
      </c>
      <c r="AO12" t="str">
        <f t="shared" si="10"/>
        <v xml:space="preserve">["NAME"] = { ["EN"] = "Save the Trees"; }; </v>
      </c>
      <c r="AP12" t="str">
        <f t="shared" si="11"/>
        <v xml:space="preserve">["LORE"] = { ["EN"] = "The Huorns of Fangorn are special creatures. They hold no hate in their heart and must be saved. Save them from the Orcs and their axes!"; }; </v>
      </c>
      <c r="AQ12" t="str">
        <f t="shared" si="12"/>
        <v xml:space="preserve">["SUMMARY"] = { ["EN"] = "Save all eight Huorns in the Fangorn's Edge instance without letting any die."; }; </v>
      </c>
      <c r="AR12" t="str">
        <f t="shared" si="13"/>
        <v/>
      </c>
      <c r="AS12" t="str">
        <f t="shared" si="25"/>
        <v>};</v>
      </c>
    </row>
    <row r="13" spans="1:45" x14ac:dyDescent="0.25">
      <c r="A13">
        <v>1879227972</v>
      </c>
      <c r="B13">
        <v>10</v>
      </c>
      <c r="C13" t="s">
        <v>998</v>
      </c>
      <c r="D13" t="s">
        <v>26</v>
      </c>
      <c r="H13">
        <v>5</v>
      </c>
      <c r="K13" t="s">
        <v>2072</v>
      </c>
      <c r="L13" t="s">
        <v>997</v>
      </c>
      <c r="M13">
        <v>1</v>
      </c>
      <c r="N13">
        <v>75</v>
      </c>
      <c r="R13" t="str">
        <f t="shared" si="14"/>
        <v xml:space="preserve"> [12] = {["ID"] = 1879227972; }; -- Thoroughbred</v>
      </c>
      <c r="S13" s="1" t="str">
        <f t="shared" si="26"/>
        <v xml:space="preserve"> [12] = {["ID"] = 1879227972; ["SAVE_INDEX"] = 10; ["TYPE"] =  6;             ["VXP"] = 0; ["LP"] =  5; ["REP"] = 0; ["FACTION"] = 1; ["TIER"] = 1; ["MIN_LVL"] =  "75"; ["NAME"] = { ["EN"] = "Thoroughbred"; }; ["LORE"] = { ["EN"] = "The paths to the Fangorn are dangerous and filled with large creatures, but you are brave...you can handle these creatures. Go, tempt one of the large trolls and see if you can withstand the brutal hits of the beast."; }; ["SUMMARY"] = { ["EN"] = "Get hit by a deadly troll tree-attack."; }; };</v>
      </c>
      <c r="T13">
        <f t="shared" si="16"/>
        <v>12</v>
      </c>
      <c r="U13" t="str">
        <f t="shared" si="27"/>
        <v xml:space="preserve"> [12] = {</v>
      </c>
      <c r="V13" t="str">
        <f t="shared" si="0"/>
        <v xml:space="preserve">["ID"] = 1879227972; </v>
      </c>
      <c r="W13" t="str">
        <f t="shared" si="18"/>
        <v xml:space="preserve">["ID"] = 1879227972; </v>
      </c>
      <c r="X13" t="str">
        <f t="shared" si="19"/>
        <v/>
      </c>
      <c r="Y13" s="1" t="str">
        <f t="shared" si="1"/>
        <v xml:space="preserve">["SAVE_INDEX"] = 10; </v>
      </c>
      <c r="Z13">
        <f>VLOOKUP(D13,Type!A$2:B$18,2,FALSE)</f>
        <v>6</v>
      </c>
      <c r="AA13" t="str">
        <f t="shared" si="28"/>
        <v xml:space="preserve">["TYPE"] =  6; </v>
      </c>
      <c r="AB13" t="str">
        <f>IF(NOT(ISBLANK(E13)),VLOOKUP(E13,Type!D$2:E$6,2,FALSE),"")</f>
        <v/>
      </c>
      <c r="AC13" t="str">
        <f t="shared" si="2"/>
        <v xml:space="preserve">            </v>
      </c>
      <c r="AD13" t="str">
        <f t="shared" si="3"/>
        <v>0</v>
      </c>
      <c r="AE13" t="str">
        <f t="shared" si="29"/>
        <v xml:space="preserve">["VXP"] = 0; </v>
      </c>
      <c r="AF13" t="str">
        <f t="shared" si="4"/>
        <v>5</v>
      </c>
      <c r="AG13" t="str">
        <f t="shared" si="30"/>
        <v xml:space="preserve">["LP"] =  5; </v>
      </c>
      <c r="AH13" t="str">
        <f t="shared" si="5"/>
        <v>0</v>
      </c>
      <c r="AI13" t="str">
        <f t="shared" si="31"/>
        <v xml:space="preserve">["REP"] = 0; </v>
      </c>
      <c r="AJ13">
        <f>IF(NOT(ISBLANK(J13)),VLOOKUP(J13,Faction!A$2:B$78,2,FALSE),1)</f>
        <v>1</v>
      </c>
      <c r="AK13" t="str">
        <f t="shared" si="32"/>
        <v xml:space="preserve">["FACTION"] = 1; </v>
      </c>
      <c r="AL13" t="str">
        <f t="shared" si="7"/>
        <v xml:space="preserve">["TIER"] = 1; </v>
      </c>
      <c r="AM13" t="str">
        <f t="shared" si="8"/>
        <v xml:space="preserve">["MIN_LVL"] =  "75"; </v>
      </c>
      <c r="AN13" t="str">
        <f t="shared" si="9"/>
        <v/>
      </c>
      <c r="AO13" t="str">
        <f t="shared" si="10"/>
        <v xml:space="preserve">["NAME"] = { ["EN"] = "Thoroughbred"; }; </v>
      </c>
      <c r="AP13" t="str">
        <f t="shared" si="11"/>
        <v xml:space="preserve">["LORE"] = { ["EN"] = "The paths to the Fangorn are dangerous and filled with large creatures, but you are brave...you can handle these creatures. Go, tempt one of the large trolls and see if you can withstand the brutal hits of the beast."; }; </v>
      </c>
      <c r="AQ13" t="str">
        <f t="shared" si="12"/>
        <v xml:space="preserve">["SUMMARY"] = { ["EN"] = "Get hit by a deadly troll tree-attack."; }; </v>
      </c>
      <c r="AR13" t="str">
        <f t="shared" si="13"/>
        <v/>
      </c>
      <c r="AS13" t="str">
        <f t="shared" si="25"/>
        <v>};</v>
      </c>
    </row>
    <row r="14" spans="1:45" x14ac:dyDescent="0.25">
      <c r="A14">
        <v>1879227973</v>
      </c>
      <c r="B14">
        <v>11</v>
      </c>
      <c r="C14" t="s">
        <v>1393</v>
      </c>
      <c r="D14" t="s">
        <v>26</v>
      </c>
      <c r="H14">
        <v>5</v>
      </c>
      <c r="K14" t="s">
        <v>2073</v>
      </c>
      <c r="L14" t="s">
        <v>999</v>
      </c>
      <c r="M14">
        <v>1</v>
      </c>
      <c r="N14">
        <v>75</v>
      </c>
      <c r="R14" t="str">
        <f t="shared" si="14"/>
        <v xml:space="preserve"> [13] = {["ID"] = 1879227973; }; -- Clear-cutter</v>
      </c>
      <c r="S14" s="1" t="str">
        <f t="shared" si="26"/>
        <v xml:space="preserve"> [13] = {["ID"] = 1879227973; ["SAVE_INDEX"] = 11; ["TYPE"] =  6;             ["VXP"] = 0; ["LP"] =  5; ["REP"] = 0; ["FACTION"] = 1; ["TIER"] = 1; ["MIN_LVL"] =  "75"; ["NAME"] = { ["EN"] = "Clear-cutter"; }; ["LORE"] = { ["EN"] = "The Huorns of Fangorn are special creatures. Sometimes you need to make sacrifices, though. See if you can withstand Undúrz with all his might unleashed."; }; ["SUMMARY"] = { ["EN"] = "Defeat Undúrz in Fangorn's Edge with all four Huorns dead."; }; };</v>
      </c>
      <c r="T14">
        <f t="shared" si="16"/>
        <v>13</v>
      </c>
      <c r="U14" t="str">
        <f t="shared" si="27"/>
        <v xml:space="preserve"> [13] = {</v>
      </c>
      <c r="V14" t="str">
        <f t="shared" si="0"/>
        <v xml:space="preserve">["ID"] = 1879227973; </v>
      </c>
      <c r="W14" t="str">
        <f t="shared" si="18"/>
        <v xml:space="preserve">["ID"] = 1879227973; </v>
      </c>
      <c r="X14" t="str">
        <f t="shared" si="19"/>
        <v/>
      </c>
      <c r="Y14" s="1" t="str">
        <f t="shared" si="1"/>
        <v xml:space="preserve">["SAVE_INDEX"] = 11; </v>
      </c>
      <c r="Z14">
        <f>VLOOKUP(D14,Type!A$2:B$18,2,FALSE)</f>
        <v>6</v>
      </c>
      <c r="AA14" t="str">
        <f t="shared" si="28"/>
        <v xml:space="preserve">["TYPE"] =  6; </v>
      </c>
      <c r="AB14" t="str">
        <f>IF(NOT(ISBLANK(E14)),VLOOKUP(E14,Type!D$2:E$6,2,FALSE),"")</f>
        <v/>
      </c>
      <c r="AC14" t="str">
        <f t="shared" si="2"/>
        <v xml:space="preserve">            </v>
      </c>
      <c r="AD14" t="str">
        <f t="shared" si="3"/>
        <v>0</v>
      </c>
      <c r="AE14" t="str">
        <f t="shared" si="29"/>
        <v xml:space="preserve">["VXP"] = 0; </v>
      </c>
      <c r="AF14" t="str">
        <f t="shared" si="4"/>
        <v>5</v>
      </c>
      <c r="AG14" t="str">
        <f t="shared" si="30"/>
        <v xml:space="preserve">["LP"] =  5; </v>
      </c>
      <c r="AH14" t="str">
        <f t="shared" si="5"/>
        <v>0</v>
      </c>
      <c r="AI14" t="str">
        <f t="shared" si="31"/>
        <v xml:space="preserve">["REP"] = 0; </v>
      </c>
      <c r="AJ14">
        <f>IF(NOT(ISBLANK(J14)),VLOOKUP(J14,Faction!A$2:B$78,2,FALSE),1)</f>
        <v>1</v>
      </c>
      <c r="AK14" t="str">
        <f t="shared" si="32"/>
        <v xml:space="preserve">["FACTION"] = 1; </v>
      </c>
      <c r="AL14" t="str">
        <f t="shared" si="7"/>
        <v xml:space="preserve">["TIER"] = 1; </v>
      </c>
      <c r="AM14" t="str">
        <f t="shared" si="8"/>
        <v xml:space="preserve">["MIN_LVL"] =  "75"; </v>
      </c>
      <c r="AN14" t="str">
        <f t="shared" si="9"/>
        <v/>
      </c>
      <c r="AO14" t="str">
        <f t="shared" si="10"/>
        <v xml:space="preserve">["NAME"] = { ["EN"] = "Clear-cutter"; }; </v>
      </c>
      <c r="AP14" t="str">
        <f t="shared" si="11"/>
        <v xml:space="preserve">["LORE"] = { ["EN"] = "The Huorns of Fangorn are special creatures. Sometimes you need to make sacrifices, though. See if you can withstand Undúrz with all his might unleashed."; }; </v>
      </c>
      <c r="AQ14" t="str">
        <f t="shared" si="12"/>
        <v xml:space="preserve">["SUMMARY"] = { ["EN"] = "Defeat Undúrz in Fangorn's Edge with all four Huorns dead."; }; </v>
      </c>
      <c r="AR14" t="str">
        <f t="shared" si="13"/>
        <v/>
      </c>
      <c r="AS14" t="str">
        <f t="shared" si="25"/>
        <v>};</v>
      </c>
    </row>
    <row r="15" spans="1:45" x14ac:dyDescent="0.25">
      <c r="C15" s="2" t="s">
        <v>982</v>
      </c>
      <c r="D15" s="2" t="s">
        <v>134</v>
      </c>
      <c r="E15" s="2"/>
      <c r="P15">
        <v>72</v>
      </c>
      <c r="R15" t="str">
        <f t="shared" si="14"/>
        <v xml:space="preserve"> [14] = {["CAT_ID"] = 72; }; -- Pits of Isengard</v>
      </c>
      <c r="S15" s="1" t="str">
        <f t="shared" si="26"/>
        <v xml:space="preserve"> [14] = {                                          ["TYPE"] = 14;             ["VXP"] = 0; ["LP"] =  0; ["REP"] = 0; ["FACTION"] = 1; ["TIER"] = 0;                      ["NAME"] = { ["EN"] = "Pits of Isengard"; }; };</v>
      </c>
      <c r="T15">
        <f t="shared" si="16"/>
        <v>14</v>
      </c>
      <c r="U15" t="str">
        <f t="shared" si="27"/>
        <v xml:space="preserve"> [14] = {</v>
      </c>
      <c r="V15" t="str">
        <f t="shared" si="0"/>
        <v xml:space="preserve">                     </v>
      </c>
      <c r="W15" t="str">
        <f t="shared" si="18"/>
        <v/>
      </c>
      <c r="X15" t="str">
        <f t="shared" si="19"/>
        <v xml:space="preserve">["CAT_ID"] = 72; </v>
      </c>
      <c r="Y15" s="1" t="str">
        <f t="shared" si="1"/>
        <v xml:space="preserve">                     </v>
      </c>
      <c r="Z15">
        <f>VLOOKUP(D15,Type!A$2:B$18,2,FALSE)</f>
        <v>14</v>
      </c>
      <c r="AA15" t="str">
        <f t="shared" si="28"/>
        <v xml:space="preserve">["TYPE"] = 14; </v>
      </c>
      <c r="AB15" t="str">
        <f>IF(NOT(ISBLANK(E15)),VLOOKUP(E15,Type!D$2:E$6,2,FALSE),"")</f>
        <v/>
      </c>
      <c r="AC15" t="str">
        <f t="shared" si="2"/>
        <v xml:space="preserve">            </v>
      </c>
      <c r="AD15" t="str">
        <f t="shared" si="3"/>
        <v>0</v>
      </c>
      <c r="AE15" t="str">
        <f t="shared" si="29"/>
        <v xml:space="preserve">["VXP"] = 0; </v>
      </c>
      <c r="AF15" t="str">
        <f t="shared" si="4"/>
        <v>0</v>
      </c>
      <c r="AG15" t="str">
        <f t="shared" si="30"/>
        <v xml:space="preserve">["LP"] =  0; </v>
      </c>
      <c r="AH15" t="str">
        <f t="shared" si="5"/>
        <v>0</v>
      </c>
      <c r="AI15" t="str">
        <f t="shared" si="31"/>
        <v xml:space="preserve">["REP"] = 0; </v>
      </c>
      <c r="AJ15">
        <f>IF(NOT(ISBLANK(J15)),VLOOKUP(J15,Faction!A$2:B$78,2,FALSE),1)</f>
        <v>1</v>
      </c>
      <c r="AK15" t="str">
        <f t="shared" si="32"/>
        <v xml:space="preserve">["FACTION"] = 1; </v>
      </c>
      <c r="AL15" t="str">
        <f t="shared" si="7"/>
        <v xml:space="preserve">["TIER"] = 0; </v>
      </c>
      <c r="AM15" t="str">
        <f t="shared" si="8"/>
        <v xml:space="preserve">                     </v>
      </c>
      <c r="AN15" t="str">
        <f t="shared" si="9"/>
        <v/>
      </c>
      <c r="AO15" t="str">
        <f t="shared" si="10"/>
        <v xml:space="preserve">["NAME"] = { ["EN"] = "Pits of Isengard"; }; </v>
      </c>
      <c r="AP15" t="str">
        <f t="shared" si="11"/>
        <v/>
      </c>
      <c r="AQ15" t="str">
        <f t="shared" si="12"/>
        <v/>
      </c>
      <c r="AR15" t="str">
        <f t="shared" si="13"/>
        <v/>
      </c>
      <c r="AS15" t="str">
        <f t="shared" si="25"/>
        <v>};</v>
      </c>
    </row>
    <row r="16" spans="1:45" x14ac:dyDescent="0.25">
      <c r="A16">
        <v>1879228036</v>
      </c>
      <c r="B16">
        <v>12</v>
      </c>
      <c r="C16" t="s">
        <v>1000</v>
      </c>
      <c r="D16" t="s">
        <v>26</v>
      </c>
      <c r="H16">
        <v>10</v>
      </c>
      <c r="K16" t="s">
        <v>1001</v>
      </c>
      <c r="L16" t="s">
        <v>1002</v>
      </c>
      <c r="M16">
        <v>1</v>
      </c>
      <c r="N16">
        <v>65</v>
      </c>
      <c r="R16" t="str">
        <f t="shared" si="14"/>
        <v xml:space="preserve"> [15] = {["ID"] = 1879228036; }; -- Isengard: The Pits of Isengard</v>
      </c>
      <c r="S16" s="1" t="str">
        <f t="shared" si="26"/>
        <v xml:space="preserve"> [15] = {["ID"] = 1879228036; ["SAVE_INDEX"] = 12; ["TYPE"] =  6;             ["VXP"] = 0; ["LP"] = 10; ["REP"] = 0; ["FACTION"] = 1; ["TIER"] = 1; ["MIN_LVL"] =  "65"; ["NAME"] = { ["EN"] = "Isengard: The Pits of Isengard"; }; ["LORE"] = { ["EN"] = "Deep in the Pits of Isengard, Saruman is breeding evil armies. End his experiments, end the armies, and strike a blow against the White Hand."; }; ["SUMMARY"] = { ["EN"] = "Complete 4 quests"; }; };</v>
      </c>
      <c r="T16">
        <f t="shared" si="16"/>
        <v>15</v>
      </c>
      <c r="U16" t="str">
        <f t="shared" si="27"/>
        <v xml:space="preserve"> [15] = {</v>
      </c>
      <c r="V16" t="str">
        <f t="shared" si="0"/>
        <v xml:space="preserve">["ID"] = 1879228036; </v>
      </c>
      <c r="W16" t="str">
        <f t="shared" si="18"/>
        <v xml:space="preserve">["ID"] = 1879228036; </v>
      </c>
      <c r="X16" t="str">
        <f t="shared" si="19"/>
        <v/>
      </c>
      <c r="Y16" s="1" t="str">
        <f t="shared" si="1"/>
        <v xml:space="preserve">["SAVE_INDEX"] = 12; </v>
      </c>
      <c r="Z16">
        <f>VLOOKUP(D16,Type!A$2:B$18,2,FALSE)</f>
        <v>6</v>
      </c>
      <c r="AA16" t="str">
        <f t="shared" si="28"/>
        <v xml:space="preserve">["TYPE"] =  6; </v>
      </c>
      <c r="AB16" t="str">
        <f>IF(NOT(ISBLANK(E16)),VLOOKUP(E16,Type!D$2:E$6,2,FALSE),"")</f>
        <v/>
      </c>
      <c r="AC16" t="str">
        <f t="shared" si="2"/>
        <v xml:space="preserve">            </v>
      </c>
      <c r="AD16" t="str">
        <f t="shared" si="3"/>
        <v>0</v>
      </c>
      <c r="AE16" t="str">
        <f t="shared" si="29"/>
        <v xml:space="preserve">["VXP"] = 0; </v>
      </c>
      <c r="AF16" t="str">
        <f t="shared" si="4"/>
        <v>10</v>
      </c>
      <c r="AG16" t="str">
        <f t="shared" si="30"/>
        <v xml:space="preserve">["LP"] = 10; </v>
      </c>
      <c r="AH16" t="str">
        <f t="shared" si="5"/>
        <v>0</v>
      </c>
      <c r="AI16" t="str">
        <f t="shared" si="31"/>
        <v xml:space="preserve">["REP"] = 0; </v>
      </c>
      <c r="AJ16">
        <f>IF(NOT(ISBLANK(J16)),VLOOKUP(J16,Faction!A$2:B$78,2,FALSE),1)</f>
        <v>1</v>
      </c>
      <c r="AK16" t="str">
        <f t="shared" si="32"/>
        <v xml:space="preserve">["FACTION"] = 1; </v>
      </c>
      <c r="AL16" t="str">
        <f t="shared" si="7"/>
        <v xml:space="preserve">["TIER"] = 1; </v>
      </c>
      <c r="AM16" t="str">
        <f t="shared" si="8"/>
        <v xml:space="preserve">["MIN_LVL"] =  "65"; </v>
      </c>
      <c r="AN16" t="str">
        <f t="shared" si="9"/>
        <v/>
      </c>
      <c r="AO16" t="str">
        <f t="shared" si="10"/>
        <v xml:space="preserve">["NAME"] = { ["EN"] = "Isengard: The Pits of Isengard"; }; </v>
      </c>
      <c r="AP16" t="str">
        <f t="shared" si="11"/>
        <v xml:space="preserve">["LORE"] = { ["EN"] = "Deep in the Pits of Isengard, Saruman is breeding evil armies. End his experiments, end the armies, and strike a blow against the White Hand."; }; </v>
      </c>
      <c r="AQ16" t="str">
        <f t="shared" si="12"/>
        <v xml:space="preserve">["SUMMARY"] = { ["EN"] = "Complete 4 quests"; }; </v>
      </c>
      <c r="AR16" t="str">
        <f t="shared" si="13"/>
        <v/>
      </c>
      <c r="AS16" t="str">
        <f t="shared" si="25"/>
        <v>};</v>
      </c>
    </row>
    <row r="17" spans="1:45" x14ac:dyDescent="0.25">
      <c r="A17">
        <v>1879228033</v>
      </c>
      <c r="B17">
        <v>13</v>
      </c>
      <c r="C17" t="s">
        <v>1003</v>
      </c>
      <c r="D17" t="s">
        <v>26</v>
      </c>
      <c r="H17">
        <v>5</v>
      </c>
      <c r="K17" t="s">
        <v>1004</v>
      </c>
      <c r="L17" t="s">
        <v>1005</v>
      </c>
      <c r="M17">
        <v>1</v>
      </c>
      <c r="N17">
        <v>75</v>
      </c>
      <c r="R17" t="str">
        <f t="shared" si="14"/>
        <v xml:space="preserve"> [16] = {["ID"] = 1879228033; }; -- Abolish Abominations</v>
      </c>
      <c r="S17" s="1" t="str">
        <f t="shared" si="26"/>
        <v xml:space="preserve"> [16] = {["ID"] = 1879228033; ["SAVE_INDEX"] = 13; ["TYPE"] =  6;             ["VXP"] = 0; ["LP"] =  5; ["REP"] = 0; ["FACTION"] = 1; ["TIER"] = 1; ["MIN_LVL"] =  "75"; ["NAME"] = { ["EN"] = "Abolish Abominations"; }; ["LORE"] = { ["EN"] = "The Pits of Isengard is a dangerous place filled with all kinds of Orc-kind. Defeat the Abominations...as many as you can!"; }; ["SUMMARY"] = { ["EN"] = "Defeat 100 Abominations in the Pits of Isengard"; }; };</v>
      </c>
      <c r="T17">
        <f t="shared" si="16"/>
        <v>16</v>
      </c>
      <c r="U17" t="str">
        <f t="shared" si="27"/>
        <v xml:space="preserve"> [16] = {</v>
      </c>
      <c r="V17" t="str">
        <f t="shared" si="0"/>
        <v xml:space="preserve">["ID"] = 1879228033; </v>
      </c>
      <c r="W17" t="str">
        <f t="shared" si="18"/>
        <v xml:space="preserve">["ID"] = 1879228033; </v>
      </c>
      <c r="X17" t="str">
        <f t="shared" si="19"/>
        <v/>
      </c>
      <c r="Y17" s="1" t="str">
        <f t="shared" si="1"/>
        <v xml:space="preserve">["SAVE_INDEX"] = 13; </v>
      </c>
      <c r="Z17">
        <f>VLOOKUP(D17,Type!A$2:B$18,2,FALSE)</f>
        <v>6</v>
      </c>
      <c r="AA17" t="str">
        <f t="shared" si="28"/>
        <v xml:space="preserve">["TYPE"] =  6; </v>
      </c>
      <c r="AB17" t="str">
        <f>IF(NOT(ISBLANK(E17)),VLOOKUP(E17,Type!D$2:E$6,2,FALSE),"")</f>
        <v/>
      </c>
      <c r="AC17" t="str">
        <f t="shared" si="2"/>
        <v xml:space="preserve">            </v>
      </c>
      <c r="AD17" t="str">
        <f t="shared" si="3"/>
        <v>0</v>
      </c>
      <c r="AE17" t="str">
        <f t="shared" si="29"/>
        <v xml:space="preserve">["VXP"] = 0; </v>
      </c>
      <c r="AF17" t="str">
        <f t="shared" si="4"/>
        <v>5</v>
      </c>
      <c r="AG17" t="str">
        <f t="shared" si="30"/>
        <v xml:space="preserve">["LP"] =  5; </v>
      </c>
      <c r="AH17" t="str">
        <f t="shared" si="5"/>
        <v>0</v>
      </c>
      <c r="AI17" t="str">
        <f t="shared" si="31"/>
        <v xml:space="preserve">["REP"] = 0; </v>
      </c>
      <c r="AJ17">
        <f>IF(NOT(ISBLANK(J17)),VLOOKUP(J17,Faction!A$2:B$78,2,FALSE),1)</f>
        <v>1</v>
      </c>
      <c r="AK17" t="str">
        <f t="shared" si="32"/>
        <v xml:space="preserve">["FACTION"] = 1; </v>
      </c>
      <c r="AL17" t="str">
        <f t="shared" si="7"/>
        <v xml:space="preserve">["TIER"] = 1; </v>
      </c>
      <c r="AM17" t="str">
        <f t="shared" si="8"/>
        <v xml:space="preserve">["MIN_LVL"] =  "75"; </v>
      </c>
      <c r="AN17" t="str">
        <f t="shared" si="9"/>
        <v/>
      </c>
      <c r="AO17" t="str">
        <f t="shared" si="10"/>
        <v xml:space="preserve">["NAME"] = { ["EN"] = "Abolish Abominations"; }; </v>
      </c>
      <c r="AP17" t="str">
        <f t="shared" si="11"/>
        <v xml:space="preserve">["LORE"] = { ["EN"] = "The Pits of Isengard is a dangerous place filled with all kinds of Orc-kind. Defeat the Abominations...as many as you can!"; }; </v>
      </c>
      <c r="AQ17" t="str">
        <f t="shared" si="12"/>
        <v xml:space="preserve">["SUMMARY"] = { ["EN"] = "Defeat 100 Abominations in the Pits of Isengard"; }; </v>
      </c>
      <c r="AR17" t="str">
        <f t="shared" si="13"/>
        <v/>
      </c>
      <c r="AS17" t="str">
        <f t="shared" si="25"/>
        <v>};</v>
      </c>
    </row>
    <row r="18" spans="1:45" x14ac:dyDescent="0.25">
      <c r="A18">
        <v>1879228034</v>
      </c>
      <c r="B18">
        <v>14</v>
      </c>
      <c r="C18" t="s">
        <v>1006</v>
      </c>
      <c r="D18" t="s">
        <v>26</v>
      </c>
      <c r="H18">
        <v>5</v>
      </c>
      <c r="K18" t="s">
        <v>1004</v>
      </c>
      <c r="L18" t="s">
        <v>1007</v>
      </c>
      <c r="M18">
        <v>1</v>
      </c>
      <c r="N18">
        <v>75</v>
      </c>
      <c r="R18" t="str">
        <f t="shared" si="14"/>
        <v xml:space="preserve"> [17] = {["ID"] = 1879228034; }; -- End the Suffering</v>
      </c>
      <c r="S18" s="1" t="str">
        <f t="shared" si="26"/>
        <v xml:space="preserve"> [17] = {["ID"] = 1879228034; ["SAVE_INDEX"] = 14; ["TYPE"] =  6;             ["VXP"] = 0; ["LP"] =  5; ["REP"] = 0; ["FACTION"] = 1; ["TIER"] = 1; ["MIN_LVL"] =  "75"; ["NAME"] = { ["EN"] = "End the Suffering"; }; ["LORE"] = { ["EN"] = "Prisoners are being put to work in the Pits. The prisoners have been bewitched by Saruman's tongue and some are beyond saving. End their suffering."; }; ["SUMMARY"] = { ["EN"] = "Defeat 100 Abominations in the Pits of Isengard"; }; };</v>
      </c>
      <c r="T18">
        <f t="shared" si="16"/>
        <v>17</v>
      </c>
      <c r="U18" t="str">
        <f t="shared" si="27"/>
        <v xml:space="preserve"> [17] = {</v>
      </c>
      <c r="V18" t="str">
        <f t="shared" si="0"/>
        <v xml:space="preserve">["ID"] = 1879228034; </v>
      </c>
      <c r="W18" t="str">
        <f t="shared" si="18"/>
        <v xml:space="preserve">["ID"] = 1879228034; </v>
      </c>
      <c r="X18" t="str">
        <f t="shared" si="19"/>
        <v/>
      </c>
      <c r="Y18" s="1" t="str">
        <f t="shared" si="1"/>
        <v xml:space="preserve">["SAVE_INDEX"] = 14; </v>
      </c>
      <c r="Z18">
        <f>VLOOKUP(D18,Type!A$2:B$18,2,FALSE)</f>
        <v>6</v>
      </c>
      <c r="AA18" t="str">
        <f t="shared" si="28"/>
        <v xml:space="preserve">["TYPE"] =  6; </v>
      </c>
      <c r="AB18" t="str">
        <f>IF(NOT(ISBLANK(E18)),VLOOKUP(E18,Type!D$2:E$6,2,FALSE),"")</f>
        <v/>
      </c>
      <c r="AC18" t="str">
        <f t="shared" si="2"/>
        <v xml:space="preserve">            </v>
      </c>
      <c r="AD18" t="str">
        <f t="shared" si="3"/>
        <v>0</v>
      </c>
      <c r="AE18" t="str">
        <f t="shared" si="29"/>
        <v xml:space="preserve">["VXP"] = 0; </v>
      </c>
      <c r="AF18" t="str">
        <f t="shared" si="4"/>
        <v>5</v>
      </c>
      <c r="AG18" t="str">
        <f t="shared" si="30"/>
        <v xml:space="preserve">["LP"] =  5; </v>
      </c>
      <c r="AH18" t="str">
        <f t="shared" si="5"/>
        <v>0</v>
      </c>
      <c r="AI18" t="str">
        <f t="shared" si="31"/>
        <v xml:space="preserve">["REP"] = 0; </v>
      </c>
      <c r="AJ18">
        <f>IF(NOT(ISBLANK(J18)),VLOOKUP(J18,Faction!A$2:B$78,2,FALSE),1)</f>
        <v>1</v>
      </c>
      <c r="AK18" t="str">
        <f t="shared" si="32"/>
        <v xml:space="preserve">["FACTION"] = 1; </v>
      </c>
      <c r="AL18" t="str">
        <f t="shared" si="7"/>
        <v xml:space="preserve">["TIER"] = 1; </v>
      </c>
      <c r="AM18" t="str">
        <f t="shared" si="8"/>
        <v xml:space="preserve">["MIN_LVL"] =  "75"; </v>
      </c>
      <c r="AN18" t="str">
        <f t="shared" si="9"/>
        <v/>
      </c>
      <c r="AO18" t="str">
        <f t="shared" si="10"/>
        <v xml:space="preserve">["NAME"] = { ["EN"] = "End the Suffering"; }; </v>
      </c>
      <c r="AP18" t="str">
        <f t="shared" si="11"/>
        <v xml:space="preserve">["LORE"] = { ["EN"] = "Prisoners are being put to work in the Pits. The prisoners have been bewitched by Saruman's tongue and some are beyond saving. End their suffering."; }; </v>
      </c>
      <c r="AQ18" t="str">
        <f t="shared" si="12"/>
        <v xml:space="preserve">["SUMMARY"] = { ["EN"] = "Defeat 100 Abominations in the Pits of Isengard"; }; </v>
      </c>
      <c r="AR18" t="str">
        <f t="shared" si="13"/>
        <v/>
      </c>
      <c r="AS18" t="str">
        <f t="shared" si="25"/>
        <v>};</v>
      </c>
    </row>
    <row r="19" spans="1:45" x14ac:dyDescent="0.25">
      <c r="A19">
        <v>1879228035</v>
      </c>
      <c r="B19">
        <v>15</v>
      </c>
      <c r="C19" t="s">
        <v>1008</v>
      </c>
      <c r="D19" t="s">
        <v>26</v>
      </c>
      <c r="H19">
        <v>5</v>
      </c>
      <c r="K19" t="s">
        <v>1004</v>
      </c>
      <c r="L19" t="s">
        <v>1679</v>
      </c>
      <c r="M19">
        <v>1</v>
      </c>
      <c r="N19">
        <v>75</v>
      </c>
      <c r="R19" t="str">
        <f t="shared" si="14"/>
        <v xml:space="preserve"> [18] = {["ID"] = 1879228035; }; -- Fire to Ashes</v>
      </c>
      <c r="S19" s="1" t="str">
        <f t="shared" si="26"/>
        <v xml:space="preserve"> [18] = {["ID"] = 1879228035; ["SAVE_INDEX"] = 15; ["TYPE"] =  6;             ["VXP"] = 0; ["LP"] =  5; ["REP"] = 0; ["FACTION"] = 1; ["TIER"] = 1; ["MIN_LVL"] =  "75"; ["NAME"] = { ["EN"] = "Fire to Ashes"; }; ["LORE"] = { ["EN"] = "The Pits of Isengard is a dangerous place filled with all kinds of Orc-kind. Defeat the Fire-orcs...as many as you can!"; }; ["SUMMARY"] = { ["EN"] = "Defeat 100 Abominations in the Pits of Isengard"; }; };</v>
      </c>
      <c r="T19">
        <f t="shared" si="16"/>
        <v>18</v>
      </c>
      <c r="U19" t="str">
        <f t="shared" si="27"/>
        <v xml:space="preserve"> [18] = {</v>
      </c>
      <c r="V19" t="str">
        <f t="shared" si="0"/>
        <v xml:space="preserve">["ID"] = 1879228035; </v>
      </c>
      <c r="W19" t="str">
        <f t="shared" si="18"/>
        <v xml:space="preserve">["ID"] = 1879228035; </v>
      </c>
      <c r="X19" t="str">
        <f t="shared" si="19"/>
        <v/>
      </c>
      <c r="Y19" s="1" t="str">
        <f t="shared" si="1"/>
        <v xml:space="preserve">["SAVE_INDEX"] = 15; </v>
      </c>
      <c r="Z19">
        <f>VLOOKUP(D19,Type!A$2:B$18,2,FALSE)</f>
        <v>6</v>
      </c>
      <c r="AA19" t="str">
        <f t="shared" si="28"/>
        <v xml:space="preserve">["TYPE"] =  6; </v>
      </c>
      <c r="AB19" t="str">
        <f>IF(NOT(ISBLANK(E19)),VLOOKUP(E19,Type!D$2:E$6,2,FALSE),"")</f>
        <v/>
      </c>
      <c r="AC19" t="str">
        <f t="shared" si="2"/>
        <v xml:space="preserve">            </v>
      </c>
      <c r="AD19" t="str">
        <f t="shared" si="3"/>
        <v>0</v>
      </c>
      <c r="AE19" t="str">
        <f t="shared" si="29"/>
        <v xml:space="preserve">["VXP"] = 0; </v>
      </c>
      <c r="AF19" t="str">
        <f t="shared" si="4"/>
        <v>5</v>
      </c>
      <c r="AG19" t="str">
        <f t="shared" si="30"/>
        <v xml:space="preserve">["LP"] =  5; </v>
      </c>
      <c r="AH19" t="str">
        <f t="shared" si="5"/>
        <v>0</v>
      </c>
      <c r="AI19" t="str">
        <f t="shared" si="31"/>
        <v xml:space="preserve">["REP"] = 0; </v>
      </c>
      <c r="AJ19">
        <f>IF(NOT(ISBLANK(J19)),VLOOKUP(J19,Faction!A$2:B$78,2,FALSE),1)</f>
        <v>1</v>
      </c>
      <c r="AK19" t="str">
        <f t="shared" si="32"/>
        <v xml:space="preserve">["FACTION"] = 1; </v>
      </c>
      <c r="AL19" t="str">
        <f t="shared" si="7"/>
        <v xml:space="preserve">["TIER"] = 1; </v>
      </c>
      <c r="AM19" t="str">
        <f t="shared" si="8"/>
        <v xml:space="preserve">["MIN_LVL"] =  "75"; </v>
      </c>
      <c r="AN19" t="str">
        <f t="shared" si="9"/>
        <v/>
      </c>
      <c r="AO19" t="str">
        <f t="shared" si="10"/>
        <v xml:space="preserve">["NAME"] = { ["EN"] = "Fire to Ashes"; }; </v>
      </c>
      <c r="AP19" t="str">
        <f t="shared" si="11"/>
        <v xml:space="preserve">["LORE"] = { ["EN"] = "The Pits of Isengard is a dangerous place filled with all kinds of Orc-kind. Defeat the Fire-orcs...as many as you can!"; }; </v>
      </c>
      <c r="AQ19" t="str">
        <f t="shared" si="12"/>
        <v xml:space="preserve">["SUMMARY"] = { ["EN"] = "Defeat 100 Abominations in the Pits of Isengard"; }; </v>
      </c>
      <c r="AR19" t="str">
        <f t="shared" si="13"/>
        <v/>
      </c>
      <c r="AS19" t="str">
        <f t="shared" si="25"/>
        <v>};</v>
      </c>
    </row>
    <row r="20" spans="1:45" x14ac:dyDescent="0.25">
      <c r="C20" s="2" t="s">
        <v>980</v>
      </c>
      <c r="D20" s="2" t="s">
        <v>134</v>
      </c>
      <c r="E20" s="2"/>
      <c r="P20">
        <v>73</v>
      </c>
      <c r="R20" t="str">
        <f t="shared" si="14"/>
        <v xml:space="preserve"> [19] = {["CAT_ID"] = 73; }; -- Dargnákh Unleashed</v>
      </c>
      <c r="S20" s="1" t="str">
        <f t="shared" si="15"/>
        <v xml:space="preserve"> [19] = {                                          ["TYPE"] = 14;             ["VXP"] = 0; ["LP"] =  0; ["REP"] = 0; ["FACTION"] = 1; ["TIER"] = 0;                      ["NAME"] = { ["EN"] = "Dargnákh Unleashed"; }; };</v>
      </c>
      <c r="T20">
        <f t="shared" si="16"/>
        <v>19</v>
      </c>
      <c r="U20" t="str">
        <f t="shared" si="17"/>
        <v xml:space="preserve"> [19] = {</v>
      </c>
      <c r="V20" t="str">
        <f t="shared" si="0"/>
        <v xml:space="preserve">                     </v>
      </c>
      <c r="W20" t="str">
        <f t="shared" si="18"/>
        <v/>
      </c>
      <c r="X20" t="str">
        <f t="shared" si="19"/>
        <v xml:space="preserve">["CAT_ID"] = 73; </v>
      </c>
      <c r="Y20" s="1" t="str">
        <f t="shared" si="1"/>
        <v xml:space="preserve">                     </v>
      </c>
      <c r="Z20">
        <f>VLOOKUP(D20,Type!A$2:B$18,2,FALSE)</f>
        <v>14</v>
      </c>
      <c r="AA20" t="str">
        <f t="shared" si="20"/>
        <v xml:space="preserve">["TYPE"] = 14; </v>
      </c>
      <c r="AB20" t="str">
        <f>IF(NOT(ISBLANK(E20)),VLOOKUP(E20,Type!D$2:E$6,2,FALSE),"")</f>
        <v/>
      </c>
      <c r="AC20" t="str">
        <f t="shared" si="2"/>
        <v xml:space="preserve">            </v>
      </c>
      <c r="AD20" t="str">
        <f t="shared" si="3"/>
        <v>0</v>
      </c>
      <c r="AE20" t="str">
        <f t="shared" si="21"/>
        <v xml:space="preserve">["VXP"] = 0; </v>
      </c>
      <c r="AF20" t="str">
        <f t="shared" si="4"/>
        <v>0</v>
      </c>
      <c r="AG20" t="str">
        <f t="shared" si="22"/>
        <v xml:space="preserve">["LP"] =  0; </v>
      </c>
      <c r="AH20" t="str">
        <f t="shared" si="5"/>
        <v>0</v>
      </c>
      <c r="AI20" t="str">
        <f t="shared" si="23"/>
        <v xml:space="preserve">["REP"] = 0; </v>
      </c>
      <c r="AJ20">
        <f>IF(NOT(ISBLANK(J20)),VLOOKUP(J20,Faction!A$2:B$78,2,FALSE),1)</f>
        <v>1</v>
      </c>
      <c r="AK20" t="str">
        <f t="shared" si="24"/>
        <v xml:space="preserve">["FACTION"] = 1; </v>
      </c>
      <c r="AL20" t="str">
        <f t="shared" si="7"/>
        <v xml:space="preserve">["TIER"] = 0; </v>
      </c>
      <c r="AM20" t="str">
        <f t="shared" si="8"/>
        <v xml:space="preserve">                     </v>
      </c>
      <c r="AN20" t="str">
        <f t="shared" si="9"/>
        <v/>
      </c>
      <c r="AO20" t="str">
        <f t="shared" si="10"/>
        <v xml:space="preserve">["NAME"] = { ["EN"] = "Dargnákh Unleashed"; }; </v>
      </c>
      <c r="AP20" t="str">
        <f t="shared" si="11"/>
        <v/>
      </c>
      <c r="AQ20" t="str">
        <f t="shared" si="12"/>
        <v/>
      </c>
      <c r="AR20" t="str">
        <f t="shared" si="13"/>
        <v/>
      </c>
      <c r="AS20" t="str">
        <f t="shared" si="25"/>
        <v>};</v>
      </c>
    </row>
    <row r="21" spans="1:45" x14ac:dyDescent="0.25">
      <c r="A21">
        <v>1879227845</v>
      </c>
      <c r="B21">
        <v>3</v>
      </c>
      <c r="C21" t="s">
        <v>985</v>
      </c>
      <c r="D21" t="s">
        <v>26</v>
      </c>
      <c r="H21">
        <v>10</v>
      </c>
      <c r="K21" t="s">
        <v>396</v>
      </c>
      <c r="L21" t="s">
        <v>1675</v>
      </c>
      <c r="M21">
        <v>1</v>
      </c>
      <c r="N21">
        <v>65</v>
      </c>
      <c r="R21" t="str">
        <f t="shared" si="14"/>
        <v xml:space="preserve"> [20] = {["ID"] = 1879227845; }; -- Isengard: Dargnákh Unleashed</v>
      </c>
      <c r="S21" s="1" t="str">
        <f t="shared" si="15"/>
        <v xml:space="preserve"> [20] = {["ID"] = 1879227845; ["SAVE_INDEX"] =  3; ["TYPE"] =  6;             ["VXP"] = 0; ["LP"] = 10; ["REP"] = 0; ["FACTION"] = 1; ["TIER"] = 1; ["MIN_LVL"] =  "65"; ["NAME"] = { ["EN"] = "Isengard: Dargnákh Unleashed"; }; ["LORE"] = { ["EN"] = "Complete all of the deeds in the Dargnákh Unleashed instance to complete this deed."; }; ["SUMMARY"] = { ["EN"] = "Complete 3 deeds"; }; };</v>
      </c>
      <c r="T21">
        <f t="shared" si="16"/>
        <v>20</v>
      </c>
      <c r="U21" t="str">
        <f t="shared" si="17"/>
        <v xml:space="preserve"> [20] = {</v>
      </c>
      <c r="V21" t="str">
        <f t="shared" si="0"/>
        <v xml:space="preserve">["ID"] = 1879227845; </v>
      </c>
      <c r="W21" t="str">
        <f t="shared" si="18"/>
        <v xml:space="preserve">["ID"] = 1879227845; </v>
      </c>
      <c r="X21" t="str">
        <f t="shared" si="19"/>
        <v/>
      </c>
      <c r="Y21" s="1" t="str">
        <f t="shared" si="1"/>
        <v xml:space="preserve">["SAVE_INDEX"] =  3; </v>
      </c>
      <c r="Z21">
        <f>VLOOKUP(D21,Type!A$2:B$18,2,FALSE)</f>
        <v>6</v>
      </c>
      <c r="AA21" t="str">
        <f t="shared" si="20"/>
        <v xml:space="preserve">["TYPE"] =  6; </v>
      </c>
      <c r="AB21" t="str">
        <f>IF(NOT(ISBLANK(E21)),VLOOKUP(E21,Type!D$2:E$6,2,FALSE),"")</f>
        <v/>
      </c>
      <c r="AC21" t="str">
        <f t="shared" si="2"/>
        <v xml:space="preserve">            </v>
      </c>
      <c r="AD21" t="str">
        <f t="shared" si="3"/>
        <v>0</v>
      </c>
      <c r="AE21" t="str">
        <f t="shared" si="21"/>
        <v xml:space="preserve">["VXP"] = 0; </v>
      </c>
      <c r="AF21" t="str">
        <f t="shared" si="4"/>
        <v>10</v>
      </c>
      <c r="AG21" t="str">
        <f t="shared" si="22"/>
        <v xml:space="preserve">["LP"] = 10; </v>
      </c>
      <c r="AH21" t="str">
        <f t="shared" si="5"/>
        <v>0</v>
      </c>
      <c r="AI21" t="str">
        <f t="shared" si="23"/>
        <v xml:space="preserve">["REP"] = 0; </v>
      </c>
      <c r="AJ21">
        <f>IF(NOT(ISBLANK(J21)),VLOOKUP(J21,Faction!A$2:B$78,2,FALSE),1)</f>
        <v>1</v>
      </c>
      <c r="AK21" t="str">
        <f t="shared" si="24"/>
        <v xml:space="preserve">["FACTION"] = 1; </v>
      </c>
      <c r="AL21" t="str">
        <f t="shared" si="7"/>
        <v xml:space="preserve">["TIER"] = 1; </v>
      </c>
      <c r="AM21" t="str">
        <f t="shared" si="8"/>
        <v xml:space="preserve">["MIN_LVL"] =  "65"; </v>
      </c>
      <c r="AN21" t="str">
        <f t="shared" si="9"/>
        <v/>
      </c>
      <c r="AO21" t="str">
        <f t="shared" si="10"/>
        <v xml:space="preserve">["NAME"] = { ["EN"] = "Isengard: Dargnákh Unleashed"; }; </v>
      </c>
      <c r="AP21" t="str">
        <f t="shared" si="11"/>
        <v xml:space="preserve">["LORE"] = { ["EN"] = "Complete all of the deeds in the Dargnákh Unleashed instance to complete this deed."; }; </v>
      </c>
      <c r="AQ21" t="str">
        <f t="shared" si="12"/>
        <v xml:space="preserve">["SUMMARY"] = { ["EN"] = "Complete 3 deeds"; }; </v>
      </c>
      <c r="AR21" t="str">
        <f t="shared" si="13"/>
        <v/>
      </c>
      <c r="AS21" t="str">
        <f t="shared" si="25"/>
        <v>};</v>
      </c>
    </row>
    <row r="22" spans="1:45" x14ac:dyDescent="0.25">
      <c r="A22">
        <v>1879227844</v>
      </c>
      <c r="B22">
        <v>4</v>
      </c>
      <c r="C22" t="s">
        <v>1459</v>
      </c>
      <c r="D22" t="s">
        <v>31</v>
      </c>
      <c r="H22">
        <v>5</v>
      </c>
      <c r="K22" t="s">
        <v>987</v>
      </c>
      <c r="L22" t="s">
        <v>986</v>
      </c>
      <c r="M22">
        <v>2</v>
      </c>
      <c r="N22">
        <v>65</v>
      </c>
      <c r="R22" t="str">
        <f t="shared" si="14"/>
        <v xml:space="preserve"> [21] = {["ID"] = 1879227844; }; -- Commanders of Isengard -- Tier I</v>
      </c>
      <c r="S22" s="1" t="str">
        <f t="shared" si="15"/>
        <v xml:space="preserve"> [21] = {["ID"] = 1879227844; ["SAVE_INDEX"] =  4; ["TYPE"] =  4;             ["VXP"] = 0; ["LP"] =  5; ["REP"] = 0; ["FACTION"] = 1; ["TIER"] = 2; ["MIN_LVL"] =  "65"; ["NAME"] = { ["EN"] = "Commanders of Isengard -- Tier I"; }; ["LORE"] = { ["EN"] = "Saruman's evil followers pose a deadly threat to all who revere freedom."; }; ["SUMMARY"] = { ["EN"] = "Defeat Dargnákh"; }; };</v>
      </c>
      <c r="T22">
        <f t="shared" si="16"/>
        <v>21</v>
      </c>
      <c r="U22" t="str">
        <f t="shared" si="17"/>
        <v xml:space="preserve"> [21] = {</v>
      </c>
      <c r="V22" t="str">
        <f t="shared" si="0"/>
        <v xml:space="preserve">["ID"] = 1879227844; </v>
      </c>
      <c r="W22" t="str">
        <f t="shared" si="18"/>
        <v xml:space="preserve">["ID"] = 1879227844; </v>
      </c>
      <c r="X22" t="str">
        <f t="shared" si="19"/>
        <v/>
      </c>
      <c r="Y22" s="1" t="str">
        <f t="shared" si="1"/>
        <v xml:space="preserve">["SAVE_INDEX"] =  4; </v>
      </c>
      <c r="Z22">
        <f>VLOOKUP(D22,Type!A$2:B$18,2,FALSE)</f>
        <v>4</v>
      </c>
      <c r="AA22" t="str">
        <f t="shared" si="20"/>
        <v xml:space="preserve">["TYPE"] =  4; </v>
      </c>
      <c r="AB22" t="str">
        <f>IF(NOT(ISBLANK(E22)),VLOOKUP(E22,Type!D$2:E$6,2,FALSE),"")</f>
        <v/>
      </c>
      <c r="AC22" t="str">
        <f t="shared" si="2"/>
        <v xml:space="preserve">            </v>
      </c>
      <c r="AD22" t="str">
        <f t="shared" si="3"/>
        <v>0</v>
      </c>
      <c r="AE22" t="str">
        <f t="shared" si="21"/>
        <v xml:space="preserve">["VXP"] = 0; </v>
      </c>
      <c r="AF22" t="str">
        <f t="shared" si="4"/>
        <v>5</v>
      </c>
      <c r="AG22" t="str">
        <f t="shared" si="22"/>
        <v xml:space="preserve">["LP"] =  5; </v>
      </c>
      <c r="AH22" t="str">
        <f t="shared" si="5"/>
        <v>0</v>
      </c>
      <c r="AI22" t="str">
        <f t="shared" si="23"/>
        <v xml:space="preserve">["REP"] = 0; </v>
      </c>
      <c r="AJ22">
        <f>IF(NOT(ISBLANK(J22)),VLOOKUP(J22,Faction!A$2:B$78,2,FALSE),1)</f>
        <v>1</v>
      </c>
      <c r="AK22" t="str">
        <f t="shared" si="24"/>
        <v xml:space="preserve">["FACTION"] = 1; </v>
      </c>
      <c r="AL22" t="str">
        <f t="shared" si="7"/>
        <v xml:space="preserve">["TIER"] = 2; </v>
      </c>
      <c r="AM22" t="str">
        <f t="shared" si="8"/>
        <v xml:space="preserve">["MIN_LVL"] =  "65"; </v>
      </c>
      <c r="AN22" t="str">
        <f t="shared" si="9"/>
        <v/>
      </c>
      <c r="AO22" t="str">
        <f t="shared" si="10"/>
        <v xml:space="preserve">["NAME"] = { ["EN"] = "Commanders of Isengard -- Tier I"; }; </v>
      </c>
      <c r="AP22" t="str">
        <f t="shared" si="11"/>
        <v xml:space="preserve">["LORE"] = { ["EN"] = "Saruman's evil followers pose a deadly threat to all who revere freedom."; }; </v>
      </c>
      <c r="AQ22" t="str">
        <f t="shared" si="12"/>
        <v xml:space="preserve">["SUMMARY"] = { ["EN"] = "Defeat Dargnákh"; }; </v>
      </c>
      <c r="AR22" t="str">
        <f t="shared" si="13"/>
        <v/>
      </c>
      <c r="AS22" t="str">
        <f t="shared" si="25"/>
        <v>};</v>
      </c>
    </row>
    <row r="23" spans="1:45" x14ac:dyDescent="0.25">
      <c r="A23">
        <v>1879227846</v>
      </c>
      <c r="B23">
        <v>5</v>
      </c>
      <c r="C23" t="s">
        <v>1460</v>
      </c>
      <c r="D23" t="s">
        <v>31</v>
      </c>
      <c r="H23">
        <v>5</v>
      </c>
      <c r="K23" t="s">
        <v>988</v>
      </c>
      <c r="L23" t="s">
        <v>1676</v>
      </c>
      <c r="M23">
        <v>2</v>
      </c>
      <c r="N23">
        <v>65</v>
      </c>
      <c r="R23" t="str">
        <f t="shared" si="14"/>
        <v xml:space="preserve"> [22] = {["ID"] = 1879227846; }; -- Commanders of Isengard -- Tier II</v>
      </c>
      <c r="S23" s="1" t="str">
        <f t="shared" si="15"/>
        <v xml:space="preserve"> [22] = {["ID"] = 1879227846; ["SAVE_INDEX"] =  5; ["TYPE"] =  4;             ["VXP"] = 0; ["LP"] =  5; ["REP"] = 0; ["FACTION"] = 1; ["TIER"] = 2; ["MIN_LVL"] =  "65"; ["NAME"] = { ["EN"] = "Commanders of Isengard -- Tier II"; }; ["LORE"] = { ["EN"] = "Saruman's evil followers pose a deadly threat to those who revere freedom."; }; ["SUMMARY"] = { ["EN"] = "Defeat Saruman's evil followers."; }; };</v>
      </c>
      <c r="T23">
        <f t="shared" si="16"/>
        <v>22</v>
      </c>
      <c r="U23" t="str">
        <f t="shared" si="17"/>
        <v xml:space="preserve"> [22] = {</v>
      </c>
      <c r="V23" t="str">
        <f t="shared" si="0"/>
        <v xml:space="preserve">["ID"] = 1879227846; </v>
      </c>
      <c r="W23" t="str">
        <f t="shared" si="18"/>
        <v xml:space="preserve">["ID"] = 1879227846; </v>
      </c>
      <c r="X23" t="str">
        <f t="shared" si="19"/>
        <v/>
      </c>
      <c r="Y23" s="1" t="str">
        <f t="shared" si="1"/>
        <v xml:space="preserve">["SAVE_INDEX"] =  5; </v>
      </c>
      <c r="Z23">
        <f>VLOOKUP(D23,Type!A$2:B$18,2,FALSE)</f>
        <v>4</v>
      </c>
      <c r="AA23" t="str">
        <f t="shared" si="20"/>
        <v xml:space="preserve">["TYPE"] =  4; </v>
      </c>
      <c r="AB23" t="str">
        <f>IF(NOT(ISBLANK(E23)),VLOOKUP(E23,Type!D$2:E$6,2,FALSE),"")</f>
        <v/>
      </c>
      <c r="AC23" t="str">
        <f t="shared" si="2"/>
        <v xml:space="preserve">            </v>
      </c>
      <c r="AD23" t="str">
        <f t="shared" si="3"/>
        <v>0</v>
      </c>
      <c r="AE23" t="str">
        <f t="shared" si="21"/>
        <v xml:space="preserve">["VXP"] = 0; </v>
      </c>
      <c r="AF23" t="str">
        <f t="shared" si="4"/>
        <v>5</v>
      </c>
      <c r="AG23" t="str">
        <f t="shared" si="22"/>
        <v xml:space="preserve">["LP"] =  5; </v>
      </c>
      <c r="AH23" t="str">
        <f t="shared" si="5"/>
        <v>0</v>
      </c>
      <c r="AI23" t="str">
        <f t="shared" si="23"/>
        <v xml:space="preserve">["REP"] = 0; </v>
      </c>
      <c r="AJ23">
        <f>IF(NOT(ISBLANK(J23)),VLOOKUP(J23,Faction!A$2:B$78,2,FALSE),1)</f>
        <v>1</v>
      </c>
      <c r="AK23" t="str">
        <f t="shared" si="24"/>
        <v xml:space="preserve">["FACTION"] = 1; </v>
      </c>
      <c r="AL23" t="str">
        <f t="shared" si="7"/>
        <v xml:space="preserve">["TIER"] = 2; </v>
      </c>
      <c r="AM23" t="str">
        <f t="shared" si="8"/>
        <v xml:space="preserve">["MIN_LVL"] =  "65"; </v>
      </c>
      <c r="AN23" t="str">
        <f t="shared" si="9"/>
        <v/>
      </c>
      <c r="AO23" t="str">
        <f t="shared" si="10"/>
        <v xml:space="preserve">["NAME"] = { ["EN"] = "Commanders of Isengard -- Tier II"; }; </v>
      </c>
      <c r="AP23" t="str">
        <f t="shared" si="11"/>
        <v xml:space="preserve">["LORE"] = { ["EN"] = "Saruman's evil followers pose a deadly threat to those who revere freedom."; }; </v>
      </c>
      <c r="AQ23" t="str">
        <f t="shared" si="12"/>
        <v xml:space="preserve">["SUMMARY"] = { ["EN"] = "Defeat Saruman's evil followers."; }; </v>
      </c>
      <c r="AR23" t="str">
        <f t="shared" si="13"/>
        <v/>
      </c>
      <c r="AS23" t="str">
        <f t="shared" si="25"/>
        <v>};</v>
      </c>
    </row>
    <row r="24" spans="1:45" x14ac:dyDescent="0.25">
      <c r="A24">
        <v>1879227847</v>
      </c>
      <c r="B24">
        <v>6</v>
      </c>
      <c r="C24" t="s">
        <v>991</v>
      </c>
      <c r="D24" t="s">
        <v>31</v>
      </c>
      <c r="H24">
        <v>5</v>
      </c>
      <c r="K24" t="s">
        <v>990</v>
      </c>
      <c r="L24" t="s">
        <v>989</v>
      </c>
      <c r="M24">
        <v>2</v>
      </c>
      <c r="N24" t="s">
        <v>1392</v>
      </c>
      <c r="R24" t="str">
        <f t="shared" si="14"/>
        <v xml:space="preserve"> [23] = {["ID"] = 1879227847; }; -- Challenge: Dargnákh Unleashed</v>
      </c>
      <c r="S24" s="1" t="str">
        <f t="shared" si="15"/>
        <v xml:space="preserve"> [23] = {["ID"] = 1879227847; ["SAVE_INDEX"] =  6; ["TYPE"] =  4;             ["VXP"] = 0; ["LP"] =  5; ["REP"] = 0; ["FACTION"] = 1; ["TIER"] = 2; ["MIN_LVL"] = "CAP"; ["NAME"] = { ["EN"] = "Challenge: Dargnákh Unleashed"; }; ["LORE"] = { ["EN"] = "The troll that you unleashed against Isengard, while useful, must be put down."; }; ["SUMMARY"] = { ["EN"] = "Complete Dargnákh Unleashed in challenge mode"; }; };</v>
      </c>
      <c r="T24">
        <f t="shared" si="16"/>
        <v>23</v>
      </c>
      <c r="U24" t="str">
        <f t="shared" si="17"/>
        <v xml:space="preserve"> [23] = {</v>
      </c>
      <c r="V24" t="str">
        <f t="shared" si="0"/>
        <v xml:space="preserve">["ID"] = 1879227847; </v>
      </c>
      <c r="W24" t="str">
        <f t="shared" si="18"/>
        <v xml:space="preserve">["ID"] = 1879227847; </v>
      </c>
      <c r="X24" t="str">
        <f t="shared" si="19"/>
        <v/>
      </c>
      <c r="Y24" s="1" t="str">
        <f t="shared" si="1"/>
        <v xml:space="preserve">["SAVE_INDEX"] =  6; </v>
      </c>
      <c r="Z24">
        <f>VLOOKUP(D24,Type!A$2:B$18,2,FALSE)</f>
        <v>4</v>
      </c>
      <c r="AA24" t="str">
        <f t="shared" si="20"/>
        <v xml:space="preserve">["TYPE"] =  4; </v>
      </c>
      <c r="AB24" t="str">
        <f>IF(NOT(ISBLANK(E24)),VLOOKUP(E24,Type!D$2:E$6,2,FALSE),"")</f>
        <v/>
      </c>
      <c r="AC24" t="str">
        <f t="shared" si="2"/>
        <v xml:space="preserve">            </v>
      </c>
      <c r="AD24" t="str">
        <f t="shared" si="3"/>
        <v>0</v>
      </c>
      <c r="AE24" t="str">
        <f t="shared" si="21"/>
        <v xml:space="preserve">["VXP"] = 0; </v>
      </c>
      <c r="AF24" t="str">
        <f t="shared" si="4"/>
        <v>5</v>
      </c>
      <c r="AG24" t="str">
        <f t="shared" si="22"/>
        <v xml:space="preserve">["LP"] =  5; </v>
      </c>
      <c r="AH24" t="str">
        <f t="shared" si="5"/>
        <v>0</v>
      </c>
      <c r="AI24" t="str">
        <f t="shared" si="23"/>
        <v xml:space="preserve">["REP"] = 0; </v>
      </c>
      <c r="AJ24">
        <f>IF(NOT(ISBLANK(J24)),VLOOKUP(J24,Faction!A$2:B$78,2,FALSE),1)</f>
        <v>1</v>
      </c>
      <c r="AK24" t="str">
        <f t="shared" si="24"/>
        <v xml:space="preserve">["FACTION"] = 1; </v>
      </c>
      <c r="AL24" t="str">
        <f t="shared" si="7"/>
        <v xml:space="preserve">["TIER"] = 2; </v>
      </c>
      <c r="AM24" t="str">
        <f t="shared" si="8"/>
        <v xml:space="preserve">["MIN_LVL"] = "CAP"; </v>
      </c>
      <c r="AN24" t="str">
        <f t="shared" si="9"/>
        <v/>
      </c>
      <c r="AO24" t="str">
        <f t="shared" si="10"/>
        <v xml:space="preserve">["NAME"] = { ["EN"] = "Challenge: Dargnákh Unleashed"; }; </v>
      </c>
      <c r="AP24" t="str">
        <f t="shared" si="11"/>
        <v xml:space="preserve">["LORE"] = { ["EN"] = "The troll that you unleashed against Isengard, while useful, must be put down."; }; </v>
      </c>
      <c r="AQ24" t="str">
        <f t="shared" si="12"/>
        <v xml:space="preserve">["SUMMARY"] = { ["EN"] = "Complete Dargnákh Unleashed in challenge mode"; }; </v>
      </c>
      <c r="AR24" t="str">
        <f t="shared" si="13"/>
        <v/>
      </c>
      <c r="AS24" t="str">
        <f t="shared" si="25"/>
        <v>};</v>
      </c>
    </row>
    <row r="25" spans="1:45" x14ac:dyDescent="0.25">
      <c r="C25" s="2" t="s">
        <v>1026</v>
      </c>
      <c r="D25" s="2" t="s">
        <v>134</v>
      </c>
      <c r="E25" s="2"/>
      <c r="P25">
        <v>74</v>
      </c>
      <c r="R25" t="str">
        <f t="shared" si="14"/>
        <v xml:space="preserve"> [24] = {["CAT_ID"] = 74; }; -- The Tower of Orthanc</v>
      </c>
      <c r="S25" s="1" t="str">
        <f t="shared" si="15"/>
        <v xml:space="preserve"> [24] = {                                          ["TYPE"] = 14;             ["VXP"] = 0; ["LP"] =  0; ["REP"] = 0; ["FACTION"] = 1; ["TIER"] = 0;                      ["NAME"] = { ["EN"] = "The Tower of Orthanc"; }; };</v>
      </c>
      <c r="T25">
        <f t="shared" si="16"/>
        <v>24</v>
      </c>
      <c r="U25" t="str">
        <f t="shared" si="17"/>
        <v xml:space="preserve"> [24] = {</v>
      </c>
      <c r="V25" t="str">
        <f t="shared" si="0"/>
        <v xml:space="preserve">                     </v>
      </c>
      <c r="W25" t="str">
        <f t="shared" si="18"/>
        <v/>
      </c>
      <c r="X25" t="str">
        <f t="shared" si="19"/>
        <v xml:space="preserve">["CAT_ID"] = 74; </v>
      </c>
      <c r="Y25" s="1" t="str">
        <f t="shared" si="1"/>
        <v xml:space="preserve">                     </v>
      </c>
      <c r="Z25">
        <f>VLOOKUP(D25,Type!A$2:B$18,2,FALSE)</f>
        <v>14</v>
      </c>
      <c r="AA25" t="str">
        <f t="shared" si="20"/>
        <v xml:space="preserve">["TYPE"] = 14; </v>
      </c>
      <c r="AB25" t="str">
        <f>IF(NOT(ISBLANK(E25)),VLOOKUP(E25,Type!D$2:E$6,2,FALSE),"")</f>
        <v/>
      </c>
      <c r="AC25" t="str">
        <f t="shared" si="2"/>
        <v xml:space="preserve">            </v>
      </c>
      <c r="AD25" t="str">
        <f t="shared" si="3"/>
        <v>0</v>
      </c>
      <c r="AE25" t="str">
        <f t="shared" si="21"/>
        <v xml:space="preserve">["VXP"] = 0; </v>
      </c>
      <c r="AF25" t="str">
        <f t="shared" si="4"/>
        <v>0</v>
      </c>
      <c r="AG25" t="str">
        <f t="shared" si="22"/>
        <v xml:space="preserve">["LP"] =  0; </v>
      </c>
      <c r="AH25" t="str">
        <f t="shared" si="5"/>
        <v>0</v>
      </c>
      <c r="AI25" t="str">
        <f t="shared" si="23"/>
        <v xml:space="preserve">["REP"] = 0; </v>
      </c>
      <c r="AJ25">
        <f>IF(NOT(ISBLANK(J25)),VLOOKUP(J25,Faction!A$2:B$78,2,FALSE),1)</f>
        <v>1</v>
      </c>
      <c r="AK25" t="str">
        <f t="shared" si="24"/>
        <v xml:space="preserve">["FACTION"] = 1; </v>
      </c>
      <c r="AL25" t="str">
        <f t="shared" si="7"/>
        <v xml:space="preserve">["TIER"] = 0; </v>
      </c>
      <c r="AM25" t="str">
        <f t="shared" si="8"/>
        <v xml:space="preserve">                     </v>
      </c>
      <c r="AN25" t="str">
        <f t="shared" si="9"/>
        <v/>
      </c>
      <c r="AO25" t="str">
        <f t="shared" si="10"/>
        <v xml:space="preserve">["NAME"] = { ["EN"] = "The Tower of Orthanc"; }; </v>
      </c>
      <c r="AP25" t="str">
        <f t="shared" si="11"/>
        <v/>
      </c>
      <c r="AQ25" t="str">
        <f t="shared" si="12"/>
        <v/>
      </c>
      <c r="AR25" t="str">
        <f t="shared" si="13"/>
        <v/>
      </c>
      <c r="AS25" t="str">
        <f t="shared" si="25"/>
        <v>};</v>
      </c>
    </row>
    <row r="26" spans="1:45" x14ac:dyDescent="0.25">
      <c r="A26">
        <v>1879227741</v>
      </c>
      <c r="B26">
        <v>25</v>
      </c>
      <c r="C26" t="s">
        <v>1036</v>
      </c>
      <c r="D26" t="s">
        <v>26</v>
      </c>
      <c r="K26" t="s">
        <v>1037</v>
      </c>
      <c r="L26" t="s">
        <v>1815</v>
      </c>
      <c r="M26">
        <v>1</v>
      </c>
      <c r="N26">
        <v>75</v>
      </c>
      <c r="R26" t="str">
        <f t="shared" si="14"/>
        <v xml:space="preserve"> [25] = {["ID"] = 1879227741; }; -- Tower of Orthanc: Destroyer of Rings</v>
      </c>
      <c r="S26" s="1" t="str">
        <f t="shared" si="15"/>
        <v xml:space="preserve"> [25] = {["ID"] = 1879227741; ["SAVE_INDEX"] = 25; ["TYPE"] =  6;             ["VXP"] = 0; ["LP"] =  0; ["REP"] = 0; ["FACTION"] = 1; ["TIER"] = 1; ["MIN_LVL"] =  "75"; ["NAME"] = { ["EN"] = "Tower of Orthanc: Destroyer of Rings"; }; ["LORE"] = { ["EN"] = "Saruman learned the art of Ring-smithy and made for himself many lesser rings of power. Their existence cannot be allowed to continue. This deed can only be completed on Tier 2 of the Tower of Orthanc Raid."; }; ["SUMMARY"] = { ["EN"] = "Complete 2 deeds and 5 challenges"; }; };</v>
      </c>
      <c r="T26">
        <f t="shared" si="16"/>
        <v>25</v>
      </c>
      <c r="U26" t="str">
        <f t="shared" si="17"/>
        <v xml:space="preserve"> [25] = {</v>
      </c>
      <c r="V26" t="str">
        <f t="shared" si="0"/>
        <v xml:space="preserve">["ID"] = 1879227741; </v>
      </c>
      <c r="W26" t="str">
        <f t="shared" si="18"/>
        <v xml:space="preserve">["ID"] = 1879227741; </v>
      </c>
      <c r="X26" t="str">
        <f t="shared" si="19"/>
        <v/>
      </c>
      <c r="Y26" s="1" t="str">
        <f t="shared" si="1"/>
        <v xml:space="preserve">["SAVE_INDEX"] = 25; </v>
      </c>
      <c r="Z26">
        <f>VLOOKUP(D26,Type!A$2:B$18,2,FALSE)</f>
        <v>6</v>
      </c>
      <c r="AA26" t="str">
        <f t="shared" si="20"/>
        <v xml:space="preserve">["TYPE"] =  6; </v>
      </c>
      <c r="AB26" t="str">
        <f>IF(NOT(ISBLANK(E26)),VLOOKUP(E26,Type!D$2:E$6,2,FALSE),"")</f>
        <v/>
      </c>
      <c r="AC26" t="str">
        <f t="shared" si="2"/>
        <v xml:space="preserve">            </v>
      </c>
      <c r="AD26" t="str">
        <f t="shared" si="3"/>
        <v>0</v>
      </c>
      <c r="AE26" t="str">
        <f t="shared" si="21"/>
        <v xml:space="preserve">["VXP"] = 0; </v>
      </c>
      <c r="AF26" t="str">
        <f t="shared" si="4"/>
        <v>0</v>
      </c>
      <c r="AG26" t="str">
        <f t="shared" si="22"/>
        <v xml:space="preserve">["LP"] =  0; </v>
      </c>
      <c r="AH26" t="str">
        <f t="shared" si="5"/>
        <v>0</v>
      </c>
      <c r="AI26" t="str">
        <f t="shared" si="23"/>
        <v xml:space="preserve">["REP"] = 0; </v>
      </c>
      <c r="AJ26">
        <f>IF(NOT(ISBLANK(J26)),VLOOKUP(J26,Faction!A$2:B$78,2,FALSE),1)</f>
        <v>1</v>
      </c>
      <c r="AK26" t="str">
        <f t="shared" si="24"/>
        <v xml:space="preserve">["FACTION"] = 1; </v>
      </c>
      <c r="AL26" t="str">
        <f t="shared" si="7"/>
        <v xml:space="preserve">["TIER"] = 1; </v>
      </c>
      <c r="AM26" t="str">
        <f t="shared" si="8"/>
        <v xml:space="preserve">["MIN_LVL"] =  "75"; </v>
      </c>
      <c r="AN26" t="str">
        <f t="shared" si="9"/>
        <v/>
      </c>
      <c r="AO26" t="str">
        <f t="shared" si="10"/>
        <v xml:space="preserve">["NAME"] = { ["EN"] = "Tower of Orthanc: Destroyer of Rings"; }; </v>
      </c>
      <c r="AP26" t="str">
        <f t="shared" si="11"/>
        <v xml:space="preserve">["LORE"] = { ["EN"] = "Saruman learned the art of Ring-smithy and made for himself many lesser rings of power. Their existence cannot be allowed to continue. This deed can only be completed on Tier 2 of the Tower of Orthanc Raid."; }; </v>
      </c>
      <c r="AQ26" t="str">
        <f t="shared" si="12"/>
        <v xml:space="preserve">["SUMMARY"] = { ["EN"] = "Complete 2 deeds and 5 challenges"; }; </v>
      </c>
      <c r="AR26" t="str">
        <f t="shared" si="13"/>
        <v/>
      </c>
      <c r="AS26" t="str">
        <f t="shared" si="25"/>
        <v>};</v>
      </c>
    </row>
    <row r="27" spans="1:45" x14ac:dyDescent="0.25">
      <c r="A27">
        <v>1879227701</v>
      </c>
      <c r="B27">
        <v>26</v>
      </c>
      <c r="C27" t="s">
        <v>1042</v>
      </c>
      <c r="D27" t="s">
        <v>26</v>
      </c>
      <c r="H27">
        <v>10</v>
      </c>
      <c r="K27" t="s">
        <v>228</v>
      </c>
      <c r="L27" t="s">
        <v>1673</v>
      </c>
      <c r="M27">
        <v>2</v>
      </c>
      <c r="N27">
        <v>75</v>
      </c>
      <c r="R27" t="str">
        <f t="shared" si="14"/>
        <v xml:space="preserve"> [26] = {["ID"] = 1879227701; }; -- Tower of Orthanc: The Mind of Saruman -- Tier 1</v>
      </c>
      <c r="S27" s="1" t="str">
        <f t="shared" si="15"/>
        <v xml:space="preserve"> [26] = {["ID"] = 1879227701; ["SAVE_INDEX"] = 26; ["TYPE"] =  6;             ["VXP"] = 0; ["LP"] = 10; ["REP"] = 0; ["FACTION"] = 1; ["TIER"] = 2; ["MIN_LVL"] =  "75"; ["NAME"] = { ["EN"] = "Tower of Orthanc: The Mind of Saruman -- Tier 1"; }; ["LORE"] = { ["EN"] = "Saruman's will is carried out by his most trusted lieutenants to whom he granted five lesser rings of power, crafted by his hand. The master of these rings he retains, though through it, he is further influenced by the will of Sauron."; }; ["SUMMARY"] = { ["EN"] = "Complete 5 deeds"; }; };</v>
      </c>
      <c r="T27">
        <f t="shared" si="16"/>
        <v>26</v>
      </c>
      <c r="U27" t="str">
        <f t="shared" si="17"/>
        <v xml:space="preserve"> [26] = {</v>
      </c>
      <c r="V27" t="str">
        <f t="shared" si="0"/>
        <v xml:space="preserve">["ID"] = 1879227701; </v>
      </c>
      <c r="W27" t="str">
        <f t="shared" si="18"/>
        <v xml:space="preserve">["ID"] = 1879227701; </v>
      </c>
      <c r="X27" t="str">
        <f t="shared" si="19"/>
        <v/>
      </c>
      <c r="Y27" s="1" t="str">
        <f t="shared" si="1"/>
        <v xml:space="preserve">["SAVE_INDEX"] = 26; </v>
      </c>
      <c r="Z27">
        <f>VLOOKUP(D27,Type!A$2:B$18,2,FALSE)</f>
        <v>6</v>
      </c>
      <c r="AA27" t="str">
        <f t="shared" si="20"/>
        <v xml:space="preserve">["TYPE"] =  6; </v>
      </c>
      <c r="AB27" t="str">
        <f>IF(NOT(ISBLANK(E27)),VLOOKUP(E27,Type!D$2:E$6,2,FALSE),"")</f>
        <v/>
      </c>
      <c r="AC27" t="str">
        <f t="shared" si="2"/>
        <v xml:space="preserve">            </v>
      </c>
      <c r="AD27" t="str">
        <f t="shared" si="3"/>
        <v>0</v>
      </c>
      <c r="AE27" t="str">
        <f t="shared" si="21"/>
        <v xml:space="preserve">["VXP"] = 0; </v>
      </c>
      <c r="AF27" t="str">
        <f t="shared" si="4"/>
        <v>10</v>
      </c>
      <c r="AG27" t="str">
        <f t="shared" si="22"/>
        <v xml:space="preserve">["LP"] = 10; </v>
      </c>
      <c r="AH27" t="str">
        <f t="shared" si="5"/>
        <v>0</v>
      </c>
      <c r="AI27" t="str">
        <f t="shared" si="23"/>
        <v xml:space="preserve">["REP"] = 0; </v>
      </c>
      <c r="AJ27">
        <f>IF(NOT(ISBLANK(J27)),VLOOKUP(J27,Faction!A$2:B$78,2,FALSE),1)</f>
        <v>1</v>
      </c>
      <c r="AK27" t="str">
        <f t="shared" si="24"/>
        <v xml:space="preserve">["FACTION"] = 1; </v>
      </c>
      <c r="AL27" t="str">
        <f t="shared" si="7"/>
        <v xml:space="preserve">["TIER"] = 2; </v>
      </c>
      <c r="AM27" t="str">
        <f t="shared" si="8"/>
        <v xml:space="preserve">["MIN_LVL"] =  "75"; </v>
      </c>
      <c r="AN27" t="str">
        <f t="shared" si="9"/>
        <v/>
      </c>
      <c r="AO27" t="str">
        <f t="shared" si="10"/>
        <v xml:space="preserve">["NAME"] = { ["EN"] = "Tower of Orthanc: The Mind of Saruman -- Tier 1"; }; </v>
      </c>
      <c r="AP27" t="str">
        <f t="shared" si="11"/>
        <v xml:space="preserve">["LORE"] = { ["EN"] = "Saruman's will is carried out by his most trusted lieutenants to whom he granted five lesser rings of power, crafted by his hand. The master of these rings he retains, though through it, he is further influenced by the will of Sauron."; }; </v>
      </c>
      <c r="AQ27" t="str">
        <f t="shared" si="12"/>
        <v xml:space="preserve">["SUMMARY"] = { ["EN"] = "Complete 5 deeds"; }; </v>
      </c>
      <c r="AR27" t="str">
        <f t="shared" si="13"/>
        <v/>
      </c>
      <c r="AS27" t="str">
        <f t="shared" si="25"/>
        <v>};</v>
      </c>
    </row>
    <row r="28" spans="1:45" x14ac:dyDescent="0.25">
      <c r="A28">
        <v>1879227678</v>
      </c>
      <c r="B28">
        <v>27</v>
      </c>
      <c r="C28" t="s">
        <v>1043</v>
      </c>
      <c r="D28" t="s">
        <v>26</v>
      </c>
      <c r="H28">
        <v>5</v>
      </c>
      <c r="K28" t="s">
        <v>1045</v>
      </c>
      <c r="L28" t="s">
        <v>1044</v>
      </c>
      <c r="M28">
        <v>3</v>
      </c>
      <c r="N28">
        <v>75</v>
      </c>
      <c r="R28" t="str">
        <f t="shared" si="14"/>
        <v xml:space="preserve"> [27] = {["ID"] = 1879227678; }; -- Tower of Orthanc: Ring of Acid -- Tier 1</v>
      </c>
      <c r="S28" s="1" t="str">
        <f t="shared" si="15"/>
        <v xml:space="preserve"> [27] = {["ID"] = 1879227678; ["SAVE_INDEX"] = 27; ["TYPE"] =  6;             ["VXP"] = 0; ["LP"] =  5; ["REP"] = 0; ["FACTION"] = 1; ["TIER"] = 3; ["MIN_LVL"] =  "75"; ["NAME"] = { ["EN"] = "Tower of Orthanc: Ring of Acid -- Tier 1"; }; ["LORE"] = { ["EN"] = "Saruman's evil has broken all boundaries of the Order of Wizards. Seeking to create more twisted creatures, he sealed many Orcs, Wargs, and Dunlendings in a chamber filled with acids and many vile poisons. Add a lesser ring of power, and the result was terrifying."; }; ["SUMMARY"] = { ["EN"] = "Claim the Ring of Acid"; }; };</v>
      </c>
      <c r="T28">
        <f t="shared" si="16"/>
        <v>27</v>
      </c>
      <c r="U28" t="str">
        <f t="shared" si="17"/>
        <v xml:space="preserve"> [27] = {</v>
      </c>
      <c r="V28" t="str">
        <f t="shared" si="0"/>
        <v xml:space="preserve">["ID"] = 1879227678; </v>
      </c>
      <c r="W28" t="str">
        <f t="shared" si="18"/>
        <v xml:space="preserve">["ID"] = 1879227678; </v>
      </c>
      <c r="X28" t="str">
        <f t="shared" si="19"/>
        <v/>
      </c>
      <c r="Y28" s="1" t="str">
        <f t="shared" si="1"/>
        <v xml:space="preserve">["SAVE_INDEX"] = 27; </v>
      </c>
      <c r="Z28">
        <f>VLOOKUP(D28,Type!A$2:B$18,2,FALSE)</f>
        <v>6</v>
      </c>
      <c r="AA28" t="str">
        <f t="shared" si="20"/>
        <v xml:space="preserve">["TYPE"] =  6; </v>
      </c>
      <c r="AB28" t="str">
        <f>IF(NOT(ISBLANK(E28)),VLOOKUP(E28,Type!D$2:E$6,2,FALSE),"")</f>
        <v/>
      </c>
      <c r="AC28" t="str">
        <f t="shared" si="2"/>
        <v xml:space="preserve">            </v>
      </c>
      <c r="AD28" t="str">
        <f t="shared" si="3"/>
        <v>0</v>
      </c>
      <c r="AE28" t="str">
        <f t="shared" si="21"/>
        <v xml:space="preserve">["VXP"] = 0; </v>
      </c>
      <c r="AF28" t="str">
        <f t="shared" si="4"/>
        <v>5</v>
      </c>
      <c r="AG28" t="str">
        <f t="shared" si="22"/>
        <v xml:space="preserve">["LP"] =  5; </v>
      </c>
      <c r="AH28" t="str">
        <f t="shared" si="5"/>
        <v>0</v>
      </c>
      <c r="AI28" t="str">
        <f t="shared" si="23"/>
        <v xml:space="preserve">["REP"] = 0; </v>
      </c>
      <c r="AJ28">
        <f>IF(NOT(ISBLANK(J28)),VLOOKUP(J28,Faction!A$2:B$78,2,FALSE),1)</f>
        <v>1</v>
      </c>
      <c r="AK28" t="str">
        <f t="shared" si="24"/>
        <v xml:space="preserve">["FACTION"] = 1; </v>
      </c>
      <c r="AL28" t="str">
        <f t="shared" si="7"/>
        <v xml:space="preserve">["TIER"] = 3; </v>
      </c>
      <c r="AM28" t="str">
        <f t="shared" si="8"/>
        <v xml:space="preserve">["MIN_LVL"] =  "75"; </v>
      </c>
      <c r="AN28" t="str">
        <f t="shared" si="9"/>
        <v/>
      </c>
      <c r="AO28" t="str">
        <f t="shared" si="10"/>
        <v xml:space="preserve">["NAME"] = { ["EN"] = "Tower of Orthanc: Ring of Acid -- Tier 1"; }; </v>
      </c>
      <c r="AP28"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 </v>
      </c>
      <c r="AQ28" t="str">
        <f t="shared" si="12"/>
        <v xml:space="preserve">["SUMMARY"] = { ["EN"] = "Claim the Ring of Acid"; }; </v>
      </c>
      <c r="AR28" t="str">
        <f t="shared" si="13"/>
        <v/>
      </c>
      <c r="AS28" t="str">
        <f t="shared" si="25"/>
        <v>};</v>
      </c>
    </row>
    <row r="29" spans="1:45" x14ac:dyDescent="0.25">
      <c r="A29">
        <v>1879227680</v>
      </c>
      <c r="B29">
        <v>28</v>
      </c>
      <c r="C29" t="s">
        <v>1046</v>
      </c>
      <c r="D29" t="s">
        <v>26</v>
      </c>
      <c r="H29">
        <v>5</v>
      </c>
      <c r="K29" t="s">
        <v>1047</v>
      </c>
      <c r="L29" t="s">
        <v>1048</v>
      </c>
      <c r="M29">
        <v>3</v>
      </c>
      <c r="N29">
        <v>75</v>
      </c>
      <c r="R29" t="str">
        <f t="shared" si="14"/>
        <v xml:space="preserve"> [28] = {["ID"] = 1879227680; }; -- Tower of Orthanc: Ring of Lightning -- Tier 1</v>
      </c>
      <c r="S29" s="1" t="str">
        <f t="shared" si="15"/>
        <v xml:space="preserve"> [28] = {["ID"] = 1879227680; ["SAVE_INDEX"] = 28; ["TYPE"] =  6;             ["VXP"] = 0; ["LP"] =  5; ["REP"] = 0; ["FACTION"] = 1; ["TIER"] = 3; ["MIN_LVL"] =  "75"; ["NAME"] = { ["EN"] = "Tower of Orthanc: Ring of Lightning -- Tier 1";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["SUMMARY"] = { ["EN"] = "Claim the Ring of Lightning"; }; };</v>
      </c>
      <c r="T29">
        <f t="shared" si="16"/>
        <v>28</v>
      </c>
      <c r="U29" t="str">
        <f t="shared" si="17"/>
        <v xml:space="preserve"> [28] = {</v>
      </c>
      <c r="V29" t="str">
        <f t="shared" si="0"/>
        <v xml:space="preserve">["ID"] = 1879227680; </v>
      </c>
      <c r="W29" t="str">
        <f t="shared" si="18"/>
        <v xml:space="preserve">["ID"] = 1879227680; </v>
      </c>
      <c r="X29" t="str">
        <f t="shared" si="19"/>
        <v/>
      </c>
      <c r="Y29" s="1" t="str">
        <f t="shared" si="1"/>
        <v xml:space="preserve">["SAVE_INDEX"] = 28; </v>
      </c>
      <c r="Z29">
        <f>VLOOKUP(D29,Type!A$2:B$18,2,FALSE)</f>
        <v>6</v>
      </c>
      <c r="AA29" t="str">
        <f t="shared" si="20"/>
        <v xml:space="preserve">["TYPE"] =  6; </v>
      </c>
      <c r="AB29" t="str">
        <f>IF(NOT(ISBLANK(E29)),VLOOKUP(E29,Type!D$2:E$6,2,FALSE),"")</f>
        <v/>
      </c>
      <c r="AC29" t="str">
        <f t="shared" si="2"/>
        <v xml:space="preserve">            </v>
      </c>
      <c r="AD29" t="str">
        <f t="shared" si="3"/>
        <v>0</v>
      </c>
      <c r="AE29" t="str">
        <f t="shared" si="21"/>
        <v xml:space="preserve">["VXP"] = 0; </v>
      </c>
      <c r="AF29" t="str">
        <f t="shared" si="4"/>
        <v>5</v>
      </c>
      <c r="AG29" t="str">
        <f t="shared" si="22"/>
        <v xml:space="preserve">["LP"] =  5; </v>
      </c>
      <c r="AH29" t="str">
        <f t="shared" si="5"/>
        <v>0</v>
      </c>
      <c r="AI29" t="str">
        <f t="shared" si="23"/>
        <v xml:space="preserve">["REP"] = 0; </v>
      </c>
      <c r="AJ29">
        <f>IF(NOT(ISBLANK(J29)),VLOOKUP(J29,Faction!A$2:B$78,2,FALSE),1)</f>
        <v>1</v>
      </c>
      <c r="AK29" t="str">
        <f t="shared" si="24"/>
        <v xml:space="preserve">["FACTION"] = 1; </v>
      </c>
      <c r="AL29" t="str">
        <f t="shared" si="7"/>
        <v xml:space="preserve">["TIER"] = 3; </v>
      </c>
      <c r="AM29" t="str">
        <f t="shared" si="8"/>
        <v xml:space="preserve">["MIN_LVL"] =  "75"; </v>
      </c>
      <c r="AN29" t="str">
        <f t="shared" si="9"/>
        <v/>
      </c>
      <c r="AO29" t="str">
        <f t="shared" si="10"/>
        <v xml:space="preserve">["NAME"] = { ["EN"] = "Tower of Orthanc: Ring of Lightning -- Tier 1"; }; </v>
      </c>
      <c r="AP29"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v>
      </c>
      <c r="AQ29" t="str">
        <f t="shared" si="12"/>
        <v xml:space="preserve">["SUMMARY"] = { ["EN"] = "Claim the Ring of Lightning"; }; </v>
      </c>
      <c r="AR29" t="str">
        <f t="shared" si="13"/>
        <v/>
      </c>
      <c r="AS29" t="str">
        <f t="shared" si="25"/>
        <v>};</v>
      </c>
    </row>
    <row r="30" spans="1:45" x14ac:dyDescent="0.25">
      <c r="A30">
        <v>1879227685</v>
      </c>
      <c r="B30">
        <v>29</v>
      </c>
      <c r="C30" t="s">
        <v>1049</v>
      </c>
      <c r="D30" t="s">
        <v>26</v>
      </c>
      <c r="H30">
        <v>5</v>
      </c>
      <c r="K30" t="s">
        <v>1050</v>
      </c>
      <c r="L30" t="s">
        <v>1051</v>
      </c>
      <c r="M30">
        <v>3</v>
      </c>
      <c r="N30">
        <v>75</v>
      </c>
      <c r="R30" t="str">
        <f t="shared" si="14"/>
        <v xml:space="preserve"> [29] = {["ID"] = 1879227685; }; -- Tower of Orthanc: Rings of Fire and Frost -- Tier 1</v>
      </c>
      <c r="S30" s="1" t="str">
        <f t="shared" si="15"/>
        <v xml:space="preserve"> [29] = {["ID"] = 1879227685; ["SAVE_INDEX"] = 29; ["TYPE"] =  6;             ["VXP"] = 0; ["LP"] =  5; ["REP"] = 0; ["FACTION"] = 1; ["TIER"] = 3; ["MIN_LVL"] =  "75"; ["NAME"] = { ["EN"] = "Tower of Orthanc: Rings of Fire and Frost -- Tier 1"; }; ["LORE"] = { ["EN"] = "Two Dunlending brothers, trusted by Saruman of Many Colours, received lesser rings of power from their master as a reward for their unswerving service. Now, imbued with the powers of fire and ice, they have grown into terrible monsters."; }; ["SUMMARY"] = { ["EN"] = "Claim the Rings of Fire and Frost"; }; };</v>
      </c>
      <c r="T30">
        <f t="shared" si="16"/>
        <v>29</v>
      </c>
      <c r="U30" t="str">
        <f t="shared" si="17"/>
        <v xml:space="preserve"> [29] = {</v>
      </c>
      <c r="V30" t="str">
        <f t="shared" si="0"/>
        <v xml:space="preserve">["ID"] = 1879227685; </v>
      </c>
      <c r="W30" t="str">
        <f t="shared" si="18"/>
        <v xml:space="preserve">["ID"] = 1879227685; </v>
      </c>
      <c r="X30" t="str">
        <f t="shared" si="19"/>
        <v/>
      </c>
      <c r="Y30" s="1" t="str">
        <f t="shared" si="1"/>
        <v xml:space="preserve">["SAVE_INDEX"] = 29; </v>
      </c>
      <c r="Z30">
        <f>VLOOKUP(D30,Type!A$2:B$18,2,FALSE)</f>
        <v>6</v>
      </c>
      <c r="AA30" t="str">
        <f t="shared" si="20"/>
        <v xml:space="preserve">["TYPE"] =  6; </v>
      </c>
      <c r="AB30" t="str">
        <f>IF(NOT(ISBLANK(E30)),VLOOKUP(E30,Type!D$2:E$6,2,FALSE),"")</f>
        <v/>
      </c>
      <c r="AC30" t="str">
        <f t="shared" si="2"/>
        <v xml:space="preserve">            </v>
      </c>
      <c r="AD30" t="str">
        <f t="shared" si="3"/>
        <v>0</v>
      </c>
      <c r="AE30" t="str">
        <f t="shared" si="21"/>
        <v xml:space="preserve">["VXP"] = 0; </v>
      </c>
      <c r="AF30" t="str">
        <f t="shared" si="4"/>
        <v>5</v>
      </c>
      <c r="AG30" t="str">
        <f t="shared" si="22"/>
        <v xml:space="preserve">["LP"] =  5; </v>
      </c>
      <c r="AH30" t="str">
        <f t="shared" si="5"/>
        <v>0</v>
      </c>
      <c r="AI30" t="str">
        <f t="shared" si="23"/>
        <v xml:space="preserve">["REP"] = 0; </v>
      </c>
      <c r="AJ30">
        <f>IF(NOT(ISBLANK(J30)),VLOOKUP(J30,Faction!A$2:B$78,2,FALSE),1)</f>
        <v>1</v>
      </c>
      <c r="AK30" t="str">
        <f t="shared" si="24"/>
        <v xml:space="preserve">["FACTION"] = 1; </v>
      </c>
      <c r="AL30" t="str">
        <f t="shared" si="7"/>
        <v xml:space="preserve">["TIER"] = 3; </v>
      </c>
      <c r="AM30" t="str">
        <f t="shared" si="8"/>
        <v xml:space="preserve">["MIN_LVL"] =  "75"; </v>
      </c>
      <c r="AN30" t="str">
        <f t="shared" si="9"/>
        <v/>
      </c>
      <c r="AO30" t="str">
        <f t="shared" si="10"/>
        <v xml:space="preserve">["NAME"] = { ["EN"] = "Tower of Orthanc: Rings of Fire and Frost -- Tier 1"; }; </v>
      </c>
      <c r="AP30"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 </v>
      </c>
      <c r="AQ30" t="str">
        <f t="shared" si="12"/>
        <v xml:space="preserve">["SUMMARY"] = { ["EN"] = "Claim the Rings of Fire and Frost"; }; </v>
      </c>
      <c r="AR30" t="str">
        <f t="shared" si="13"/>
        <v/>
      </c>
      <c r="AS30" t="str">
        <f t="shared" si="25"/>
        <v>};</v>
      </c>
    </row>
    <row r="31" spans="1:45" x14ac:dyDescent="0.25">
      <c r="A31">
        <v>1879227683</v>
      </c>
      <c r="B31">
        <v>30</v>
      </c>
      <c r="C31" t="s">
        <v>1052</v>
      </c>
      <c r="D31" t="s">
        <v>26</v>
      </c>
      <c r="H31">
        <v>5</v>
      </c>
      <c r="K31" t="s">
        <v>1053</v>
      </c>
      <c r="L31" t="s">
        <v>1054</v>
      </c>
      <c r="M31">
        <v>3</v>
      </c>
      <c r="N31">
        <v>75</v>
      </c>
      <c r="R31" t="str">
        <f t="shared" si="14"/>
        <v xml:space="preserve"> [30] = {["ID"] = 1879227683; }; -- Tower of Orthanc: Ring of Shadow -- Tier 1</v>
      </c>
      <c r="S31" s="1" t="str">
        <f t="shared" si="15"/>
        <v xml:space="preserve"> [30] = {["ID"] = 1879227683; ["SAVE_INDEX"] = 30; ["TYPE"] =  6;             ["VXP"] = 0; ["LP"] =  5; ["REP"] = 0; ["FACTION"] = 1; ["TIER"] = 3; ["MIN_LVL"] =  "75"; ["NAME"] = { ["EN"] = "Tower of Orthanc: Ring of Shadow -- Tier 1"; }; ["LORE"] = { ["EN"] = "Saruman's apprentice, an Orc-defiler of great power, awaits you in the Throne-room of Orthanc. Wielding the Ring of Shadow, he will be a perilous foe to defeat."; }; ["SUMMARY"] = { ["EN"] = "Claim the Ring of Shadow"; }; };</v>
      </c>
      <c r="T31">
        <f t="shared" si="16"/>
        <v>30</v>
      </c>
      <c r="U31" t="str">
        <f t="shared" si="17"/>
        <v xml:space="preserve"> [30] = {</v>
      </c>
      <c r="V31" t="str">
        <f t="shared" si="0"/>
        <v xml:space="preserve">["ID"] = 1879227683; </v>
      </c>
      <c r="W31" t="str">
        <f t="shared" si="18"/>
        <v xml:space="preserve">["ID"] = 1879227683; </v>
      </c>
      <c r="X31" t="str">
        <f t="shared" si="19"/>
        <v/>
      </c>
      <c r="Y31" s="1" t="str">
        <f t="shared" si="1"/>
        <v xml:space="preserve">["SAVE_INDEX"] = 30; </v>
      </c>
      <c r="Z31">
        <f>VLOOKUP(D31,Type!A$2:B$18,2,FALSE)</f>
        <v>6</v>
      </c>
      <c r="AA31" t="str">
        <f t="shared" si="20"/>
        <v xml:space="preserve">["TYPE"] =  6; </v>
      </c>
      <c r="AB31" t="str">
        <f>IF(NOT(ISBLANK(E31)),VLOOKUP(E31,Type!D$2:E$6,2,FALSE),"")</f>
        <v/>
      </c>
      <c r="AC31" t="str">
        <f t="shared" si="2"/>
        <v xml:space="preserve">            </v>
      </c>
      <c r="AD31" t="str">
        <f t="shared" si="3"/>
        <v>0</v>
      </c>
      <c r="AE31" t="str">
        <f t="shared" si="21"/>
        <v xml:space="preserve">["VXP"] = 0; </v>
      </c>
      <c r="AF31" t="str">
        <f t="shared" si="4"/>
        <v>5</v>
      </c>
      <c r="AG31" t="str">
        <f t="shared" si="22"/>
        <v xml:space="preserve">["LP"] =  5; </v>
      </c>
      <c r="AH31" t="str">
        <f t="shared" si="5"/>
        <v>0</v>
      </c>
      <c r="AI31" t="str">
        <f t="shared" si="23"/>
        <v xml:space="preserve">["REP"] = 0; </v>
      </c>
      <c r="AJ31">
        <f>IF(NOT(ISBLANK(J31)),VLOOKUP(J31,Faction!A$2:B$78,2,FALSE),1)</f>
        <v>1</v>
      </c>
      <c r="AK31" t="str">
        <f t="shared" si="24"/>
        <v xml:space="preserve">["FACTION"] = 1; </v>
      </c>
      <c r="AL31" t="str">
        <f t="shared" si="7"/>
        <v xml:space="preserve">["TIER"] = 3; </v>
      </c>
      <c r="AM31" t="str">
        <f t="shared" si="8"/>
        <v xml:space="preserve">["MIN_LVL"] =  "75"; </v>
      </c>
      <c r="AN31" t="str">
        <f t="shared" si="9"/>
        <v/>
      </c>
      <c r="AO31" t="str">
        <f t="shared" si="10"/>
        <v xml:space="preserve">["NAME"] = { ["EN"] = "Tower of Orthanc: Ring of Shadow -- Tier 1"; }; </v>
      </c>
      <c r="AP31" t="str">
        <f t="shared" si="11"/>
        <v xml:space="preserve">["LORE"] = { ["EN"] = "Saruman's apprentice, an Orc-defiler of great power, awaits you in the Throne-room of Orthanc. Wielding the Ring of Shadow, he will be a perilous foe to defeat."; }; </v>
      </c>
      <c r="AQ31" t="str">
        <f t="shared" si="12"/>
        <v xml:space="preserve">["SUMMARY"] = { ["EN"] = "Claim the Ring of Shadow"; }; </v>
      </c>
      <c r="AR31" t="str">
        <f t="shared" si="13"/>
        <v/>
      </c>
      <c r="AS31" t="str">
        <f t="shared" si="25"/>
        <v>};</v>
      </c>
    </row>
    <row r="32" spans="1:45" x14ac:dyDescent="0.25">
      <c r="A32">
        <v>1879227688</v>
      </c>
      <c r="B32">
        <v>31</v>
      </c>
      <c r="C32" t="s">
        <v>1055</v>
      </c>
      <c r="D32" t="s">
        <v>26</v>
      </c>
      <c r="H32">
        <v>5</v>
      </c>
      <c r="K32" t="s">
        <v>1056</v>
      </c>
      <c r="L32" t="s">
        <v>1057</v>
      </c>
      <c r="M32">
        <v>3</v>
      </c>
      <c r="N32">
        <v>75</v>
      </c>
      <c r="R32" t="str">
        <f t="shared" si="14"/>
        <v xml:space="preserve"> [31] = {["ID"] = 1879227688; }; -- Tower of Orthanc: Saruman's Ring -- Tier 1</v>
      </c>
      <c r="S32" s="1" t="str">
        <f t="shared" si="15"/>
        <v xml:space="preserve"> [31] = {["ID"] = 1879227688; ["SAVE_INDEX"] = 31; ["TYPE"] =  6;             ["VXP"] = 0; ["LP"] =  5; ["REP"] = 0; ["FACTION"] = 1; ["TIER"] = 3; ["MIN_LVL"] =  "75"; ["NAME"] = { ["EN"] = "Tower of Orthanc: Saruman's Ring -- Tier 1"; }; ["LORE"] = { ["EN"] = "You now know that Saruman himself wields the master of the five you took from his lieutenants. The only hope you have to destroy his ring, is to turn the others against it."; }; ["SUMMARY"] = { ["EN"] = "Destroy Saruman's Ring"; }; };</v>
      </c>
      <c r="T32">
        <f t="shared" si="16"/>
        <v>31</v>
      </c>
      <c r="U32" t="str">
        <f t="shared" si="17"/>
        <v xml:space="preserve"> [31] = {</v>
      </c>
      <c r="V32" t="str">
        <f t="shared" si="0"/>
        <v xml:space="preserve">["ID"] = 1879227688; </v>
      </c>
      <c r="W32" t="str">
        <f t="shared" si="18"/>
        <v xml:space="preserve">["ID"] = 1879227688; </v>
      </c>
      <c r="X32" t="str">
        <f t="shared" si="19"/>
        <v/>
      </c>
      <c r="Y32" s="1" t="str">
        <f t="shared" si="1"/>
        <v xml:space="preserve">["SAVE_INDEX"] = 31; </v>
      </c>
      <c r="Z32">
        <f>VLOOKUP(D32,Type!A$2:B$18,2,FALSE)</f>
        <v>6</v>
      </c>
      <c r="AA32" t="str">
        <f t="shared" si="20"/>
        <v xml:space="preserve">["TYPE"] =  6; </v>
      </c>
      <c r="AB32" t="str">
        <f>IF(NOT(ISBLANK(E32)),VLOOKUP(E32,Type!D$2:E$6,2,FALSE),"")</f>
        <v/>
      </c>
      <c r="AC32" t="str">
        <f t="shared" si="2"/>
        <v xml:space="preserve">            </v>
      </c>
      <c r="AD32" t="str">
        <f t="shared" si="3"/>
        <v>0</v>
      </c>
      <c r="AE32" t="str">
        <f t="shared" si="21"/>
        <v xml:space="preserve">["VXP"] = 0; </v>
      </c>
      <c r="AF32" t="str">
        <f t="shared" si="4"/>
        <v>5</v>
      </c>
      <c r="AG32" t="str">
        <f t="shared" si="22"/>
        <v xml:space="preserve">["LP"] =  5; </v>
      </c>
      <c r="AH32" t="str">
        <f t="shared" si="5"/>
        <v>0</v>
      </c>
      <c r="AI32" t="str">
        <f t="shared" si="23"/>
        <v xml:space="preserve">["REP"] = 0; </v>
      </c>
      <c r="AJ32">
        <f>IF(NOT(ISBLANK(J32)),VLOOKUP(J32,Faction!A$2:B$78,2,FALSE),1)</f>
        <v>1</v>
      </c>
      <c r="AK32" t="str">
        <f t="shared" si="24"/>
        <v xml:space="preserve">["FACTION"] = 1; </v>
      </c>
      <c r="AL32" t="str">
        <f t="shared" si="7"/>
        <v xml:space="preserve">["TIER"] = 3; </v>
      </c>
      <c r="AM32" t="str">
        <f t="shared" si="8"/>
        <v xml:space="preserve">["MIN_LVL"] =  "75"; </v>
      </c>
      <c r="AN32" t="str">
        <f t="shared" si="9"/>
        <v/>
      </c>
      <c r="AO32" t="str">
        <f t="shared" si="10"/>
        <v xml:space="preserve">["NAME"] = { ["EN"] = "Tower of Orthanc: Saruman's Ring -- Tier 1"; }; </v>
      </c>
      <c r="AP32" t="str">
        <f t="shared" si="11"/>
        <v xml:space="preserve">["LORE"] = { ["EN"] = "You now know that Saruman himself wields the master of the five you took from his lieutenants. The only hope you have to destroy his ring, is to turn the others against it."; }; </v>
      </c>
      <c r="AQ32" t="str">
        <f t="shared" si="12"/>
        <v xml:space="preserve">["SUMMARY"] = { ["EN"] = "Destroy Saruman's Ring"; }; </v>
      </c>
      <c r="AR32" t="str">
        <f t="shared" si="13"/>
        <v/>
      </c>
      <c r="AS32" t="str">
        <f t="shared" si="25"/>
        <v>};</v>
      </c>
    </row>
    <row r="33" spans="1:45" x14ac:dyDescent="0.25">
      <c r="A33">
        <v>1879227730</v>
      </c>
      <c r="B33">
        <v>32</v>
      </c>
      <c r="C33" t="s">
        <v>1058</v>
      </c>
      <c r="D33" t="s">
        <v>26</v>
      </c>
      <c r="H33">
        <v>10</v>
      </c>
      <c r="K33" t="s">
        <v>228</v>
      </c>
      <c r="L33" t="s">
        <v>1816</v>
      </c>
      <c r="M33">
        <v>2</v>
      </c>
      <c r="N33">
        <v>75</v>
      </c>
      <c r="R33" t="str">
        <f t="shared" si="14"/>
        <v xml:space="preserve"> [32] = {["ID"] = 1879227730; }; -- Tower of Orthanc: The Mind of Saruman -- Tier 2</v>
      </c>
      <c r="S33" s="1" t="str">
        <f t="shared" si="15"/>
        <v xml:space="preserve"> [32] = {["ID"] = 1879227730; ["SAVE_INDEX"] = 32; ["TYPE"] =  6;             ["VXP"] = 0; ["LP"] = 10; ["REP"] = 0; ["FACTION"] = 1; ["TIER"] = 2; ["MIN_LVL"] =  "75"; ["NAME"] = { ["EN"] = "Tower of Orthanc: The Mind of Saruman -- Tier 2"; }; ["LORE"]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["SUMMARY"] = { ["EN"] = "Complete 5 deeds"; }; };</v>
      </c>
      <c r="T33">
        <f t="shared" si="16"/>
        <v>32</v>
      </c>
      <c r="U33" t="str">
        <f t="shared" si="17"/>
        <v xml:space="preserve"> [32] = {</v>
      </c>
      <c r="V33" t="str">
        <f t="shared" si="0"/>
        <v xml:space="preserve">["ID"] = 1879227730; </v>
      </c>
      <c r="W33" t="str">
        <f t="shared" si="18"/>
        <v xml:space="preserve">["ID"] = 1879227730; </v>
      </c>
      <c r="X33" t="str">
        <f t="shared" si="19"/>
        <v/>
      </c>
      <c r="Y33" s="1" t="str">
        <f t="shared" si="1"/>
        <v xml:space="preserve">["SAVE_INDEX"] = 32; </v>
      </c>
      <c r="Z33">
        <f>VLOOKUP(D33,Type!A$2:B$18,2,FALSE)</f>
        <v>6</v>
      </c>
      <c r="AA33" t="str">
        <f t="shared" si="20"/>
        <v xml:space="preserve">["TYPE"] =  6; </v>
      </c>
      <c r="AB33" t="str">
        <f>IF(NOT(ISBLANK(E33)),VLOOKUP(E33,Type!D$2:E$6,2,FALSE),"")</f>
        <v/>
      </c>
      <c r="AC33" t="str">
        <f t="shared" si="2"/>
        <v xml:space="preserve">            </v>
      </c>
      <c r="AD33" t="str">
        <f t="shared" si="3"/>
        <v>0</v>
      </c>
      <c r="AE33" t="str">
        <f t="shared" si="21"/>
        <v xml:space="preserve">["VXP"] = 0; </v>
      </c>
      <c r="AF33" t="str">
        <f t="shared" si="4"/>
        <v>10</v>
      </c>
      <c r="AG33" t="str">
        <f t="shared" si="22"/>
        <v xml:space="preserve">["LP"] = 10; </v>
      </c>
      <c r="AH33" t="str">
        <f t="shared" si="5"/>
        <v>0</v>
      </c>
      <c r="AI33" t="str">
        <f t="shared" si="23"/>
        <v xml:space="preserve">["REP"] = 0; </v>
      </c>
      <c r="AJ33">
        <f>IF(NOT(ISBLANK(J33)),VLOOKUP(J33,Faction!A$2:B$78,2,FALSE),1)</f>
        <v>1</v>
      </c>
      <c r="AK33" t="str">
        <f t="shared" si="24"/>
        <v xml:space="preserve">["FACTION"] = 1; </v>
      </c>
      <c r="AL33" t="str">
        <f t="shared" si="7"/>
        <v xml:space="preserve">["TIER"] = 2; </v>
      </c>
      <c r="AM33" t="str">
        <f t="shared" si="8"/>
        <v xml:space="preserve">["MIN_LVL"] =  "75"; </v>
      </c>
      <c r="AN33" t="str">
        <f t="shared" si="9"/>
        <v/>
      </c>
      <c r="AO33" t="str">
        <f t="shared" si="10"/>
        <v xml:space="preserve">["NAME"] = { ["EN"] = "Tower of Orthanc: The Mind of Saruman -- Tier 2"; }; </v>
      </c>
      <c r="AP33" t="str">
        <f t="shared" si="11"/>
        <v xml:space="preserve">["LORE"]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v>
      </c>
      <c r="AQ33" t="str">
        <f t="shared" si="12"/>
        <v xml:space="preserve">["SUMMARY"] = { ["EN"] = "Complete 5 deeds"; }; </v>
      </c>
      <c r="AR33" t="str">
        <f t="shared" si="13"/>
        <v/>
      </c>
      <c r="AS33" t="str">
        <f t="shared" si="25"/>
        <v>};</v>
      </c>
    </row>
    <row r="34" spans="1:45" x14ac:dyDescent="0.25">
      <c r="A34">
        <v>1879227679</v>
      </c>
      <c r="B34">
        <v>33</v>
      </c>
      <c r="C34" t="s">
        <v>1059</v>
      </c>
      <c r="D34" t="s">
        <v>26</v>
      </c>
      <c r="H34">
        <v>5</v>
      </c>
      <c r="K34" t="s">
        <v>1045</v>
      </c>
      <c r="L34" t="s">
        <v>1817</v>
      </c>
      <c r="M34">
        <v>3</v>
      </c>
      <c r="N34">
        <v>75</v>
      </c>
      <c r="R34" t="str">
        <f t="shared" si="14"/>
        <v xml:space="preserve"> [33] = {["ID"] = 1879227679; }; -- Tower of Orthanc: Ring of Acid -- Tier 2</v>
      </c>
      <c r="S34" s="1" t="str">
        <f t="shared" si="15"/>
        <v xml:space="preserve"> [33] = {["ID"] = 1879227679; ["SAVE_INDEX"] = 33; ["TYPE"] =  6;             ["VXP"] = 0; ["LP"] =  5; ["REP"] = 0; ["FACTION"] = 1; ["TIER"] = 3; ["MIN_LVL"] =  "75"; ["NAME"] = { ["EN"] = "Tower of Orthanc: Ring of Acid -- Tier 2"; }; ["LORE"]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["SUMMARY"] = { ["EN"] = "Claim the Ring of Acid"; }; };</v>
      </c>
      <c r="T34">
        <f t="shared" si="16"/>
        <v>33</v>
      </c>
      <c r="U34" t="str">
        <f t="shared" si="17"/>
        <v xml:space="preserve"> [33] = {</v>
      </c>
      <c r="V34" t="str">
        <f t="shared" ref="V34:V52" si="33">IF(LEN(A34)&gt;0,CONCATENATE("[""ID""] = ",A34,"; "),"                     ")</f>
        <v xml:space="preserve">["ID"] = 1879227679; </v>
      </c>
      <c r="W34" t="str">
        <f t="shared" si="18"/>
        <v xml:space="preserve">["ID"] = 1879227679; </v>
      </c>
      <c r="X34" t="str">
        <f t="shared" si="19"/>
        <v/>
      </c>
      <c r="Y34" s="1" t="str">
        <f t="shared" ref="Y34:Y52" si="34">IF(LEN(B34)&gt;0,CONCATENATE("[""SAVE_INDEX""] = ",REPT(" ",2-LEN(B34)),B34,"; "),REPT(" ",21))</f>
        <v xml:space="preserve">["SAVE_INDEX"] = 33; </v>
      </c>
      <c r="Z34">
        <f>VLOOKUP(D34,Type!A$2:B$18,2,FALSE)</f>
        <v>6</v>
      </c>
      <c r="AA34" t="str">
        <f t="shared" si="20"/>
        <v xml:space="preserve">["TYPE"] =  6; </v>
      </c>
      <c r="AB34" t="str">
        <f>IF(NOT(ISBLANK(E34)),VLOOKUP(E34,Type!D$2:E$6,2,FALSE),"")</f>
        <v/>
      </c>
      <c r="AC34" t="str">
        <f t="shared" ref="AC34:AC52" si="35">IF(NOT(ISBLANK(E34)),CONCATENATE("[""NA""] = ",AB34,"; "),"            ")</f>
        <v xml:space="preserve">            </v>
      </c>
      <c r="AD34" t="str">
        <f t="shared" ref="AD34:AD52" si="36">TEXT(F34,0)</f>
        <v>0</v>
      </c>
      <c r="AE34" t="str">
        <f t="shared" si="21"/>
        <v xml:space="preserve">["VXP"] = 0; </v>
      </c>
      <c r="AF34" t="str">
        <f t="shared" ref="AF34:AF52" si="37">TEXT(H34,0)</f>
        <v>5</v>
      </c>
      <c r="AG34" t="str">
        <f t="shared" si="22"/>
        <v xml:space="preserve">["LP"] =  5; </v>
      </c>
      <c r="AH34" t="str">
        <f t="shared" ref="AH34:AH52" si="38">TEXT(I34,0)</f>
        <v>0</v>
      </c>
      <c r="AI34" t="str">
        <f t="shared" si="23"/>
        <v xml:space="preserve">["REP"] = 0; </v>
      </c>
      <c r="AJ34">
        <f>IF(NOT(ISBLANK(J34)),VLOOKUP(J34,Faction!A$2:B$78,2,FALSE),1)</f>
        <v>1</v>
      </c>
      <c r="AK34" t="str">
        <f t="shared" si="24"/>
        <v xml:space="preserve">["FACTION"] = 1; </v>
      </c>
      <c r="AL34" t="str">
        <f t="shared" si="7"/>
        <v xml:space="preserve">["TIER"] = 3; </v>
      </c>
      <c r="AM34" t="str">
        <f t="shared" si="8"/>
        <v xml:space="preserve">["MIN_LVL"] =  "75"; </v>
      </c>
      <c r="AN34" t="str">
        <f t="shared" si="9"/>
        <v/>
      </c>
      <c r="AO34" t="str">
        <f t="shared" si="10"/>
        <v xml:space="preserve">["NAME"] = { ["EN"] = "Tower of Orthanc: Ring of Acid -- Tier 2"; }; </v>
      </c>
      <c r="AP34"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v>
      </c>
      <c r="AQ34" t="str">
        <f t="shared" si="12"/>
        <v xml:space="preserve">["SUMMARY"] = { ["EN"] = "Claim the Ring of Acid"; }; </v>
      </c>
      <c r="AR34" t="str">
        <f t="shared" si="13"/>
        <v/>
      </c>
      <c r="AS34" t="str">
        <f t="shared" si="25"/>
        <v>};</v>
      </c>
    </row>
    <row r="35" spans="1:45" x14ac:dyDescent="0.25">
      <c r="A35">
        <v>1879227681</v>
      </c>
      <c r="B35">
        <v>34</v>
      </c>
      <c r="C35" t="s">
        <v>1060</v>
      </c>
      <c r="D35" t="s">
        <v>26</v>
      </c>
      <c r="H35">
        <v>5</v>
      </c>
      <c r="K35" t="s">
        <v>1047</v>
      </c>
      <c r="L35" t="s">
        <v>1818</v>
      </c>
      <c r="M35">
        <v>3</v>
      </c>
      <c r="N35">
        <v>75</v>
      </c>
      <c r="R35" t="str">
        <f t="shared" si="14"/>
        <v xml:space="preserve"> [34] = {["ID"] = 1879227681; }; -- Tower of Orthanc: Ring of Lightning -- Tier 2</v>
      </c>
      <c r="S35" s="1" t="str">
        <f t="shared" si="15"/>
        <v xml:space="preserve"> [34] = {["ID"] = 1879227681; ["SAVE_INDEX"] = 34; ["TYPE"] =  6;             ["VXP"] = 0; ["LP"] =  5; ["REP"] = 0; ["FACTION"] = 1; ["TIER"] = 3; ["MIN_LVL"] =  "75"; ["NAME"] = { ["EN"] = "Tower of Orthanc: Ring of Lightning -- Tier 2";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["SUMMARY"] = { ["EN"] = "Claim the Ring of Lightning"; }; };</v>
      </c>
      <c r="T35">
        <f t="shared" si="16"/>
        <v>34</v>
      </c>
      <c r="U35" t="str">
        <f t="shared" si="17"/>
        <v xml:space="preserve"> [34] = {</v>
      </c>
      <c r="V35" t="str">
        <f t="shared" si="33"/>
        <v xml:space="preserve">["ID"] = 1879227681; </v>
      </c>
      <c r="W35" t="str">
        <f t="shared" si="18"/>
        <v xml:space="preserve">["ID"] = 1879227681; </v>
      </c>
      <c r="X35" t="str">
        <f t="shared" si="19"/>
        <v/>
      </c>
      <c r="Y35" s="1" t="str">
        <f t="shared" si="34"/>
        <v xml:space="preserve">["SAVE_INDEX"] = 34; </v>
      </c>
      <c r="Z35">
        <f>VLOOKUP(D35,Type!A$2:B$18,2,FALSE)</f>
        <v>6</v>
      </c>
      <c r="AA35" t="str">
        <f t="shared" si="20"/>
        <v xml:space="preserve">["TYPE"] =  6; </v>
      </c>
      <c r="AB35" t="str">
        <f>IF(NOT(ISBLANK(E35)),VLOOKUP(E35,Type!D$2:E$6,2,FALSE),"")</f>
        <v/>
      </c>
      <c r="AC35" t="str">
        <f t="shared" si="35"/>
        <v xml:space="preserve">            </v>
      </c>
      <c r="AD35" t="str">
        <f t="shared" si="36"/>
        <v>0</v>
      </c>
      <c r="AE35" t="str">
        <f t="shared" si="21"/>
        <v xml:space="preserve">["VXP"] = 0; </v>
      </c>
      <c r="AF35" t="str">
        <f t="shared" si="37"/>
        <v>5</v>
      </c>
      <c r="AG35" t="str">
        <f t="shared" si="22"/>
        <v xml:space="preserve">["LP"] =  5; </v>
      </c>
      <c r="AH35" t="str">
        <f t="shared" si="38"/>
        <v>0</v>
      </c>
      <c r="AI35" t="str">
        <f t="shared" si="23"/>
        <v xml:space="preserve">["REP"] = 0; </v>
      </c>
      <c r="AJ35">
        <f>IF(NOT(ISBLANK(J35)),VLOOKUP(J35,Faction!A$2:B$78,2,FALSE),1)</f>
        <v>1</v>
      </c>
      <c r="AK35" t="str">
        <f t="shared" si="24"/>
        <v xml:space="preserve">["FACTION"] = 1; </v>
      </c>
      <c r="AL35" t="str">
        <f t="shared" si="7"/>
        <v xml:space="preserve">["TIER"] = 3; </v>
      </c>
      <c r="AM35" t="str">
        <f t="shared" si="8"/>
        <v xml:space="preserve">["MIN_LVL"] =  "75"; </v>
      </c>
      <c r="AN35" t="str">
        <f t="shared" si="9"/>
        <v/>
      </c>
      <c r="AO35" t="str">
        <f t="shared" si="10"/>
        <v xml:space="preserve">["NAME"] = { ["EN"] = "Tower of Orthanc: Ring of Lightning -- Tier 2"; }; </v>
      </c>
      <c r="AP35"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v>
      </c>
      <c r="AQ35" t="str">
        <f t="shared" si="12"/>
        <v xml:space="preserve">["SUMMARY"] = { ["EN"] = "Claim the Ring of Lightning"; }; </v>
      </c>
      <c r="AR35" t="str">
        <f t="shared" si="13"/>
        <v/>
      </c>
      <c r="AS35" t="str">
        <f t="shared" si="25"/>
        <v>};</v>
      </c>
    </row>
    <row r="36" spans="1:45" x14ac:dyDescent="0.25">
      <c r="A36">
        <v>1879227684</v>
      </c>
      <c r="B36">
        <v>35</v>
      </c>
      <c r="C36" t="s">
        <v>1061</v>
      </c>
      <c r="D36" t="s">
        <v>26</v>
      </c>
      <c r="H36">
        <v>5</v>
      </c>
      <c r="K36" t="s">
        <v>1050</v>
      </c>
      <c r="L36" t="s">
        <v>1819</v>
      </c>
      <c r="M36">
        <v>3</v>
      </c>
      <c r="N36">
        <v>75</v>
      </c>
      <c r="R36" t="str">
        <f t="shared" si="14"/>
        <v xml:space="preserve"> [35] = {["ID"] = 1879227684; }; -- Tower of Orthanc: Rings of Fire and Frost -- Tier 2</v>
      </c>
      <c r="S36" s="1" t="str">
        <f t="shared" si="15"/>
        <v xml:space="preserve"> [35] = {["ID"] = 1879227684; ["SAVE_INDEX"] = 35; ["TYPE"] =  6;             ["VXP"] = 0; ["LP"] =  5; ["REP"] = 0; ["FACTION"] = 1; ["TIER"] = 3; ["MIN_LVL"] =  "75"; ["NAME"] = { ["EN"] = "Tower of Orthanc: Rings of Fire and Frost -- Tier 2"; }; ["LORE"]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["SUMMARY"] = { ["EN"] = "Claim the Rings of Fire and Frost"; }; };</v>
      </c>
      <c r="T36">
        <f t="shared" si="16"/>
        <v>35</v>
      </c>
      <c r="U36" t="str">
        <f t="shared" si="17"/>
        <v xml:space="preserve"> [35] = {</v>
      </c>
      <c r="V36" t="str">
        <f t="shared" si="33"/>
        <v xml:space="preserve">["ID"] = 1879227684; </v>
      </c>
      <c r="W36" t="str">
        <f t="shared" si="18"/>
        <v xml:space="preserve">["ID"] = 1879227684; </v>
      </c>
      <c r="X36" t="str">
        <f t="shared" si="19"/>
        <v/>
      </c>
      <c r="Y36" s="1" t="str">
        <f t="shared" si="34"/>
        <v xml:space="preserve">["SAVE_INDEX"] = 35; </v>
      </c>
      <c r="Z36">
        <f>VLOOKUP(D36,Type!A$2:B$18,2,FALSE)</f>
        <v>6</v>
      </c>
      <c r="AA36" t="str">
        <f t="shared" si="20"/>
        <v xml:space="preserve">["TYPE"] =  6; </v>
      </c>
      <c r="AB36" t="str">
        <f>IF(NOT(ISBLANK(E36)),VLOOKUP(E36,Type!D$2:E$6,2,FALSE),"")</f>
        <v/>
      </c>
      <c r="AC36" t="str">
        <f t="shared" si="35"/>
        <v xml:space="preserve">            </v>
      </c>
      <c r="AD36" t="str">
        <f t="shared" si="36"/>
        <v>0</v>
      </c>
      <c r="AE36" t="str">
        <f t="shared" si="21"/>
        <v xml:space="preserve">["VXP"] = 0; </v>
      </c>
      <c r="AF36" t="str">
        <f t="shared" si="37"/>
        <v>5</v>
      </c>
      <c r="AG36" t="str">
        <f t="shared" si="22"/>
        <v xml:space="preserve">["LP"] =  5; </v>
      </c>
      <c r="AH36" t="str">
        <f t="shared" si="38"/>
        <v>0</v>
      </c>
      <c r="AI36" t="str">
        <f t="shared" si="23"/>
        <v xml:space="preserve">["REP"] = 0; </v>
      </c>
      <c r="AJ36">
        <f>IF(NOT(ISBLANK(J36)),VLOOKUP(J36,Faction!A$2:B$78,2,FALSE),1)</f>
        <v>1</v>
      </c>
      <c r="AK36" t="str">
        <f t="shared" si="24"/>
        <v xml:space="preserve">["FACTION"] = 1; </v>
      </c>
      <c r="AL36" t="str">
        <f t="shared" si="7"/>
        <v xml:space="preserve">["TIER"] = 3; </v>
      </c>
      <c r="AM36" t="str">
        <f t="shared" si="8"/>
        <v xml:space="preserve">["MIN_LVL"] =  "75"; </v>
      </c>
      <c r="AN36" t="str">
        <f t="shared" si="9"/>
        <v/>
      </c>
      <c r="AO36" t="str">
        <f t="shared" si="10"/>
        <v xml:space="preserve">["NAME"] = { ["EN"] = "Tower of Orthanc: Rings of Fire and Frost -- Tier 2"; }; </v>
      </c>
      <c r="AP36"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v>
      </c>
      <c r="AQ36" t="str">
        <f t="shared" si="12"/>
        <v xml:space="preserve">["SUMMARY"] = { ["EN"] = "Claim the Rings of Fire and Frost"; }; </v>
      </c>
      <c r="AR36" t="str">
        <f t="shared" si="13"/>
        <v/>
      </c>
      <c r="AS36" t="str">
        <f t="shared" si="25"/>
        <v>};</v>
      </c>
    </row>
    <row r="37" spans="1:45" x14ac:dyDescent="0.25">
      <c r="A37">
        <v>1879227682</v>
      </c>
      <c r="B37">
        <v>36</v>
      </c>
      <c r="C37" t="s">
        <v>1062</v>
      </c>
      <c r="D37" t="s">
        <v>26</v>
      </c>
      <c r="H37">
        <v>5</v>
      </c>
      <c r="K37" t="s">
        <v>1053</v>
      </c>
      <c r="L37" t="s">
        <v>1820</v>
      </c>
      <c r="M37">
        <v>3</v>
      </c>
      <c r="N37">
        <v>75</v>
      </c>
      <c r="R37" t="str">
        <f t="shared" si="14"/>
        <v xml:space="preserve"> [36] = {["ID"] = 1879227682; }; -- Tower of Orthanc: Ring of Shadow -- Tier 2</v>
      </c>
      <c r="S37" s="1" t="str">
        <f t="shared" si="15"/>
        <v xml:space="preserve"> [36] = {["ID"] = 1879227682; ["SAVE_INDEX"] = 36; ["TYPE"] =  6;             ["VXP"] = 0; ["LP"] =  5; ["REP"] = 0; ["FACTION"] = 1; ["TIER"] = 3; ["MIN_LVL"] =  "75"; ["NAME"] = { ["EN"] = "Tower of Orthanc: Ring of Shadow -- Tier 2"; }; ["LORE"] = { ["EN"] = "Saruman's apprentice, an Orc-defiler of great power, awaits you in the Throne-room of Orthanc. Wielding the Ring of Shadow, he will be a perilous foe to defeat. This deed can only be completed on Tier 2 in the shadow wing of the Tower of Orthanc Raid."; }; ["SUMMARY"] = { ["EN"] = "Claim the Ring of Shadow"; }; };</v>
      </c>
      <c r="T37">
        <f t="shared" si="16"/>
        <v>36</v>
      </c>
      <c r="U37" t="str">
        <f t="shared" si="17"/>
        <v xml:space="preserve"> [36] = {</v>
      </c>
      <c r="V37" t="str">
        <f t="shared" si="33"/>
        <v xml:space="preserve">["ID"] = 1879227682; </v>
      </c>
      <c r="W37" t="str">
        <f t="shared" si="18"/>
        <v xml:space="preserve">["ID"] = 1879227682; </v>
      </c>
      <c r="X37" t="str">
        <f t="shared" si="19"/>
        <v/>
      </c>
      <c r="Y37" s="1" t="str">
        <f t="shared" si="34"/>
        <v xml:space="preserve">["SAVE_INDEX"] = 36; </v>
      </c>
      <c r="Z37">
        <f>VLOOKUP(D37,Type!A$2:B$18,2,FALSE)</f>
        <v>6</v>
      </c>
      <c r="AA37" t="str">
        <f t="shared" si="20"/>
        <v xml:space="preserve">["TYPE"] =  6; </v>
      </c>
      <c r="AB37" t="str">
        <f>IF(NOT(ISBLANK(E37)),VLOOKUP(E37,Type!D$2:E$6,2,FALSE),"")</f>
        <v/>
      </c>
      <c r="AC37" t="str">
        <f t="shared" si="35"/>
        <v xml:space="preserve">            </v>
      </c>
      <c r="AD37" t="str">
        <f t="shared" si="36"/>
        <v>0</v>
      </c>
      <c r="AE37" t="str">
        <f t="shared" si="21"/>
        <v xml:space="preserve">["VXP"] = 0; </v>
      </c>
      <c r="AF37" t="str">
        <f t="shared" si="37"/>
        <v>5</v>
      </c>
      <c r="AG37" t="str">
        <f t="shared" si="22"/>
        <v xml:space="preserve">["LP"] =  5; </v>
      </c>
      <c r="AH37" t="str">
        <f t="shared" si="38"/>
        <v>0</v>
      </c>
      <c r="AI37" t="str">
        <f t="shared" si="23"/>
        <v xml:space="preserve">["REP"] = 0; </v>
      </c>
      <c r="AJ37">
        <f>IF(NOT(ISBLANK(J37)),VLOOKUP(J37,Faction!A$2:B$78,2,FALSE),1)</f>
        <v>1</v>
      </c>
      <c r="AK37" t="str">
        <f t="shared" si="24"/>
        <v xml:space="preserve">["FACTION"] = 1; </v>
      </c>
      <c r="AL37" t="str">
        <f t="shared" si="7"/>
        <v xml:space="preserve">["TIER"] = 3; </v>
      </c>
      <c r="AM37" t="str">
        <f t="shared" si="8"/>
        <v xml:space="preserve">["MIN_LVL"] =  "75"; </v>
      </c>
      <c r="AN37" t="str">
        <f t="shared" si="9"/>
        <v/>
      </c>
      <c r="AO37" t="str">
        <f t="shared" si="10"/>
        <v xml:space="preserve">["NAME"] = { ["EN"] = "Tower of Orthanc: Ring of Shadow -- Tier 2"; }; </v>
      </c>
      <c r="AP37" t="str">
        <f t="shared" si="11"/>
        <v xml:space="preserve">["LORE"] = { ["EN"] = "Saruman's apprentice, an Orc-defiler of great power, awaits you in the Throne-room of Orthanc. Wielding the Ring of Shadow, he will be a perilous foe to defeat. This deed can only be completed on Tier 2 in the shadow wing of the Tower of Orthanc Raid."; }; </v>
      </c>
      <c r="AQ37" t="str">
        <f t="shared" si="12"/>
        <v xml:space="preserve">["SUMMARY"] = { ["EN"] = "Claim the Ring of Shadow"; }; </v>
      </c>
      <c r="AR37" t="str">
        <f t="shared" si="13"/>
        <v/>
      </c>
      <c r="AS37" t="str">
        <f t="shared" si="25"/>
        <v>};</v>
      </c>
    </row>
    <row r="38" spans="1:45" x14ac:dyDescent="0.25">
      <c r="A38">
        <v>1879227687</v>
      </c>
      <c r="B38">
        <v>37</v>
      </c>
      <c r="C38" t="s">
        <v>1063</v>
      </c>
      <c r="D38" t="s">
        <v>26</v>
      </c>
      <c r="H38">
        <v>5</v>
      </c>
      <c r="K38" t="s">
        <v>1056</v>
      </c>
      <c r="L38" t="s">
        <v>1821</v>
      </c>
      <c r="M38">
        <v>3</v>
      </c>
      <c r="N38">
        <v>75</v>
      </c>
      <c r="R38" t="str">
        <f t="shared" si="14"/>
        <v xml:space="preserve"> [37] = {["ID"] = 1879227687; }; -- Tower of Orthanc: Saruman's Ring -- Tier 2</v>
      </c>
      <c r="S38" s="1" t="str">
        <f t="shared" si="15"/>
        <v xml:space="preserve"> [37] = {["ID"] = 1879227687; ["SAVE_INDEX"] = 37; ["TYPE"] =  6;             ["VXP"] = 0; ["LP"] =  5; ["REP"] = 0; ["FACTION"] = 1; ["TIER"] = 3; ["MIN_LVL"] =  "75"; ["NAME"] = { ["EN"] = "Tower of Orthanc: Saruman's Ring -- Tier 2"; }; ["LORE"]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["SUMMARY"] = { ["EN"] = "Destroy Saruman's Ring"; }; };</v>
      </c>
      <c r="T38">
        <f t="shared" si="16"/>
        <v>37</v>
      </c>
      <c r="U38" t="str">
        <f t="shared" si="17"/>
        <v xml:space="preserve"> [37] = {</v>
      </c>
      <c r="V38" t="str">
        <f t="shared" si="33"/>
        <v xml:space="preserve">["ID"] = 1879227687; </v>
      </c>
      <c r="W38" t="str">
        <f t="shared" si="18"/>
        <v xml:space="preserve">["ID"] = 1879227687; </v>
      </c>
      <c r="X38" t="str">
        <f t="shared" si="19"/>
        <v/>
      </c>
      <c r="Y38" s="1" t="str">
        <f t="shared" si="34"/>
        <v xml:space="preserve">["SAVE_INDEX"] = 37; </v>
      </c>
      <c r="Z38">
        <f>VLOOKUP(D38,Type!A$2:B$18,2,FALSE)</f>
        <v>6</v>
      </c>
      <c r="AA38" t="str">
        <f t="shared" si="20"/>
        <v xml:space="preserve">["TYPE"] =  6; </v>
      </c>
      <c r="AB38" t="str">
        <f>IF(NOT(ISBLANK(E38)),VLOOKUP(E38,Type!D$2:E$6,2,FALSE),"")</f>
        <v/>
      </c>
      <c r="AC38" t="str">
        <f t="shared" si="35"/>
        <v xml:space="preserve">            </v>
      </c>
      <c r="AD38" t="str">
        <f t="shared" si="36"/>
        <v>0</v>
      </c>
      <c r="AE38" t="str">
        <f t="shared" si="21"/>
        <v xml:space="preserve">["VXP"] = 0; </v>
      </c>
      <c r="AF38" t="str">
        <f t="shared" si="37"/>
        <v>5</v>
      </c>
      <c r="AG38" t="str">
        <f t="shared" si="22"/>
        <v xml:space="preserve">["LP"] =  5; </v>
      </c>
      <c r="AH38" t="str">
        <f t="shared" si="38"/>
        <v>0</v>
      </c>
      <c r="AI38" t="str">
        <f t="shared" si="23"/>
        <v xml:space="preserve">["REP"] = 0; </v>
      </c>
      <c r="AJ38">
        <f>IF(NOT(ISBLANK(J38)),VLOOKUP(J38,Faction!A$2:B$78,2,FALSE),1)</f>
        <v>1</v>
      </c>
      <c r="AK38" t="str">
        <f t="shared" si="24"/>
        <v xml:space="preserve">["FACTION"] = 1; </v>
      </c>
      <c r="AL38" t="str">
        <f t="shared" si="7"/>
        <v xml:space="preserve">["TIER"] = 3; </v>
      </c>
      <c r="AM38" t="str">
        <f t="shared" si="8"/>
        <v xml:space="preserve">["MIN_LVL"] =  "75"; </v>
      </c>
      <c r="AN38" t="str">
        <f t="shared" si="9"/>
        <v/>
      </c>
      <c r="AO38" t="str">
        <f t="shared" si="10"/>
        <v xml:space="preserve">["NAME"] = { ["EN"] = "Tower of Orthanc: Saruman's Ring -- Tier 2"; }; </v>
      </c>
      <c r="AP38" t="str">
        <f t="shared" si="11"/>
        <v xml:space="preserve">["LORE"]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v>
      </c>
      <c r="AQ38" t="str">
        <f t="shared" si="12"/>
        <v xml:space="preserve">["SUMMARY"] = { ["EN"] = "Destroy Saruman's Ring"; }; </v>
      </c>
      <c r="AR38" t="str">
        <f t="shared" si="13"/>
        <v/>
      </c>
      <c r="AS38" t="str">
        <f t="shared" si="25"/>
        <v>};</v>
      </c>
    </row>
    <row r="39" spans="1:45" x14ac:dyDescent="0.25">
      <c r="A39">
        <v>1879227755</v>
      </c>
      <c r="B39">
        <v>38</v>
      </c>
      <c r="C39" t="s">
        <v>1027</v>
      </c>
      <c r="D39" t="s">
        <v>26</v>
      </c>
      <c r="H39">
        <v>5</v>
      </c>
      <c r="K39" t="s">
        <v>1028</v>
      </c>
      <c r="L39" t="s">
        <v>1822</v>
      </c>
      <c r="M39">
        <v>2</v>
      </c>
      <c r="N39" t="s">
        <v>1392</v>
      </c>
      <c r="R39" t="str">
        <f t="shared" si="14"/>
        <v xml:space="preserve"> [38] = {["ID"] = 1879227755; }; -- Tower of Orthanc: Acid Wash</v>
      </c>
      <c r="S39" s="1" t="str">
        <f t="shared" si="15"/>
        <v xml:space="preserve"> [38] = {["ID"] = 1879227755; ["SAVE_INDEX"] = 38; ["TYPE"] =  6;             ["VXP"] = 0; ["LP"] =  5; ["REP"] = 0; ["FACTION"] = 1; ["TIER"] = 2; ["MIN_LVL"] = "CAP"; ["NAME"] = { ["EN"] = "Tower of Orthanc: Acid Wash"; }; ["LORE"] = { ["EN"] = "True warriors should be able to face their challenges without error. In the depths of the Undergard, it is no different. This deed may only be completed on Tier 2 in the acid wing of the Tower of Orthanc Raid."; }; ["SUMMARY"] = { ["EN"] = "Complete Challenge: Acid Wash"; }; };</v>
      </c>
      <c r="T39">
        <f t="shared" si="16"/>
        <v>38</v>
      </c>
      <c r="U39" t="str">
        <f t="shared" si="17"/>
        <v xml:space="preserve"> [38] = {</v>
      </c>
      <c r="V39" t="str">
        <f t="shared" si="33"/>
        <v xml:space="preserve">["ID"] = 1879227755; </v>
      </c>
      <c r="W39" t="str">
        <f t="shared" si="18"/>
        <v xml:space="preserve">["ID"] = 1879227755; </v>
      </c>
      <c r="X39" t="str">
        <f t="shared" si="19"/>
        <v/>
      </c>
      <c r="Y39" s="1" t="str">
        <f t="shared" si="34"/>
        <v xml:space="preserve">["SAVE_INDEX"] = 38; </v>
      </c>
      <c r="Z39">
        <f>VLOOKUP(D39,Type!A$2:B$18,2,FALSE)</f>
        <v>6</v>
      </c>
      <c r="AA39" t="str">
        <f t="shared" si="20"/>
        <v xml:space="preserve">["TYPE"] =  6; </v>
      </c>
      <c r="AB39" t="str">
        <f>IF(NOT(ISBLANK(E39)),VLOOKUP(E39,Type!D$2:E$6,2,FALSE),"")</f>
        <v/>
      </c>
      <c r="AC39" t="str">
        <f t="shared" si="35"/>
        <v xml:space="preserve">            </v>
      </c>
      <c r="AD39" t="str">
        <f t="shared" si="36"/>
        <v>0</v>
      </c>
      <c r="AE39" t="str">
        <f t="shared" si="21"/>
        <v xml:space="preserve">["VXP"] = 0; </v>
      </c>
      <c r="AF39" t="str">
        <f t="shared" si="37"/>
        <v>5</v>
      </c>
      <c r="AG39" t="str">
        <f t="shared" si="22"/>
        <v xml:space="preserve">["LP"] =  5; </v>
      </c>
      <c r="AH39" t="str">
        <f t="shared" si="38"/>
        <v>0</v>
      </c>
      <c r="AI39" t="str">
        <f t="shared" si="23"/>
        <v xml:space="preserve">["REP"] = 0; </v>
      </c>
      <c r="AJ39">
        <f>IF(NOT(ISBLANK(J39)),VLOOKUP(J39,Faction!A$2:B$78,2,FALSE),1)</f>
        <v>1</v>
      </c>
      <c r="AK39" t="str">
        <f t="shared" si="24"/>
        <v xml:space="preserve">["FACTION"] = 1; </v>
      </c>
      <c r="AL39" t="str">
        <f t="shared" si="7"/>
        <v xml:space="preserve">["TIER"] = 2; </v>
      </c>
      <c r="AM39" t="str">
        <f t="shared" si="8"/>
        <v xml:space="preserve">["MIN_LVL"] = "CAP"; </v>
      </c>
      <c r="AN39" t="str">
        <f t="shared" si="9"/>
        <v/>
      </c>
      <c r="AO39" t="str">
        <f t="shared" si="10"/>
        <v xml:space="preserve">["NAME"] = { ["EN"] = "Tower of Orthanc: Acid Wash"; }; </v>
      </c>
      <c r="AP39" t="str">
        <f t="shared" si="11"/>
        <v xml:space="preserve">["LORE"] = { ["EN"] = "True warriors should be able to face their challenges without error. In the depths of the Undergard, it is no different. This deed may only be completed on Tier 2 in the acid wing of the Tower of Orthanc Raid."; }; </v>
      </c>
      <c r="AQ39" t="str">
        <f t="shared" si="12"/>
        <v xml:space="preserve">["SUMMARY"] = { ["EN"] = "Complete Challenge: Acid Wash"; }; </v>
      </c>
      <c r="AR39" t="str">
        <f t="shared" si="13"/>
        <v/>
      </c>
      <c r="AS39" t="str">
        <f t="shared" si="25"/>
        <v>};</v>
      </c>
    </row>
    <row r="40" spans="1:45" x14ac:dyDescent="0.25">
      <c r="A40">
        <v>1879227754</v>
      </c>
      <c r="B40">
        <v>39</v>
      </c>
      <c r="C40" t="s">
        <v>1032</v>
      </c>
      <c r="D40" t="s">
        <v>26</v>
      </c>
      <c r="H40">
        <v>5</v>
      </c>
      <c r="K40" t="s">
        <v>1033</v>
      </c>
      <c r="L40" t="s">
        <v>1823</v>
      </c>
      <c r="M40">
        <v>2</v>
      </c>
      <c r="N40" t="s">
        <v>1392</v>
      </c>
      <c r="R40" t="str">
        <f t="shared" si="14"/>
        <v xml:space="preserve"> [39] = {["ID"] = 1879227754; }; -- Tower of Orthanc: Conductivity</v>
      </c>
      <c r="S40" s="1" t="str">
        <f t="shared" si="15"/>
        <v xml:space="preserve"> [39] = {["ID"] = 1879227754; ["SAVE_INDEX"] = 39; ["TYPE"] =  6;             ["VXP"] = 0; ["LP"] =  5; ["REP"] = 0; ["FACTION"] = 1; ["TIER"] = 2; ["MIN_LVL"] = "CAP"; ["NAME"] = { ["EN"] = "Tower of Orthanc: Conductivity"; }; ["LORE"]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["SUMMARY"] = { ["EN"] = "Complete Challenge: Conductivity"; }; };</v>
      </c>
      <c r="T40">
        <f t="shared" si="16"/>
        <v>39</v>
      </c>
      <c r="U40" t="str">
        <f t="shared" si="17"/>
        <v xml:space="preserve"> [39] = {</v>
      </c>
      <c r="V40" t="str">
        <f t="shared" si="33"/>
        <v xml:space="preserve">["ID"] = 1879227754; </v>
      </c>
      <c r="W40" t="str">
        <f t="shared" si="18"/>
        <v xml:space="preserve">["ID"] = 1879227754; </v>
      </c>
      <c r="X40" t="str">
        <f t="shared" si="19"/>
        <v/>
      </c>
      <c r="Y40" s="1" t="str">
        <f t="shared" si="34"/>
        <v xml:space="preserve">["SAVE_INDEX"] = 39; </v>
      </c>
      <c r="Z40">
        <f>VLOOKUP(D40,Type!A$2:B$18,2,FALSE)</f>
        <v>6</v>
      </c>
      <c r="AA40" t="str">
        <f t="shared" si="20"/>
        <v xml:space="preserve">["TYPE"] =  6; </v>
      </c>
      <c r="AB40" t="str">
        <f>IF(NOT(ISBLANK(E40)),VLOOKUP(E40,Type!D$2:E$6,2,FALSE),"")</f>
        <v/>
      </c>
      <c r="AC40" t="str">
        <f t="shared" si="35"/>
        <v xml:space="preserve">            </v>
      </c>
      <c r="AD40" t="str">
        <f t="shared" si="36"/>
        <v>0</v>
      </c>
      <c r="AE40" t="str">
        <f t="shared" si="21"/>
        <v xml:space="preserve">["VXP"] = 0; </v>
      </c>
      <c r="AF40" t="str">
        <f t="shared" si="37"/>
        <v>5</v>
      </c>
      <c r="AG40" t="str">
        <f t="shared" si="22"/>
        <v xml:space="preserve">["LP"] =  5; </v>
      </c>
      <c r="AH40" t="str">
        <f t="shared" si="38"/>
        <v>0</v>
      </c>
      <c r="AI40" t="str">
        <f t="shared" si="23"/>
        <v xml:space="preserve">["REP"] = 0; </v>
      </c>
      <c r="AJ40">
        <f>IF(NOT(ISBLANK(J40)),VLOOKUP(J40,Faction!A$2:B$78,2,FALSE),1)</f>
        <v>1</v>
      </c>
      <c r="AK40" t="str">
        <f t="shared" si="24"/>
        <v xml:space="preserve">["FACTION"] = 1; </v>
      </c>
      <c r="AL40" t="str">
        <f t="shared" si="7"/>
        <v xml:space="preserve">["TIER"] = 2; </v>
      </c>
      <c r="AM40" t="str">
        <f t="shared" si="8"/>
        <v xml:space="preserve">["MIN_LVL"] = "CAP"; </v>
      </c>
      <c r="AN40" t="str">
        <f t="shared" si="9"/>
        <v/>
      </c>
      <c r="AO40" t="str">
        <f t="shared" si="10"/>
        <v xml:space="preserve">["NAME"] = { ["EN"] = "Tower of Orthanc: Conductivity"; }; </v>
      </c>
      <c r="AP40" t="str">
        <f t="shared" si="11"/>
        <v xml:space="preserve">["LORE"]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v>
      </c>
      <c r="AQ40" t="str">
        <f t="shared" si="12"/>
        <v xml:space="preserve">["SUMMARY"] = { ["EN"] = "Complete Challenge: Conductivity"; }; </v>
      </c>
      <c r="AR40" t="str">
        <f t="shared" si="13"/>
        <v/>
      </c>
      <c r="AS40" t="str">
        <f t="shared" si="25"/>
        <v>};</v>
      </c>
    </row>
    <row r="41" spans="1:45" x14ac:dyDescent="0.25">
      <c r="A41">
        <v>1879227753</v>
      </c>
      <c r="B41">
        <v>40</v>
      </c>
      <c r="C41" t="s">
        <v>1034</v>
      </c>
      <c r="D41" t="s">
        <v>26</v>
      </c>
      <c r="H41">
        <v>5</v>
      </c>
      <c r="K41" t="s">
        <v>1035</v>
      </c>
      <c r="L41" t="s">
        <v>1824</v>
      </c>
      <c r="M41">
        <v>2</v>
      </c>
      <c r="N41" t="s">
        <v>1392</v>
      </c>
      <c r="R41" t="str">
        <f t="shared" si="14"/>
        <v xml:space="preserve"> [40] = {["ID"] = 1879227753; }; -- Tower of Orthanc: Dancing in the Dark</v>
      </c>
      <c r="S41" s="1" t="str">
        <f t="shared" si="15"/>
        <v xml:space="preserve"> [40] = {["ID"] = 1879227753; ["SAVE_INDEX"] = 40; ["TYPE"] =  6;             ["VXP"] = 0; ["LP"] =  5; ["REP"] = 0; ["FACTION"] = 1; ["TIER"] = 2; ["MIN_LVL"] = "CAP"; ["NAME"] = { ["EN"] = "Tower of Orthanc: Dancing in the Dark"; }; ["LORE"]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["SUMMARY"] = { ["EN"] = "Complete Challenge: Dancing in the Dark"; }; };</v>
      </c>
      <c r="T41">
        <f t="shared" si="16"/>
        <v>40</v>
      </c>
      <c r="U41" t="str">
        <f t="shared" si="17"/>
        <v xml:space="preserve"> [40] = {</v>
      </c>
      <c r="V41" t="str">
        <f t="shared" si="33"/>
        <v xml:space="preserve">["ID"] = 1879227753; </v>
      </c>
      <c r="W41" t="str">
        <f t="shared" si="18"/>
        <v xml:space="preserve">["ID"] = 1879227753; </v>
      </c>
      <c r="X41" t="str">
        <f t="shared" si="19"/>
        <v/>
      </c>
      <c r="Y41" s="1" t="str">
        <f t="shared" si="34"/>
        <v xml:space="preserve">["SAVE_INDEX"] = 40; </v>
      </c>
      <c r="Z41">
        <f>VLOOKUP(D41,Type!A$2:B$18,2,FALSE)</f>
        <v>6</v>
      </c>
      <c r="AA41" t="str">
        <f t="shared" si="20"/>
        <v xml:space="preserve">["TYPE"] =  6; </v>
      </c>
      <c r="AB41" t="str">
        <f>IF(NOT(ISBLANK(E41)),VLOOKUP(E41,Type!D$2:E$6,2,FALSE),"")</f>
        <v/>
      </c>
      <c r="AC41" t="str">
        <f t="shared" si="35"/>
        <v xml:space="preserve">            </v>
      </c>
      <c r="AD41" t="str">
        <f t="shared" si="36"/>
        <v>0</v>
      </c>
      <c r="AE41" t="str">
        <f t="shared" si="21"/>
        <v xml:space="preserve">["VXP"] = 0; </v>
      </c>
      <c r="AF41" t="str">
        <f t="shared" si="37"/>
        <v>5</v>
      </c>
      <c r="AG41" t="str">
        <f t="shared" si="22"/>
        <v xml:space="preserve">["LP"] =  5; </v>
      </c>
      <c r="AH41" t="str">
        <f t="shared" si="38"/>
        <v>0</v>
      </c>
      <c r="AI41" t="str">
        <f t="shared" si="23"/>
        <v xml:space="preserve">["REP"] = 0; </v>
      </c>
      <c r="AJ41">
        <f>IF(NOT(ISBLANK(J41)),VLOOKUP(J41,Faction!A$2:B$78,2,FALSE),1)</f>
        <v>1</v>
      </c>
      <c r="AK41" t="str">
        <f t="shared" si="24"/>
        <v xml:space="preserve">["FACTION"] = 1; </v>
      </c>
      <c r="AL41" t="str">
        <f t="shared" si="7"/>
        <v xml:space="preserve">["TIER"] = 2; </v>
      </c>
      <c r="AM41" t="str">
        <f t="shared" si="8"/>
        <v xml:space="preserve">["MIN_LVL"] = "CAP"; </v>
      </c>
      <c r="AN41" t="str">
        <f t="shared" si="9"/>
        <v/>
      </c>
      <c r="AO41" t="str">
        <f t="shared" si="10"/>
        <v xml:space="preserve">["NAME"] = { ["EN"] = "Tower of Orthanc: Dancing in the Dark"; }; </v>
      </c>
      <c r="AP41" t="str">
        <f t="shared" si="11"/>
        <v xml:space="preserve">["LORE"]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v>
      </c>
      <c r="AQ41" t="str">
        <f t="shared" si="12"/>
        <v xml:space="preserve">["SUMMARY"] = { ["EN"] = "Complete Challenge: Dancing in the Dark"; }; </v>
      </c>
      <c r="AR41" t="str">
        <f t="shared" si="13"/>
        <v/>
      </c>
      <c r="AS41" t="str">
        <f t="shared" si="25"/>
        <v>};</v>
      </c>
    </row>
    <row r="42" spans="1:45" x14ac:dyDescent="0.25">
      <c r="A42">
        <v>1879227752</v>
      </c>
      <c r="B42">
        <v>41</v>
      </c>
      <c r="C42" t="s">
        <v>1038</v>
      </c>
      <c r="D42" t="s">
        <v>26</v>
      </c>
      <c r="H42">
        <v>5</v>
      </c>
      <c r="K42" t="s">
        <v>1039</v>
      </c>
      <c r="L42" t="s">
        <v>1825</v>
      </c>
      <c r="M42">
        <v>2</v>
      </c>
      <c r="N42" t="s">
        <v>1392</v>
      </c>
      <c r="R42" t="str">
        <f t="shared" si="14"/>
        <v xml:space="preserve"> [41] = {["ID"] = 1879227752; }; -- Tower of Orthanc: Fire and Ice</v>
      </c>
      <c r="S42" s="1" t="str">
        <f t="shared" si="15"/>
        <v xml:space="preserve"> [41] = {["ID"] = 1879227752; ["SAVE_INDEX"] = 41; ["TYPE"] =  6;             ["VXP"] = 0; ["LP"] =  5; ["REP"] = 0; ["FACTION"] = 1; ["TIER"] = 2; ["MIN_LVL"] = "CAP"; ["NAME"] = { ["EN"] = "Tower of Orthanc: Fire and Ice"; }; ["LORE"] = { ["EN"] = "These lieutenants of Saruman become more powerful as the battle rages. Defeat the brothers while their power is at its lowest and seize the day. This deed may only be completed on Tier 2 in the fire and ice wing of the Tower of Orthanc Raid."; }; ["SUMMARY"] = { ["EN"] = "Complete Challenge: Fire and Ice"; }; };</v>
      </c>
      <c r="T42">
        <f t="shared" si="16"/>
        <v>41</v>
      </c>
      <c r="U42" t="str">
        <f t="shared" si="17"/>
        <v xml:space="preserve"> [41] = {</v>
      </c>
      <c r="V42" t="str">
        <f t="shared" si="33"/>
        <v xml:space="preserve">["ID"] = 1879227752; </v>
      </c>
      <c r="W42" t="str">
        <f t="shared" si="18"/>
        <v xml:space="preserve">["ID"] = 1879227752; </v>
      </c>
      <c r="X42" t="str">
        <f t="shared" si="19"/>
        <v/>
      </c>
      <c r="Y42" s="1" t="str">
        <f t="shared" si="34"/>
        <v xml:space="preserve">["SAVE_INDEX"] = 41; </v>
      </c>
      <c r="Z42">
        <f>VLOOKUP(D42,Type!A$2:B$18,2,FALSE)</f>
        <v>6</v>
      </c>
      <c r="AA42" t="str">
        <f t="shared" si="20"/>
        <v xml:space="preserve">["TYPE"] =  6; </v>
      </c>
      <c r="AB42" t="str">
        <f>IF(NOT(ISBLANK(E42)),VLOOKUP(E42,Type!D$2:E$6,2,FALSE),"")</f>
        <v/>
      </c>
      <c r="AC42" t="str">
        <f t="shared" si="35"/>
        <v xml:space="preserve">            </v>
      </c>
      <c r="AD42" t="str">
        <f t="shared" si="36"/>
        <v>0</v>
      </c>
      <c r="AE42" t="str">
        <f t="shared" si="21"/>
        <v xml:space="preserve">["VXP"] = 0; </v>
      </c>
      <c r="AF42" t="str">
        <f t="shared" si="37"/>
        <v>5</v>
      </c>
      <c r="AG42" t="str">
        <f t="shared" si="22"/>
        <v xml:space="preserve">["LP"] =  5; </v>
      </c>
      <c r="AH42" t="str">
        <f t="shared" si="38"/>
        <v>0</v>
      </c>
      <c r="AI42" t="str">
        <f t="shared" si="23"/>
        <v xml:space="preserve">["REP"] = 0; </v>
      </c>
      <c r="AJ42">
        <f>IF(NOT(ISBLANK(J42)),VLOOKUP(J42,Faction!A$2:B$78,2,FALSE),1)</f>
        <v>1</v>
      </c>
      <c r="AK42" t="str">
        <f t="shared" si="24"/>
        <v xml:space="preserve">["FACTION"] = 1; </v>
      </c>
      <c r="AL42" t="str">
        <f t="shared" si="7"/>
        <v xml:space="preserve">["TIER"] = 2; </v>
      </c>
      <c r="AM42" t="str">
        <f t="shared" si="8"/>
        <v xml:space="preserve">["MIN_LVL"] = "CAP"; </v>
      </c>
      <c r="AN42" t="str">
        <f t="shared" si="9"/>
        <v/>
      </c>
      <c r="AO42" t="str">
        <f t="shared" si="10"/>
        <v xml:space="preserve">["NAME"] = { ["EN"] = "Tower of Orthanc: Fire and Ice"; }; </v>
      </c>
      <c r="AP42" t="str">
        <f t="shared" si="11"/>
        <v xml:space="preserve">["LORE"] = { ["EN"] = "These lieutenants of Saruman become more powerful as the battle rages. Defeat the brothers while their power is at its lowest and seize the day. This deed may only be completed on Tier 2 in the fire and ice wing of the Tower of Orthanc Raid."; }; </v>
      </c>
      <c r="AQ42" t="str">
        <f t="shared" si="12"/>
        <v xml:space="preserve">["SUMMARY"] = { ["EN"] = "Complete Challenge: Fire and Ice"; }; </v>
      </c>
      <c r="AR42" t="str">
        <f t="shared" si="13"/>
        <v/>
      </c>
      <c r="AS42" t="str">
        <f t="shared" si="25"/>
        <v>};</v>
      </c>
    </row>
    <row r="43" spans="1:45" x14ac:dyDescent="0.25">
      <c r="A43">
        <v>1879227756</v>
      </c>
      <c r="B43">
        <v>42</v>
      </c>
      <c r="C43" t="s">
        <v>1040</v>
      </c>
      <c r="D43" t="s">
        <v>26</v>
      </c>
      <c r="H43">
        <v>5</v>
      </c>
      <c r="K43" t="s">
        <v>1041</v>
      </c>
      <c r="L43" t="s">
        <v>1674</v>
      </c>
      <c r="M43">
        <v>2</v>
      </c>
      <c r="N43" t="s">
        <v>1392</v>
      </c>
      <c r="R43" t="str">
        <f t="shared" si="14"/>
        <v xml:space="preserve"> [42] = {["ID"] = 1879227756; }; -- Tower of Orthanc: Pinnacle of Orthanc</v>
      </c>
      <c r="S43" s="1" t="str">
        <f t="shared" si="15"/>
        <v xml:space="preserve"> [42] = {["ID"] = 1879227756; ["SAVE_INDEX"] = 42; ["TYPE"] =  6;             ["VXP"] = 0; ["LP"] =  5; ["REP"] = 0; ["FACTION"] = 1; ["TIER"] = 2; ["MIN_LVL"] = "CAP"; ["NAME"] = { ["EN"] = "Tower of Orthanc: Pinnacle of Orthanc"; }; ["LORE"] = { ["EN"] = "From the Pinnacle of Orthanc, Saruman of Many Colours -- once Saruman the White, greatest of the Wizards -- reads the stars and looks out over his domain. To face a Wizard is madness, but to face him and survive is a sign of true heroism."; }; ["SUMMARY"] = { ["EN"] = "Complete Challenge: Pinnacle of Orthanc"; }; };</v>
      </c>
      <c r="T43">
        <f t="shared" si="16"/>
        <v>42</v>
      </c>
      <c r="U43" t="str">
        <f t="shared" si="17"/>
        <v xml:space="preserve"> [42] = {</v>
      </c>
      <c r="V43" t="str">
        <f t="shared" si="33"/>
        <v xml:space="preserve">["ID"] = 1879227756; </v>
      </c>
      <c r="W43" t="str">
        <f t="shared" si="18"/>
        <v xml:space="preserve">["ID"] = 1879227756; </v>
      </c>
      <c r="X43" t="str">
        <f t="shared" si="19"/>
        <v/>
      </c>
      <c r="Y43" s="1" t="str">
        <f t="shared" si="34"/>
        <v xml:space="preserve">["SAVE_INDEX"] = 42; </v>
      </c>
      <c r="Z43">
        <f>VLOOKUP(D43,Type!A$2:B$18,2,FALSE)</f>
        <v>6</v>
      </c>
      <c r="AA43" t="str">
        <f t="shared" si="20"/>
        <v xml:space="preserve">["TYPE"] =  6; </v>
      </c>
      <c r="AB43" t="str">
        <f>IF(NOT(ISBLANK(E43)),VLOOKUP(E43,Type!D$2:E$6,2,FALSE),"")</f>
        <v/>
      </c>
      <c r="AC43" t="str">
        <f t="shared" si="35"/>
        <v xml:space="preserve">            </v>
      </c>
      <c r="AD43" t="str">
        <f t="shared" si="36"/>
        <v>0</v>
      </c>
      <c r="AE43" t="str">
        <f t="shared" si="21"/>
        <v xml:space="preserve">["VXP"] = 0; </v>
      </c>
      <c r="AF43" t="str">
        <f t="shared" si="37"/>
        <v>5</v>
      </c>
      <c r="AG43" t="str">
        <f t="shared" si="22"/>
        <v xml:space="preserve">["LP"] =  5; </v>
      </c>
      <c r="AH43" t="str">
        <f t="shared" si="38"/>
        <v>0</v>
      </c>
      <c r="AI43" t="str">
        <f t="shared" si="23"/>
        <v xml:space="preserve">["REP"] = 0; </v>
      </c>
      <c r="AJ43">
        <f>IF(NOT(ISBLANK(J43)),VLOOKUP(J43,Faction!A$2:B$78,2,FALSE),1)</f>
        <v>1</v>
      </c>
      <c r="AK43" t="str">
        <f t="shared" si="24"/>
        <v xml:space="preserve">["FACTION"] = 1; </v>
      </c>
      <c r="AL43" t="str">
        <f t="shared" si="7"/>
        <v xml:space="preserve">["TIER"] = 2; </v>
      </c>
      <c r="AM43" t="str">
        <f t="shared" si="8"/>
        <v xml:space="preserve">["MIN_LVL"] = "CAP"; </v>
      </c>
      <c r="AN43" t="str">
        <f t="shared" si="9"/>
        <v/>
      </c>
      <c r="AO43" t="str">
        <f t="shared" si="10"/>
        <v xml:space="preserve">["NAME"] = { ["EN"] = "Tower of Orthanc: Pinnacle of Orthanc"; }; </v>
      </c>
      <c r="AP43" t="str">
        <f t="shared" si="11"/>
        <v xml:space="preserve">["LORE"] = { ["EN"] = "From the Pinnacle of Orthanc, Saruman of Many Colours -- once Saruman the White, greatest of the Wizards -- reads the stars and looks out over his domain. To face a Wizard is madness, but to face him and survive is a sign of true heroism."; }; </v>
      </c>
      <c r="AQ43" t="str">
        <f t="shared" si="12"/>
        <v xml:space="preserve">["SUMMARY"] = { ["EN"] = "Complete Challenge: Pinnacle of Orthanc"; }; </v>
      </c>
      <c r="AR43" t="str">
        <f t="shared" si="13"/>
        <v/>
      </c>
      <c r="AS43" t="str">
        <f t="shared" si="25"/>
        <v>};</v>
      </c>
    </row>
    <row r="44" spans="1:45" x14ac:dyDescent="0.25">
      <c r="A44">
        <v>1879227899</v>
      </c>
      <c r="B44">
        <v>43</v>
      </c>
      <c r="C44" t="s">
        <v>1029</v>
      </c>
      <c r="D44" t="s">
        <v>26</v>
      </c>
      <c r="G44" t="s">
        <v>1030</v>
      </c>
      <c r="K44" t="s">
        <v>1031</v>
      </c>
      <c r="L44" t="s">
        <v>1677</v>
      </c>
      <c r="M44">
        <v>0</v>
      </c>
      <c r="N44" t="s">
        <v>1392</v>
      </c>
      <c r="R44" t="str">
        <f t="shared" si="14"/>
        <v xml:space="preserve"> [43] = {["ID"] = 1879227899; }; -- Tower of Orthanc: Challenger of Saruman</v>
      </c>
      <c r="S44" s="1" t="str">
        <f t="shared" si="15"/>
        <v xml:space="preserve"> [43] = {["ID"] = 1879227899; ["SAVE_INDEX"] = 43; ["TYPE"] =  6;             ["VXP"] = 0; ["LP"] =  0; ["REP"] = 0; ["FACTION"] = 1; ["TIER"] = 0; ["MIN_LVL"] = "CAP"; ["NAME"] = { ["EN"] = "Tower of Orthanc: Challenger of Saruman"; }; ["LORE"] = { ["EN"] = "You have risen to the challenge and destroyed all of Saruman's rings in one fell swoop."; }; ["SUMMARY"] = { ["EN"] = "Defeat all challenges within the Tower of Orthanc in a single raid."; }; ["TITLE"] = { ["EN"] = "Challenger of Saruman"; }; };</v>
      </c>
      <c r="T44">
        <f t="shared" si="16"/>
        <v>43</v>
      </c>
      <c r="U44" t="str">
        <f t="shared" si="17"/>
        <v xml:space="preserve"> [43] = {</v>
      </c>
      <c r="V44" t="str">
        <f t="shared" si="33"/>
        <v xml:space="preserve">["ID"] = 1879227899; </v>
      </c>
      <c r="W44" t="str">
        <f t="shared" si="18"/>
        <v xml:space="preserve">["ID"] = 1879227899; </v>
      </c>
      <c r="X44" t="str">
        <f t="shared" si="19"/>
        <v/>
      </c>
      <c r="Y44" s="1" t="str">
        <f t="shared" si="34"/>
        <v xml:space="preserve">["SAVE_INDEX"] = 43; </v>
      </c>
      <c r="Z44">
        <f>VLOOKUP(D44,Type!A$2:B$18,2,FALSE)</f>
        <v>6</v>
      </c>
      <c r="AA44" t="str">
        <f t="shared" si="20"/>
        <v xml:space="preserve">["TYPE"] =  6; </v>
      </c>
      <c r="AB44" t="str">
        <f>IF(NOT(ISBLANK(E44)),VLOOKUP(E44,Type!D$2:E$6,2,FALSE),"")</f>
        <v/>
      </c>
      <c r="AC44" t="str">
        <f t="shared" si="35"/>
        <v xml:space="preserve">            </v>
      </c>
      <c r="AD44" t="str">
        <f t="shared" si="36"/>
        <v>0</v>
      </c>
      <c r="AE44" t="str">
        <f t="shared" si="21"/>
        <v xml:space="preserve">["VXP"] = 0; </v>
      </c>
      <c r="AF44" t="str">
        <f t="shared" si="37"/>
        <v>0</v>
      </c>
      <c r="AG44" t="str">
        <f t="shared" si="22"/>
        <v xml:space="preserve">["LP"] =  0; </v>
      </c>
      <c r="AH44" t="str">
        <f t="shared" si="38"/>
        <v>0</v>
      </c>
      <c r="AI44" t="str">
        <f t="shared" si="23"/>
        <v xml:space="preserve">["REP"] = 0; </v>
      </c>
      <c r="AJ44">
        <f>IF(NOT(ISBLANK(J44)),VLOOKUP(J44,Faction!A$2:B$78,2,FALSE),1)</f>
        <v>1</v>
      </c>
      <c r="AK44" t="str">
        <f t="shared" si="24"/>
        <v xml:space="preserve">["FACTION"] = 1; </v>
      </c>
      <c r="AL44" t="str">
        <f t="shared" si="7"/>
        <v xml:space="preserve">["TIER"] = 0; </v>
      </c>
      <c r="AM44" t="str">
        <f t="shared" si="8"/>
        <v xml:space="preserve">["MIN_LVL"] = "CAP"; </v>
      </c>
      <c r="AN44" t="str">
        <f t="shared" si="9"/>
        <v/>
      </c>
      <c r="AO44" t="str">
        <f t="shared" si="10"/>
        <v xml:space="preserve">["NAME"] = { ["EN"] = "Tower of Orthanc: Challenger of Saruman"; }; </v>
      </c>
      <c r="AP44" t="str">
        <f t="shared" si="11"/>
        <v xml:space="preserve">["LORE"] = { ["EN"] = "You have risen to the challenge and destroyed all of Saruman's rings in one fell swoop."; }; </v>
      </c>
      <c r="AQ44" t="str">
        <f t="shared" si="12"/>
        <v xml:space="preserve">["SUMMARY"] = { ["EN"] = "Defeat all challenges within the Tower of Orthanc in a single raid."; }; </v>
      </c>
      <c r="AR44" t="str">
        <f t="shared" si="13"/>
        <v xml:space="preserve">["TITLE"] = { ["EN"] = "Challenger of Saruman"; }; </v>
      </c>
      <c r="AS44" t="str">
        <f t="shared" si="25"/>
        <v>};</v>
      </c>
    </row>
    <row r="45" spans="1:45" x14ac:dyDescent="0.25">
      <c r="C45" s="2" t="s">
        <v>1019</v>
      </c>
      <c r="D45" s="2" t="s">
        <v>134</v>
      </c>
      <c r="E45" s="2"/>
      <c r="M45">
        <v>0</v>
      </c>
      <c r="P45">
        <v>75</v>
      </c>
      <c r="R45" t="str">
        <f t="shared" si="14"/>
        <v xml:space="preserve"> [44] = {["CAT_ID"] = 75; }; -- Draigoch's Lair</v>
      </c>
      <c r="S45" s="1" t="str">
        <f t="shared" ref="S45:S50" si="39">CONCATENATE(U45,V45,Y45,AA45,AC45,AE45,AG45,AI45,AK45,AL45,AM45,AN45,AO45,AP45,AQ45,AR45,AS45)</f>
        <v xml:space="preserve"> [44] = {                                          ["TYPE"] = 14;             ["VXP"] = 0; ["LP"] =  0; ["REP"] = 0; ["FACTION"] = 1; ["TIER"] = 0;                      ["NAME"] = { ["EN"] = "Draigoch's Lair"; }; };</v>
      </c>
      <c r="T45">
        <f t="shared" si="16"/>
        <v>44</v>
      </c>
      <c r="U45" t="str">
        <f t="shared" ref="U45:U50" si="40">CONCATENATE(REPT(" ",3-LEN(T45)),"[",T45,"] = {")</f>
        <v xml:space="preserve"> [44] = {</v>
      </c>
      <c r="V45" t="str">
        <f t="shared" si="33"/>
        <v xml:space="preserve">                     </v>
      </c>
      <c r="W45" t="str">
        <f t="shared" si="18"/>
        <v/>
      </c>
      <c r="X45" t="str">
        <f t="shared" si="19"/>
        <v xml:space="preserve">["CAT_ID"] = 75; </v>
      </c>
      <c r="Y45" s="1" t="str">
        <f t="shared" si="34"/>
        <v xml:space="preserve">                     </v>
      </c>
      <c r="Z45">
        <f>VLOOKUP(D45,Type!A$2:B$18,2,FALSE)</f>
        <v>14</v>
      </c>
      <c r="AA45" t="str">
        <f t="shared" ref="AA45:AA50" si="41">CONCATENATE("[""TYPE""] = ",REPT(" ",2-LEN(Z45)),Z45,"; ")</f>
        <v xml:space="preserve">["TYPE"] = 14; </v>
      </c>
      <c r="AB45" t="str">
        <f>IF(NOT(ISBLANK(E45)),VLOOKUP(E45,Type!D$2:E$6,2,FALSE),"")</f>
        <v/>
      </c>
      <c r="AC45" t="str">
        <f t="shared" si="35"/>
        <v xml:space="preserve">            </v>
      </c>
      <c r="AD45" t="str">
        <f t="shared" si="36"/>
        <v>0</v>
      </c>
      <c r="AE45" t="str">
        <f t="shared" ref="AE45:AE50" si="42">CONCATENATE("[""VXP""] = ",REPT(" ",1-LEN(AD45)),TEXT(AD45,"0"),"; ")</f>
        <v xml:space="preserve">["VXP"] = 0; </v>
      </c>
      <c r="AF45" t="str">
        <f t="shared" si="37"/>
        <v>0</v>
      </c>
      <c r="AG45" t="str">
        <f t="shared" ref="AG45:AG50" si="43">CONCATENATE("[""LP""] = ",REPT(" ",2-LEN(AF45)),TEXT(AF45,"0"),"; ")</f>
        <v xml:space="preserve">["LP"] =  0; </v>
      </c>
      <c r="AH45" t="str">
        <f t="shared" si="38"/>
        <v>0</v>
      </c>
      <c r="AI45" t="str">
        <f t="shared" ref="AI45:AI50" si="44">CONCATENATE("[""REP""] = ",REPT(" ",1-LEN(AH45)),TEXT(AH45,"0"),"; ")</f>
        <v xml:space="preserve">["REP"] = 0; </v>
      </c>
      <c r="AJ45">
        <f>IF(NOT(ISBLANK(J45)),VLOOKUP(J45,Faction!A$2:B$78,2,FALSE),1)</f>
        <v>1</v>
      </c>
      <c r="AK45" t="str">
        <f t="shared" ref="AK45:AK50" si="45">CONCATENATE("[""FACTION""] = ",TEXT(AJ45,"0"),"; ")</f>
        <v xml:space="preserve">["FACTION"] = 1; </v>
      </c>
      <c r="AL45" t="str">
        <f t="shared" ref="AL45:AL50" si="46">CONCATENATE("[""TIER""] = ",TEXT(M45,"0"),"; ")</f>
        <v xml:space="preserve">["TIER"] = 0; </v>
      </c>
      <c r="AM45" t="str">
        <f t="shared" ref="AM45:AM50" si="47">IF(LEN(N45)&gt;0,CONCATENATE("[""MIN_LVL""] = ",REPT(" ",3-LEN(N45)),"""",N45,"""; "),"                     ")</f>
        <v xml:space="preserve">                     </v>
      </c>
      <c r="AN45" t="str">
        <f t="shared" ref="AN45:AN50" si="48">IF(LEN(O45)&gt;0,CONCATENATE("[""MIN_LVL""] = ",REPT(" ",3-LEN(O45)),"""",O45,"""; "),"")</f>
        <v/>
      </c>
      <c r="AO45" t="str">
        <f t="shared" ref="AO45:AO50" si="49">CONCATENATE("[""NAME""] = { [""EN""] = """,C45,"""; }; ")</f>
        <v xml:space="preserve">["NAME"] = { ["EN"] = "Draigoch's Lair"; }; </v>
      </c>
      <c r="AP45" t="str">
        <f t="shared" ref="AP45:AP50" si="50">IF(LEN(L45)&gt;0,CONCATENATE("[""LORE""] = { [""EN""] = """,L45,"""; }; "),"")</f>
        <v/>
      </c>
      <c r="AQ45" t="str">
        <f t="shared" ref="AQ45:AQ50" si="51">IF(LEN(K45)&gt;0,CONCATENATE("[""SUMMARY""] = { [""EN""] = """,K45,"""; }; "),"")</f>
        <v/>
      </c>
      <c r="AR45" t="str">
        <f t="shared" ref="AR45:AR50" si="52">IF(LEN(G45)&gt;0,CONCATENATE("[""TITLE""] = { [""EN""] = """,G45,"""; }; "),"")</f>
        <v/>
      </c>
      <c r="AS45" t="str">
        <f t="shared" si="25"/>
        <v>};</v>
      </c>
    </row>
    <row r="46" spans="1:45" x14ac:dyDescent="0.25">
      <c r="A46">
        <v>1879214993</v>
      </c>
      <c r="B46">
        <v>20</v>
      </c>
      <c r="C46" t="s">
        <v>1018</v>
      </c>
      <c r="D46" t="s">
        <v>31</v>
      </c>
      <c r="G46" t="s">
        <v>1020</v>
      </c>
      <c r="H46">
        <v>10</v>
      </c>
      <c r="K46" t="s">
        <v>1012</v>
      </c>
      <c r="L46" t="s">
        <v>1021</v>
      </c>
      <c r="M46">
        <v>0</v>
      </c>
      <c r="N46">
        <v>75</v>
      </c>
      <c r="R46" t="str">
        <f t="shared" si="14"/>
        <v xml:space="preserve"> [45] = {["ID"] = 1879214993; }; -- Draigoch the Red</v>
      </c>
      <c r="S46" s="1" t="str">
        <f t="shared" si="39"/>
        <v xml:space="preserve"> [45] = {["ID"] = 1879214993; ["SAVE_INDEX"] = 20; ["TYPE"] =  4;             ["VXP"] = 0; ["LP"] = 10; ["REP"] = 0; ["FACTION"] = 1; ["TIER"] = 0; ["MIN_LVL"] =  "75"; ["NAME"] = { ["EN"] = "Draigoch the Red"; }; ["LORE"] = { ["EN"] = "Draigoch the Red is an ancient powerful dragon, one of the few remaining of his breed."; }; ["SUMMARY"] = { ["EN"] = "Complete 2 deeds and 1 challenge"; }; ["TITLE"] = { ["EN"] = "the Red"; }; };</v>
      </c>
      <c r="T46">
        <f t="shared" si="16"/>
        <v>45</v>
      </c>
      <c r="U46" t="str">
        <f t="shared" si="40"/>
        <v xml:space="preserve"> [45] = {</v>
      </c>
      <c r="V46" t="str">
        <f t="shared" si="33"/>
        <v xml:space="preserve">["ID"] = 1879214993; </v>
      </c>
      <c r="W46" t="str">
        <f t="shared" si="18"/>
        <v xml:space="preserve">["ID"] = 1879214993; </v>
      </c>
      <c r="X46" t="str">
        <f t="shared" si="19"/>
        <v/>
      </c>
      <c r="Y46" s="1" t="str">
        <f t="shared" si="34"/>
        <v xml:space="preserve">["SAVE_INDEX"] = 20; </v>
      </c>
      <c r="Z46">
        <f>VLOOKUP(D46,Type!A$2:B$18,2,FALSE)</f>
        <v>4</v>
      </c>
      <c r="AA46" t="str">
        <f t="shared" si="41"/>
        <v xml:space="preserve">["TYPE"] =  4; </v>
      </c>
      <c r="AB46" t="str">
        <f>IF(NOT(ISBLANK(E46)),VLOOKUP(E46,Type!D$2:E$6,2,FALSE),"")</f>
        <v/>
      </c>
      <c r="AC46" t="str">
        <f t="shared" si="35"/>
        <v xml:space="preserve">            </v>
      </c>
      <c r="AD46" t="str">
        <f t="shared" si="36"/>
        <v>0</v>
      </c>
      <c r="AE46" t="str">
        <f t="shared" si="42"/>
        <v xml:space="preserve">["VXP"] = 0; </v>
      </c>
      <c r="AF46" t="str">
        <f t="shared" si="37"/>
        <v>10</v>
      </c>
      <c r="AG46" t="str">
        <f t="shared" si="43"/>
        <v xml:space="preserve">["LP"] = 10; </v>
      </c>
      <c r="AH46" t="str">
        <f t="shared" si="38"/>
        <v>0</v>
      </c>
      <c r="AI46" t="str">
        <f t="shared" si="44"/>
        <v xml:space="preserve">["REP"] = 0; </v>
      </c>
      <c r="AJ46">
        <f>IF(NOT(ISBLANK(J46)),VLOOKUP(J46,Faction!A$2:B$78,2,FALSE),1)</f>
        <v>1</v>
      </c>
      <c r="AK46" t="str">
        <f t="shared" si="45"/>
        <v xml:space="preserve">["FACTION"] = 1; </v>
      </c>
      <c r="AL46" t="str">
        <f t="shared" si="46"/>
        <v xml:space="preserve">["TIER"] = 0; </v>
      </c>
      <c r="AM46" t="str">
        <f t="shared" si="47"/>
        <v xml:space="preserve">["MIN_LVL"] =  "75"; </v>
      </c>
      <c r="AN46" t="str">
        <f t="shared" si="48"/>
        <v/>
      </c>
      <c r="AO46" t="str">
        <f t="shared" si="49"/>
        <v xml:space="preserve">["NAME"] = { ["EN"] = "Draigoch the Red"; }; </v>
      </c>
      <c r="AP46" t="str">
        <f t="shared" si="50"/>
        <v xml:space="preserve">["LORE"] = { ["EN"] = "Draigoch the Red is an ancient powerful dragon, one of the few remaining of his breed."; }; </v>
      </c>
      <c r="AQ46" t="str">
        <f t="shared" si="51"/>
        <v xml:space="preserve">["SUMMARY"] = { ["EN"] = "Complete 2 deeds and 1 challenge"; }; </v>
      </c>
      <c r="AR46" t="str">
        <f t="shared" si="52"/>
        <v xml:space="preserve">["TITLE"] = { ["EN"] = "the Red"; }; </v>
      </c>
      <c r="AS46" t="str">
        <f t="shared" si="25"/>
        <v>};</v>
      </c>
    </row>
    <row r="47" spans="1:45" x14ac:dyDescent="0.25">
      <c r="A47">
        <v>1879214991</v>
      </c>
      <c r="B47">
        <v>21</v>
      </c>
      <c r="C47" t="s">
        <v>1456</v>
      </c>
      <c r="D47" t="s">
        <v>31</v>
      </c>
      <c r="G47" t="s">
        <v>1023</v>
      </c>
      <c r="H47">
        <v>10</v>
      </c>
      <c r="K47" t="s">
        <v>1022</v>
      </c>
      <c r="L47" t="s">
        <v>1021</v>
      </c>
      <c r="M47">
        <v>1</v>
      </c>
      <c r="N47">
        <v>75</v>
      </c>
      <c r="R47" t="str">
        <f t="shared" si="14"/>
        <v xml:space="preserve"> [46] = {["ID"] = 1879214991; }; -- Draigoch's Lair -- Tier 1</v>
      </c>
      <c r="S47" s="1" t="str">
        <f t="shared" si="39"/>
        <v xml:space="preserve"> [46] = {["ID"] = 1879214991; ["SAVE_INDEX"] = 21; ["TYPE"] =  4;             ["VXP"] = 0; ["LP"] = 10; ["REP"] = 0; ["FACTION"] = 1; ["TIER"] = 1; ["MIN_LVL"] =  "75"; ["NAME"] = { ["EN"] = "Draigoch's Lair -- Tier 1"; }; ["LORE"] = { ["EN"] = "Draigoch the Red is an ancient powerful dragon, one of the few remaining of his breed."; }; ["SUMMARY"] = { ["EN"] = "Defeat Draigoch the Red"; }; ["TITLE"] = { ["EN"] = "Bathed in Fire"; }; };</v>
      </c>
      <c r="T47">
        <f t="shared" si="16"/>
        <v>46</v>
      </c>
      <c r="U47" t="str">
        <f t="shared" si="40"/>
        <v xml:space="preserve"> [46] = {</v>
      </c>
      <c r="V47" t="str">
        <f t="shared" si="33"/>
        <v xml:space="preserve">["ID"] = 1879214991; </v>
      </c>
      <c r="W47" t="str">
        <f t="shared" si="18"/>
        <v xml:space="preserve">["ID"] = 1879214991; </v>
      </c>
      <c r="X47" t="str">
        <f t="shared" si="19"/>
        <v/>
      </c>
      <c r="Y47" s="1" t="str">
        <f t="shared" si="34"/>
        <v xml:space="preserve">["SAVE_INDEX"] = 21; </v>
      </c>
      <c r="Z47">
        <f>VLOOKUP(D47,Type!A$2:B$18,2,FALSE)</f>
        <v>4</v>
      </c>
      <c r="AA47" t="str">
        <f t="shared" si="41"/>
        <v xml:space="preserve">["TYPE"] =  4; </v>
      </c>
      <c r="AB47" t="str">
        <f>IF(NOT(ISBLANK(E47)),VLOOKUP(E47,Type!D$2:E$6,2,FALSE),"")</f>
        <v/>
      </c>
      <c r="AC47" t="str">
        <f t="shared" si="35"/>
        <v xml:space="preserve">            </v>
      </c>
      <c r="AD47" t="str">
        <f t="shared" si="36"/>
        <v>0</v>
      </c>
      <c r="AE47" t="str">
        <f t="shared" si="42"/>
        <v xml:space="preserve">["VXP"] = 0; </v>
      </c>
      <c r="AF47" t="str">
        <f t="shared" si="37"/>
        <v>10</v>
      </c>
      <c r="AG47" t="str">
        <f t="shared" si="43"/>
        <v xml:space="preserve">["LP"] = 10; </v>
      </c>
      <c r="AH47" t="str">
        <f t="shared" si="38"/>
        <v>0</v>
      </c>
      <c r="AI47" t="str">
        <f t="shared" si="44"/>
        <v xml:space="preserve">["REP"] = 0; </v>
      </c>
      <c r="AJ47">
        <f>IF(NOT(ISBLANK(J47)),VLOOKUP(J47,Faction!A$2:B$78,2,FALSE),1)</f>
        <v>1</v>
      </c>
      <c r="AK47" t="str">
        <f t="shared" si="45"/>
        <v xml:space="preserve">["FACTION"] = 1; </v>
      </c>
      <c r="AL47" t="str">
        <f t="shared" si="46"/>
        <v xml:space="preserve">["TIER"] = 1; </v>
      </c>
      <c r="AM47" t="str">
        <f t="shared" si="47"/>
        <v xml:space="preserve">["MIN_LVL"] =  "75"; </v>
      </c>
      <c r="AN47" t="str">
        <f t="shared" si="48"/>
        <v/>
      </c>
      <c r="AO47" t="str">
        <f t="shared" si="49"/>
        <v xml:space="preserve">["NAME"] = { ["EN"] = "Draigoch's Lair -- Tier 1"; }; </v>
      </c>
      <c r="AP47" t="str">
        <f t="shared" si="50"/>
        <v xml:space="preserve">["LORE"] = { ["EN"] = "Draigoch the Red is an ancient powerful dragon, one of the few remaining of his breed."; }; </v>
      </c>
      <c r="AQ47" t="str">
        <f t="shared" si="51"/>
        <v xml:space="preserve">["SUMMARY"] = { ["EN"] = "Defeat Draigoch the Red"; }; </v>
      </c>
      <c r="AR47" t="str">
        <f t="shared" si="52"/>
        <v xml:space="preserve">["TITLE"] = { ["EN"] = "Bathed in Fire"; }; </v>
      </c>
      <c r="AS47" t="str">
        <f t="shared" si="25"/>
        <v>};</v>
      </c>
    </row>
    <row r="48" spans="1:45" x14ac:dyDescent="0.25">
      <c r="A48">
        <v>1879205933</v>
      </c>
      <c r="B48">
        <v>22</v>
      </c>
      <c r="C48" t="s">
        <v>1024</v>
      </c>
      <c r="D48" t="s">
        <v>25</v>
      </c>
      <c r="H48">
        <v>5</v>
      </c>
      <c r="K48" t="s">
        <v>1025</v>
      </c>
      <c r="L48" t="s">
        <v>1672</v>
      </c>
      <c r="M48">
        <v>2</v>
      </c>
      <c r="N48">
        <v>75</v>
      </c>
      <c r="R48" t="str">
        <f t="shared" si="14"/>
        <v xml:space="preserve"> [47] = {["ID"] = 1879205933; }; -- Draigoch's Lair -- Discovery</v>
      </c>
      <c r="S48" s="1" t="str">
        <f t="shared" si="39"/>
        <v xml:space="preserve"> [47] = {["ID"] = 1879205933; ["SAVE_INDEX"] = 22; ["TYPE"] =  3;             ["VXP"] = 0; ["LP"] =  5; ["REP"] = 0; ["FACTION"] = 1; ["TIER"] = 2; ["MIN_LVL"] =  "75"; ["NAME"] = { ["EN"] = "Draigoch's Lair -- Discovery"; }; ["LORE"] = { ["EN"] = "You have discovered the entrance to Draigoch's lair."; }; ["SUMMARY"] = { ["EN"] = "Discover the entrance to Draigoch's Lair"; }; };</v>
      </c>
      <c r="T48">
        <f t="shared" si="16"/>
        <v>47</v>
      </c>
      <c r="U48" t="str">
        <f t="shared" si="40"/>
        <v xml:space="preserve"> [47] = {</v>
      </c>
      <c r="V48" t="str">
        <f t="shared" si="33"/>
        <v xml:space="preserve">["ID"] = 1879205933; </v>
      </c>
      <c r="W48" t="str">
        <f t="shared" si="18"/>
        <v xml:space="preserve">["ID"] = 1879205933; </v>
      </c>
      <c r="X48" t="str">
        <f t="shared" si="19"/>
        <v/>
      </c>
      <c r="Y48" s="1" t="str">
        <f t="shared" si="34"/>
        <v xml:space="preserve">["SAVE_INDEX"] = 22; </v>
      </c>
      <c r="Z48">
        <f>VLOOKUP(D48,Type!A$2:B$18,2,FALSE)</f>
        <v>3</v>
      </c>
      <c r="AA48" t="str">
        <f t="shared" si="41"/>
        <v xml:space="preserve">["TYPE"] =  3; </v>
      </c>
      <c r="AB48" t="str">
        <f>IF(NOT(ISBLANK(E48)),VLOOKUP(E48,Type!D$2:E$6,2,FALSE),"")</f>
        <v/>
      </c>
      <c r="AC48" t="str">
        <f t="shared" si="35"/>
        <v xml:space="preserve">            </v>
      </c>
      <c r="AD48" t="str">
        <f t="shared" si="36"/>
        <v>0</v>
      </c>
      <c r="AE48" t="str">
        <f t="shared" si="42"/>
        <v xml:space="preserve">["VXP"] = 0; </v>
      </c>
      <c r="AF48" t="str">
        <f t="shared" si="37"/>
        <v>5</v>
      </c>
      <c r="AG48" t="str">
        <f t="shared" si="43"/>
        <v xml:space="preserve">["LP"] =  5; </v>
      </c>
      <c r="AH48" t="str">
        <f t="shared" si="38"/>
        <v>0</v>
      </c>
      <c r="AI48" t="str">
        <f t="shared" si="44"/>
        <v xml:space="preserve">["REP"] = 0; </v>
      </c>
      <c r="AJ48">
        <f>IF(NOT(ISBLANK(J48)),VLOOKUP(J48,Faction!A$2:B$78,2,FALSE),1)</f>
        <v>1</v>
      </c>
      <c r="AK48" t="str">
        <f t="shared" si="45"/>
        <v xml:space="preserve">["FACTION"] = 1; </v>
      </c>
      <c r="AL48" t="str">
        <f t="shared" si="46"/>
        <v xml:space="preserve">["TIER"] = 2; </v>
      </c>
      <c r="AM48" t="str">
        <f t="shared" si="47"/>
        <v xml:space="preserve">["MIN_LVL"] =  "75"; </v>
      </c>
      <c r="AN48" t="str">
        <f t="shared" si="48"/>
        <v/>
      </c>
      <c r="AO48" t="str">
        <f t="shared" si="49"/>
        <v xml:space="preserve">["NAME"] = { ["EN"] = "Draigoch's Lair -- Discovery"; }; </v>
      </c>
      <c r="AP48" t="str">
        <f t="shared" si="50"/>
        <v xml:space="preserve">["LORE"] = { ["EN"] = "You have discovered the entrance to Draigoch's lair."; }; </v>
      </c>
      <c r="AQ48" t="str">
        <f t="shared" si="51"/>
        <v xml:space="preserve">["SUMMARY"] = { ["EN"] = "Discover the entrance to Draigoch's Lair"; }; </v>
      </c>
      <c r="AR48" t="str">
        <f t="shared" si="52"/>
        <v/>
      </c>
      <c r="AS48" t="str">
        <f t="shared" si="25"/>
        <v>};</v>
      </c>
    </row>
    <row r="49" spans="1:45" x14ac:dyDescent="0.25">
      <c r="A49">
        <v>1879214992</v>
      </c>
      <c r="B49">
        <v>23</v>
      </c>
      <c r="C49" t="s">
        <v>1455</v>
      </c>
      <c r="D49" t="s">
        <v>31</v>
      </c>
      <c r="G49" t="s">
        <v>2014</v>
      </c>
      <c r="H49">
        <v>10</v>
      </c>
      <c r="K49" t="s">
        <v>1022</v>
      </c>
      <c r="L49" t="s">
        <v>1021</v>
      </c>
      <c r="M49">
        <v>1</v>
      </c>
      <c r="N49">
        <v>75</v>
      </c>
      <c r="R49" t="str">
        <f t="shared" si="14"/>
        <v xml:space="preserve"> [48] = {["ID"] = 1879214992; }; -- Draigoch's Lair -- Tier 2</v>
      </c>
      <c r="S49" s="1" t="str">
        <f t="shared" si="39"/>
        <v xml:space="preserve"> [48] = {["ID"] = 1879214992; ["SAVE_INDEX"] = 23; ["TYPE"] =  4;             ["VXP"] = 0; ["LP"] = 10; ["REP"] = 0; ["FACTION"] = 1; ["TIER"] = 1; ["MIN_LVL"] =  "75"; ["NAME"] = { ["EN"] = "Draigoch's Lair -- Tier 2"; }; ["LORE"] = { ["EN"] = "Draigoch the Red is an ancient powerful dragon, one of the few remaining of his breed."; }; ["SUMMARY"] = { ["EN"] = "Defeat Draigoch the Red"; }; ["TITLE"] = { ["EN"] = "Born from Ashes"; }; };</v>
      </c>
      <c r="T49">
        <f t="shared" si="16"/>
        <v>48</v>
      </c>
      <c r="U49" t="str">
        <f t="shared" si="40"/>
        <v xml:space="preserve"> [48] = {</v>
      </c>
      <c r="V49" t="str">
        <f t="shared" si="33"/>
        <v xml:space="preserve">["ID"] = 1879214992; </v>
      </c>
      <c r="W49" t="str">
        <f t="shared" si="18"/>
        <v xml:space="preserve">["ID"] = 1879214992; </v>
      </c>
      <c r="X49" t="str">
        <f t="shared" si="19"/>
        <v/>
      </c>
      <c r="Y49" s="1" t="str">
        <f t="shared" si="34"/>
        <v xml:space="preserve">["SAVE_INDEX"] = 23; </v>
      </c>
      <c r="Z49">
        <f>VLOOKUP(D49,Type!A$2:B$18,2,FALSE)</f>
        <v>4</v>
      </c>
      <c r="AA49" t="str">
        <f t="shared" si="41"/>
        <v xml:space="preserve">["TYPE"] =  4; </v>
      </c>
      <c r="AB49" t="str">
        <f>IF(NOT(ISBLANK(E49)),VLOOKUP(E49,Type!D$2:E$6,2,FALSE),"")</f>
        <v/>
      </c>
      <c r="AC49" t="str">
        <f t="shared" si="35"/>
        <v xml:space="preserve">            </v>
      </c>
      <c r="AD49" t="str">
        <f t="shared" si="36"/>
        <v>0</v>
      </c>
      <c r="AE49" t="str">
        <f t="shared" si="42"/>
        <v xml:space="preserve">["VXP"] = 0; </v>
      </c>
      <c r="AF49" t="str">
        <f t="shared" si="37"/>
        <v>10</v>
      </c>
      <c r="AG49" t="str">
        <f t="shared" si="43"/>
        <v xml:space="preserve">["LP"] = 10; </v>
      </c>
      <c r="AH49" t="str">
        <f t="shared" si="38"/>
        <v>0</v>
      </c>
      <c r="AI49" t="str">
        <f t="shared" si="44"/>
        <v xml:space="preserve">["REP"] = 0; </v>
      </c>
      <c r="AJ49">
        <f>IF(NOT(ISBLANK(J49)),VLOOKUP(J49,Faction!A$2:B$78,2,FALSE),1)</f>
        <v>1</v>
      </c>
      <c r="AK49" t="str">
        <f t="shared" si="45"/>
        <v xml:space="preserve">["FACTION"] = 1; </v>
      </c>
      <c r="AL49" t="str">
        <f t="shared" si="46"/>
        <v xml:space="preserve">["TIER"] = 1; </v>
      </c>
      <c r="AM49" t="str">
        <f t="shared" si="47"/>
        <v xml:space="preserve">["MIN_LVL"] =  "75"; </v>
      </c>
      <c r="AN49" t="str">
        <f t="shared" si="48"/>
        <v/>
      </c>
      <c r="AO49" t="str">
        <f t="shared" si="49"/>
        <v xml:space="preserve">["NAME"] = { ["EN"] = "Draigoch's Lair -- Tier 2"; }; </v>
      </c>
      <c r="AP49" t="str">
        <f t="shared" si="50"/>
        <v xml:space="preserve">["LORE"] = { ["EN"] = "Draigoch the Red is an ancient powerful dragon, one of the few remaining of his breed."; }; </v>
      </c>
      <c r="AQ49" t="str">
        <f t="shared" si="51"/>
        <v xml:space="preserve">["SUMMARY"] = { ["EN"] = "Defeat Draigoch the Red"; }; </v>
      </c>
      <c r="AR49" t="str">
        <f t="shared" si="52"/>
        <v xml:space="preserve">["TITLE"] = { ["EN"] = "Born from Ashes"; }; </v>
      </c>
      <c r="AS49" t="str">
        <f t="shared" si="25"/>
        <v>};</v>
      </c>
    </row>
    <row r="50" spans="1:45" x14ac:dyDescent="0.25">
      <c r="A50">
        <v>1879214994</v>
      </c>
      <c r="B50">
        <v>24</v>
      </c>
      <c r="C50" t="s">
        <v>1454</v>
      </c>
      <c r="D50" t="s">
        <v>31</v>
      </c>
      <c r="G50" t="s">
        <v>2015</v>
      </c>
      <c r="H50">
        <v>10</v>
      </c>
      <c r="K50" t="s">
        <v>1022</v>
      </c>
      <c r="L50" t="s">
        <v>1021</v>
      </c>
      <c r="M50">
        <v>1</v>
      </c>
      <c r="N50">
        <v>75</v>
      </c>
      <c r="R50" t="str">
        <f t="shared" si="14"/>
        <v xml:space="preserve"> [49] = {["ID"] = 1879214994; }; -- Draigoch's Lair -- Challenge</v>
      </c>
      <c r="S50" s="1" t="str">
        <f t="shared" si="39"/>
        <v xml:space="preserve"> [49] = {["ID"] = 1879214994; ["SAVE_INDEX"] = 24; ["TYPE"] =  4;             ["VXP"] = 0; ["LP"] = 10; ["REP"] = 0; ["FACTION"] = 1; ["TIER"] = 1; ["MIN_LVL"] =  "75"; ["NAME"] = { ["EN"] = "Draigoch's Lair -- Challenge"; }; ["LORE"] = { ["EN"] = "Draigoch the Red is an ancient powerful dragon, one of the few remaining of his breed."; }; ["SUMMARY"] = { ["EN"] = "Defeat Draigoch the Red"; }; ["TITLE"] = { ["EN"] = "Manoeuvre Master"; }; };</v>
      </c>
      <c r="T50">
        <f t="shared" si="16"/>
        <v>49</v>
      </c>
      <c r="U50" t="str">
        <f t="shared" si="40"/>
        <v xml:space="preserve"> [49] = {</v>
      </c>
      <c r="V50" t="str">
        <f t="shared" si="33"/>
        <v xml:space="preserve">["ID"] = 1879214994; </v>
      </c>
      <c r="W50" t="str">
        <f t="shared" si="18"/>
        <v xml:space="preserve">["ID"] = 1879214994; </v>
      </c>
      <c r="X50" t="str">
        <f t="shared" si="19"/>
        <v/>
      </c>
      <c r="Y50" s="1" t="str">
        <f t="shared" si="34"/>
        <v xml:space="preserve">["SAVE_INDEX"] = 24; </v>
      </c>
      <c r="Z50">
        <f>VLOOKUP(D50,Type!A$2:B$18,2,FALSE)</f>
        <v>4</v>
      </c>
      <c r="AA50" t="str">
        <f t="shared" si="41"/>
        <v xml:space="preserve">["TYPE"] =  4; </v>
      </c>
      <c r="AB50" t="str">
        <f>IF(NOT(ISBLANK(E50)),VLOOKUP(E50,Type!D$2:E$6,2,FALSE),"")</f>
        <v/>
      </c>
      <c r="AC50" t="str">
        <f t="shared" si="35"/>
        <v xml:space="preserve">            </v>
      </c>
      <c r="AD50" t="str">
        <f t="shared" si="36"/>
        <v>0</v>
      </c>
      <c r="AE50" t="str">
        <f t="shared" si="42"/>
        <v xml:space="preserve">["VXP"] = 0; </v>
      </c>
      <c r="AF50" t="str">
        <f t="shared" si="37"/>
        <v>10</v>
      </c>
      <c r="AG50" t="str">
        <f t="shared" si="43"/>
        <v xml:space="preserve">["LP"] = 10; </v>
      </c>
      <c r="AH50" t="str">
        <f t="shared" si="38"/>
        <v>0</v>
      </c>
      <c r="AI50" t="str">
        <f t="shared" si="44"/>
        <v xml:space="preserve">["REP"] = 0; </v>
      </c>
      <c r="AJ50">
        <f>IF(NOT(ISBLANK(J50)),VLOOKUP(J50,Faction!A$2:B$78,2,FALSE),1)</f>
        <v>1</v>
      </c>
      <c r="AK50" t="str">
        <f t="shared" si="45"/>
        <v xml:space="preserve">["FACTION"] = 1; </v>
      </c>
      <c r="AL50" t="str">
        <f t="shared" si="46"/>
        <v xml:space="preserve">["TIER"] = 1; </v>
      </c>
      <c r="AM50" t="str">
        <f t="shared" si="47"/>
        <v xml:space="preserve">["MIN_LVL"] =  "75"; </v>
      </c>
      <c r="AN50" t="str">
        <f t="shared" si="48"/>
        <v/>
      </c>
      <c r="AO50" t="str">
        <f t="shared" si="49"/>
        <v xml:space="preserve">["NAME"] = { ["EN"] = "Draigoch's Lair -- Challenge"; }; </v>
      </c>
      <c r="AP50" t="str">
        <f t="shared" si="50"/>
        <v xml:space="preserve">["LORE"] = { ["EN"] = "Draigoch the Red is an ancient powerful dragon, one of the few remaining of his breed."; }; </v>
      </c>
      <c r="AQ50" t="str">
        <f t="shared" si="51"/>
        <v xml:space="preserve">["SUMMARY"] = { ["EN"] = "Defeat Draigoch the Red"; }; </v>
      </c>
      <c r="AR50" t="str">
        <f t="shared" si="52"/>
        <v xml:space="preserve">["TITLE"] = { ["EN"] = "Manoeuvre Master"; }; </v>
      </c>
      <c r="AS50" t="str">
        <f t="shared" si="25"/>
        <v>};</v>
      </c>
    </row>
    <row r="51" spans="1:45" x14ac:dyDescent="0.25">
      <c r="C51" s="2" t="s">
        <v>1722</v>
      </c>
      <c r="D51" s="2" t="s">
        <v>134</v>
      </c>
      <c r="P51">
        <v>76</v>
      </c>
      <c r="R51" t="str">
        <f t="shared" si="14"/>
        <v xml:space="preserve"> [50] = {["CAT_ID"] = 76; }; -- Not Actively Achievable</v>
      </c>
      <c r="S51" s="1" t="str">
        <f t="shared" si="15"/>
        <v xml:space="preserve"> [50] = {                                          ["TYPE"] = 14;             ["VXP"] = 0; ["LP"] =  0; ["REP"] = 0; ["FACTION"] = 1; ["TIER"] = 0;                      ["NAME"] = { ["EN"] = "Not Actively Achievable"; }; };</v>
      </c>
      <c r="T51">
        <f t="shared" si="16"/>
        <v>50</v>
      </c>
      <c r="U51" t="str">
        <f t="shared" si="17"/>
        <v xml:space="preserve"> [50] = {</v>
      </c>
      <c r="V51" t="str">
        <f t="shared" si="33"/>
        <v xml:space="preserve">                     </v>
      </c>
      <c r="W51" t="str">
        <f t="shared" si="18"/>
        <v/>
      </c>
      <c r="X51" t="str">
        <f t="shared" si="19"/>
        <v xml:space="preserve">["CAT_ID"] = 76; </v>
      </c>
      <c r="Y51" s="1" t="str">
        <f t="shared" si="34"/>
        <v xml:space="preserve">                     </v>
      </c>
      <c r="Z51">
        <f>VLOOKUP(D51,Type!A$2:B$18,2,FALSE)</f>
        <v>14</v>
      </c>
      <c r="AA51" t="str">
        <f t="shared" si="20"/>
        <v xml:space="preserve">["TYPE"] = 14; </v>
      </c>
      <c r="AB51" t="str">
        <f>IF(NOT(ISBLANK(E51)),VLOOKUP(E51,Type!D$2:E$6,2,FALSE),"")</f>
        <v/>
      </c>
      <c r="AC51" t="str">
        <f t="shared" si="35"/>
        <v xml:space="preserve">            </v>
      </c>
      <c r="AD51" t="str">
        <f t="shared" si="36"/>
        <v>0</v>
      </c>
      <c r="AE51" t="str">
        <f t="shared" si="21"/>
        <v xml:space="preserve">["VXP"] = 0; </v>
      </c>
      <c r="AF51" t="str">
        <f t="shared" si="37"/>
        <v>0</v>
      </c>
      <c r="AG51" t="str">
        <f t="shared" si="22"/>
        <v xml:space="preserve">["LP"] =  0; </v>
      </c>
      <c r="AH51" t="str">
        <f t="shared" si="38"/>
        <v>0</v>
      </c>
      <c r="AI51" t="str">
        <f t="shared" si="23"/>
        <v xml:space="preserve">["REP"] = 0; </v>
      </c>
      <c r="AJ51">
        <f>IF(NOT(ISBLANK(J51)),VLOOKUP(J51,Faction!A$2:B$78,2,FALSE),1)</f>
        <v>1</v>
      </c>
      <c r="AK51" t="str">
        <f t="shared" si="24"/>
        <v xml:space="preserve">["FACTION"] = 1; </v>
      </c>
      <c r="AL51" t="str">
        <f>CONCATENATE("[""TIER""] = ",TEXT(M51,"0"),"; ")</f>
        <v xml:space="preserve">["TIER"] = 0; </v>
      </c>
      <c r="AM51" t="str">
        <f>IF(LEN(N51)&gt;0,CONCATENATE("[""MIN_LVL""] = ",REPT(" ",3-LEN(N51)),"""",N51,"""; "),"                     ")</f>
        <v xml:space="preserve">                     </v>
      </c>
      <c r="AN51" t="str">
        <f>IF(LEN(O51)&gt;0,CONCATENATE("[""MIN_LVL""] = ",REPT(" ",3-LEN(O51)),"""",O51,"""; "),"")</f>
        <v/>
      </c>
      <c r="AO51" t="str">
        <f>CONCATENATE("[""NAME""] = { [""EN""] = """,C51,"""; }; ")</f>
        <v xml:space="preserve">["NAME"] = { ["EN"] = "Not Actively Achievable"; }; </v>
      </c>
      <c r="AP51" t="str">
        <f>IF(LEN(L51)&gt;0,CONCATENATE("[""LORE""] = { [""EN""] = """,L51,"""; }; "),"")</f>
        <v/>
      </c>
      <c r="AQ51" t="str">
        <f>IF(LEN(K51)&gt;0,CONCATENATE("[""SUMMARY""] = { [""EN""] = """,K51,"""; }; "),"")</f>
        <v/>
      </c>
      <c r="AR51" t="str">
        <f>IF(LEN(G51)&gt;0,CONCATENATE("[""TITLE""] = { [""EN""] = """,G51,"""; }; "),"")</f>
        <v/>
      </c>
      <c r="AS51" t="str">
        <f t="shared" si="25"/>
        <v>};</v>
      </c>
    </row>
    <row r="52" spans="1:45" x14ac:dyDescent="0.25">
      <c r="A52">
        <v>1879227905</v>
      </c>
      <c r="B52">
        <v>44</v>
      </c>
      <c r="C52" t="s">
        <v>1736</v>
      </c>
      <c r="D52" t="s">
        <v>26</v>
      </c>
      <c r="E52" t="s">
        <v>1718</v>
      </c>
      <c r="G52" t="s">
        <v>1735</v>
      </c>
      <c r="K52" t="s">
        <v>1738</v>
      </c>
      <c r="L52" t="s">
        <v>1737</v>
      </c>
      <c r="M52">
        <v>0</v>
      </c>
      <c r="N52">
        <v>75</v>
      </c>
      <c r="R52" t="str">
        <f t="shared" si="14"/>
        <v xml:space="preserve"> [51] = {["ID"] = 1879227905; }; -- Tower of Orthanc: Original Challenger of Saruman</v>
      </c>
      <c r="S52" s="1" t="str">
        <f t="shared" si="15"/>
        <v xml:space="preserve"> [51] = {["ID"] = 1879227905; ["SAVE_INDEX"] = 44; ["TYPE"] =  6; ["NA"] = 3; ["VXP"] = 0; ["LP"] =  0; ["REP"] = 0; ["FACTION"] = 1; ["TIER"] = 0; ["MIN_LVL"] =  "75"; ["NAME"] = { ["EN"] = "Tower of Orthanc: Original Challenger of Saruman"; }; ["LORE"] = { ["EN"] = "You were the first to rise to the challenge and destroy all of Saruman's rings in one fell swoop."; }; ["SUMMARY"] = { ["EN"] = "This hidden deed could only be unlocked once by the first raid on each server that completed The Tower of Orthanc in Tier 2 Challenge mode in a single run."; }; ["TITLE"] = { ["EN"] = "Original Challenger of Saruman"; }; };</v>
      </c>
      <c r="T52">
        <f t="shared" si="16"/>
        <v>51</v>
      </c>
      <c r="U52" t="str">
        <f t="shared" si="17"/>
        <v xml:space="preserve"> [51] = {</v>
      </c>
      <c r="V52" t="str">
        <f t="shared" si="33"/>
        <v xml:space="preserve">["ID"] = 1879227905; </v>
      </c>
      <c r="W52" t="str">
        <f t="shared" si="18"/>
        <v xml:space="preserve">["ID"] = 1879227905; </v>
      </c>
      <c r="X52" t="str">
        <f t="shared" si="19"/>
        <v/>
      </c>
      <c r="Y52" s="1" t="str">
        <f t="shared" si="34"/>
        <v xml:space="preserve">["SAVE_INDEX"] = 44; </v>
      </c>
      <c r="Z52">
        <f>VLOOKUP(D52,Type!A$2:B$18,2,FALSE)</f>
        <v>6</v>
      </c>
      <c r="AA52" t="str">
        <f t="shared" si="20"/>
        <v xml:space="preserve">["TYPE"] =  6; </v>
      </c>
      <c r="AB52">
        <f>IF(NOT(ISBLANK(E52)),VLOOKUP(E52,Type!D$2:E$6,2,FALSE),"")</f>
        <v>3</v>
      </c>
      <c r="AC52" t="str">
        <f t="shared" si="35"/>
        <v xml:space="preserve">["NA"] = 3; </v>
      </c>
      <c r="AD52" t="str">
        <f t="shared" si="36"/>
        <v>0</v>
      </c>
      <c r="AE52" t="str">
        <f t="shared" si="21"/>
        <v xml:space="preserve">["VXP"] = 0; </v>
      </c>
      <c r="AF52" t="str">
        <f t="shared" si="37"/>
        <v>0</v>
      </c>
      <c r="AG52" t="str">
        <f t="shared" si="22"/>
        <v xml:space="preserve">["LP"] =  0; </v>
      </c>
      <c r="AH52" t="str">
        <f t="shared" si="38"/>
        <v>0</v>
      </c>
      <c r="AI52" t="str">
        <f t="shared" si="23"/>
        <v xml:space="preserve">["REP"] = 0; </v>
      </c>
      <c r="AJ52">
        <f>IF(NOT(ISBLANK(J52)),VLOOKUP(J52,Faction!A$2:B$78,2,FALSE),1)</f>
        <v>1</v>
      </c>
      <c r="AK52" t="str">
        <f t="shared" si="24"/>
        <v xml:space="preserve">["FACTION"] = 1; </v>
      </c>
      <c r="AL52" t="str">
        <f>CONCATENATE("[""TIER""] = ",TEXT(M52,"0"),"; ")</f>
        <v xml:space="preserve">["TIER"] = 0; </v>
      </c>
      <c r="AM52" t="str">
        <f>IF(LEN(N52)&gt;0,CONCATENATE("[""MIN_LVL""] = ",REPT(" ",3-LEN(N52)),"""",N52,"""; "),"                     ")</f>
        <v xml:space="preserve">["MIN_LVL"] =  "75"; </v>
      </c>
      <c r="AN52" t="str">
        <f>IF(LEN(O52)&gt;0,CONCATENATE("[""MIN_LVL""] = ",REPT(" ",3-LEN(O52)),"""",O52,"""; "),"")</f>
        <v/>
      </c>
      <c r="AO52" t="str">
        <f>CONCATENATE("[""NAME""] = { [""EN""] = """,C52,"""; }; ")</f>
        <v xml:space="preserve">["NAME"] = { ["EN"] = "Tower of Orthanc: Original Challenger of Saruman"; }; </v>
      </c>
      <c r="AP52" t="str">
        <f>IF(LEN(L52)&gt;0,CONCATENATE("[""LORE""] = { [""EN""] = """,L52,"""; }; "),"")</f>
        <v xml:space="preserve">["LORE"] = { ["EN"] = "You were the first to rise to the challenge and destroy all of Saruman's rings in one fell swoop."; }; </v>
      </c>
      <c r="AQ52" t="str">
        <f>IF(LEN(K52)&gt;0,CONCATENATE("[""SUMMARY""] = { [""EN""] = """,K52,"""; }; "),"")</f>
        <v xml:space="preserve">["SUMMARY"] = { ["EN"] = "This hidden deed could only be unlocked once by the first raid on each server that completed The Tower of Orthanc in Tier 2 Challenge mode in a single run."; }; </v>
      </c>
      <c r="AR52" t="str">
        <f>IF(LEN(G52)&gt;0,CONCATENATE("[""TITLE""] = { [""EN""] = """,G52,"""; }; "),"")</f>
        <v xml:space="preserve">["TITLE"] = { ["EN"] = "Original Challenger of Saruman"; }; </v>
      </c>
      <c r="AS52" t="str">
        <f t="shared" si="25"/>
        <v>};</v>
      </c>
    </row>
    <row r="53" spans="1:45" x14ac:dyDescent="0.25">
      <c r="S53" s="1"/>
      <c r="Y53" s="1"/>
    </row>
    <row r="54" spans="1:45" x14ac:dyDescent="0.25">
      <c r="S54" s="1"/>
      <c r="Y54" s="1"/>
    </row>
    <row r="55" spans="1:45" x14ac:dyDescent="0.25">
      <c r="S55" s="1"/>
      <c r="Y55" s="1"/>
    </row>
    <row r="56" spans="1:45" x14ac:dyDescent="0.25">
      <c r="S56" s="1"/>
      <c r="Y56" s="1"/>
    </row>
    <row r="57" spans="1:45" x14ac:dyDescent="0.25">
      <c r="S57" s="1"/>
      <c r="Y57" s="1"/>
    </row>
    <row r="58" spans="1:45" x14ac:dyDescent="0.25">
      <c r="S58" s="1"/>
      <c r="Y58" s="1"/>
    </row>
    <row r="59" spans="1:45" x14ac:dyDescent="0.25">
      <c r="S59" s="1"/>
      <c r="Y59" s="1"/>
    </row>
  </sheetData>
  <conditionalFormatting sqref="B1:B3 B5:B8 B10:B14 B16:B19 B22:B24 B26:B44 B46:B50">
    <cfRule type="duplicateValues" dxfId="35" priority="8"/>
  </conditionalFormatting>
  <conditionalFormatting sqref="B1:B1048576">
    <cfRule type="duplicateValues" dxfId="34" priority="2"/>
    <cfRule type="duplicateValues" dxfId="33" priority="3"/>
    <cfRule type="duplicateValues" dxfId="32" priority="4"/>
  </conditionalFormatting>
  <conditionalFormatting sqref="P2:P53">
    <cfRule type="duplicateValues" dxfId="31"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6FA0-5BF6-403A-AD4C-3E2F0C0CFA61}">
  <dimension ref="A1:AR41"/>
  <sheetViews>
    <sheetView workbookViewId="0">
      <pane xSplit="4" ySplit="1" topLeftCell="H17" activePane="bottomRight" state="frozen"/>
      <selection pane="topRight" activeCell="B1" sqref="B1"/>
      <selection pane="bottomLeft" activeCell="A2" sqref="A2"/>
      <selection pane="bottomRight" activeCell="S2" sqref="S2:S41"/>
    </sheetView>
  </sheetViews>
  <sheetFormatPr defaultRowHeight="15" x14ac:dyDescent="0.25"/>
  <cols>
    <col min="1" max="1" width="11" bestFit="1" customWidth="1"/>
    <col min="4" max="4" width="34.28515625" customWidth="1"/>
    <col min="5" max="5" width="27.5703125" customWidth="1"/>
    <col min="7" max="11" width="9.140625" customWidth="1"/>
    <col min="12" max="12" width="27.42578125" customWidth="1"/>
    <col min="13" max="14" width="9.140625" customWidth="1"/>
    <col min="15" max="15" width="9.140625" style="5"/>
    <col min="18" max="18" width="12.140625" bestFit="1" customWidth="1"/>
    <col min="19" max="19" width="12.140625" customWidth="1"/>
    <col min="20" max="20" width="19.85546875" customWidth="1"/>
    <col min="21" max="25" width="9.140625" customWidth="1"/>
    <col min="26" max="26" width="14" customWidth="1"/>
    <col min="27" max="36" width="9.140625" customWidth="1"/>
  </cols>
  <sheetData>
    <row r="1" spans="1:44" x14ac:dyDescent="0.25">
      <c r="A1" t="s">
        <v>1863</v>
      </c>
      <c r="B1" t="s">
        <v>138</v>
      </c>
      <c r="C1" t="s">
        <v>137</v>
      </c>
      <c r="D1" t="s">
        <v>0</v>
      </c>
      <c r="E1" t="s">
        <v>631</v>
      </c>
      <c r="F1" t="s">
        <v>1</v>
      </c>
      <c r="G1" t="s">
        <v>2</v>
      </c>
      <c r="H1" t="s">
        <v>3</v>
      </c>
      <c r="I1" t="s">
        <v>4</v>
      </c>
      <c r="J1" t="s">
        <v>5</v>
      </c>
      <c r="K1" t="s">
        <v>6</v>
      </c>
      <c r="L1" t="s">
        <v>7</v>
      </c>
      <c r="M1" t="s">
        <v>8</v>
      </c>
      <c r="N1" t="s">
        <v>9</v>
      </c>
      <c r="O1" s="5"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1879260394</v>
      </c>
      <c r="B2">
        <v>33</v>
      </c>
      <c r="C2">
        <v>1</v>
      </c>
      <c r="D2" t="s">
        <v>897</v>
      </c>
      <c r="F2" t="s">
        <v>24</v>
      </c>
      <c r="H2" t="s">
        <v>966</v>
      </c>
      <c r="K2" t="s">
        <v>79</v>
      </c>
      <c r="L2" t="s">
        <v>967</v>
      </c>
      <c r="M2" t="s">
        <v>978</v>
      </c>
      <c r="N2">
        <v>0</v>
      </c>
      <c r="O2" s="5">
        <v>20</v>
      </c>
      <c r="S2" t="str">
        <f>CONCATENATE(V2,X2,Y2,AR2," -- ",D2)</f>
        <v xml:space="preserve">  [1] = {["ID"] = 1879260394; }; -- The Road to Erebor</v>
      </c>
      <c r="T2" s="1" t="str">
        <f>CONCATENATE(V2,W2,Z2,AB2,AD2,AF2,AH2,AJ2,AK2,AL2,AM2,AN2,AO2,AP2,AQ2,AR2)</f>
        <v xml:space="preserve">  [1] = {["ID"] = 1879260394; ["SAVE_INDEX"] =  1; ["TYPE"] = 12; ["VXP"] = 0; ["LP"] = 0; ["REP"] = 0; ["FACTION"] = 1; ["TIER"] = 0; ["MIN_LVL"] =  "20"; ["NAME"] = { ["EN"] = "The Road to Erebor"; }; ["LORE"] = { ["EN"] = "Gandalf the Grey is troubled by recent stirrings in the East. He wonders what has become of his allies and enemies of the past."; }; ["SUMMARY"] = { ["EN"] = "Complete 7 Meta deeds in The Road to Erebor instance cluster"; }; ["TITLE"] = { ["EN"] = "Defender of Erebor"; }; };</v>
      </c>
      <c r="U2">
        <f t="shared" ref="U2:U41" si="0">ROW()-1</f>
        <v>1</v>
      </c>
      <c r="V2" t="str">
        <f>CONCATENATE(REPT(" ",3-LEN(U2)),"[",U2,"] = {")</f>
        <v xml:space="preserve">  [1] = {</v>
      </c>
      <c r="W2" t="str">
        <f>IF(LEN(A2)&gt;0,CONCATENATE("[""ID""] = ",A2,"; "),"                     ")</f>
        <v xml:space="preserve">["ID"] = 1879260394; </v>
      </c>
      <c r="X2" t="str">
        <f>IF(LEN(A2)&gt;0,CONCATENATE("[""ID""] = ",A2,"; "),"")</f>
        <v xml:space="preserve">["ID"] = 1879260394; </v>
      </c>
      <c r="Y2" t="str">
        <f>IF(LEN(Q2)&gt;0,CONCATENATE("[""CAT_ID""] = ",Q2,"; "),"")</f>
        <v/>
      </c>
      <c r="Z2" s="1" t="str">
        <f>IF(LEN(C2)&gt;0,CONCATENATE("[""SAVE_INDEX""] = ",REPT(" ",2-LEN(C2)),C2,"; "),REPT(" ",21))</f>
        <v xml:space="preserve">["SAVE_INDEX"] =  1; </v>
      </c>
      <c r="AA2">
        <f>VLOOKUP(F2,Type!A$2:B$18,2,FALSE)</f>
        <v>12</v>
      </c>
      <c r="AB2" t="str">
        <f>CONCATENATE("[""TYPE""] = ",REPT(" ",2-LEN(AA2)),AA2,"; ")</f>
        <v xml:space="preserve">["TYPE"] = 12; </v>
      </c>
      <c r="AC2" t="str">
        <f>TEXT(G2,0)</f>
        <v>0</v>
      </c>
      <c r="AD2" t="str">
        <f>CONCATENATE("[""VXP""] = ",REPT(" ",1-LEN(AC2)),TEXT(AC2,"0"),"; ")</f>
        <v xml:space="preserve">["VXP"] = 0; </v>
      </c>
      <c r="AE2" t="str">
        <f>TEXT(I2,0)</f>
        <v>0</v>
      </c>
      <c r="AF2" t="str">
        <f>CONCATENATE("[""LP""] = ",REPT(" ",1-LEN(AE2)),TEXT(AE2,"0"),"; ")</f>
        <v xml:space="preserve">["LP"] = 0; </v>
      </c>
      <c r="AG2" t="str">
        <f>TEXT(J2,0)</f>
        <v>0</v>
      </c>
      <c r="AH2" t="str">
        <f>CONCATENATE("[""REP""] = ",REPT(" ",1-LEN(AG2)),TEXT(AG2,"0"),"; ")</f>
        <v xml:space="preserve">["REP"] = 0; </v>
      </c>
      <c r="AI2">
        <f>VLOOKUP(K2,Faction!A$2:B$78,2,FALSE)</f>
        <v>1</v>
      </c>
      <c r="AJ2" t="str">
        <f>CONCATENATE("[""FACTION""] = ",TEXT(AI2,"0"),"; ")</f>
        <v xml:space="preserve">["FACTION"] = 1; </v>
      </c>
      <c r="AK2" t="str">
        <f>CONCATENATE("[""TIER""] = ",TEXT(N2,"0"),"; ")</f>
        <v xml:space="preserve">["TIER"] = 0; </v>
      </c>
      <c r="AL2" t="str">
        <f>IF(LEN(O2)&gt;0,CONCATENATE("[""MIN_LVL""] = ",REPT(" ",3-LEN(O2)),"""",O2,"""; "),"                     ")</f>
        <v xml:space="preserve">["MIN_LVL"] =  "20"; </v>
      </c>
      <c r="AM2" t="str">
        <f>IF(LEN(P2)&gt;0,CONCATENATE("[""MIN_LVL""] = ",REPT(" ",3-LEN(P2)),"""",P2,"""; "),"")</f>
        <v/>
      </c>
      <c r="AN2" t="str">
        <f>CONCATENATE("[""NAME""] = { [""EN""] = """,D2,"""; }; ")</f>
        <v xml:space="preserve">["NAME"] = { ["EN"] = "The Road to Erebor"; }; </v>
      </c>
      <c r="AO2" t="str">
        <f>IF(LEN(M2)&gt;0,CONCATENATE("[""LORE""] = { [""EN""] = """,M2,"""; }; "),"")</f>
        <v xml:space="preserve">["LORE"] = { ["EN"] = "Gandalf the Grey is troubled by recent stirrings in the East. He wonders what has become of his allies and enemies of the past."; }; </v>
      </c>
      <c r="AP2" t="str">
        <f>IF(LEN(L2)&gt;0,CONCATENATE("[""SUMMARY""] = { [""EN""] = """,L2,"""; }; "),"")</f>
        <v xml:space="preserve">["SUMMARY"] = { ["EN"] = "Complete 7 Meta deeds in The Road to Erebor instance cluster"; }; </v>
      </c>
      <c r="AQ2" t="str">
        <f>IF(LEN(H2)&gt;0,CONCATENATE("[""TITLE""] = { [""EN""] = """,H2,"""; }; "),"")</f>
        <v xml:space="preserve">["TITLE"] = { ["EN"] = "Defender of Erebor"; }; </v>
      </c>
      <c r="AR2" t="str">
        <f t="shared" ref="AR2:AR41" si="1">CONCATENATE("};")</f>
        <v>};</v>
      </c>
    </row>
    <row r="3" spans="1:44" x14ac:dyDescent="0.25">
      <c r="D3" s="2" t="s">
        <v>916</v>
      </c>
      <c r="E3" s="2"/>
      <c r="F3" s="2" t="s">
        <v>134</v>
      </c>
      <c r="K3" t="s">
        <v>79</v>
      </c>
      <c r="Q3">
        <v>77</v>
      </c>
      <c r="S3" t="str">
        <f t="shared" ref="S3:S41" si="2">CONCATENATE(V3,X3,Y3,AR3," -- ",D3)</f>
        <v xml:space="preserve">  [2] = {["CAT_ID"] = 77; }; -- Seat of the Great Goblin</v>
      </c>
      <c r="T3" s="1" t="str">
        <f t="shared" ref="T3:T41" si="3">CONCATENATE(V3,W3,Z3,AB3,AD3,AF3,AH3,AJ3,AK3,AL3,AM3,AN3,AO3,AP3,AQ3,AR3)</f>
        <v xml:space="preserve">  [2] = {                                          ["TYPE"] = 14; ["VXP"] = 0; ["LP"] = 0; ["REP"] = 0; ["FACTION"] = 1; ["TIER"] = 0;                      ["NAME"] = { ["EN"] = "Seat of the Great Goblin"; }; };</v>
      </c>
      <c r="U3">
        <f t="shared" si="0"/>
        <v>2</v>
      </c>
      <c r="V3" t="str">
        <f t="shared" ref="V3:V41" si="4">CONCATENATE(REPT(" ",3-LEN(U3)),"[",U3,"] = {")</f>
        <v xml:space="preserve">  [2] = {</v>
      </c>
      <c r="W3" t="str">
        <f t="shared" ref="W3:W41" si="5">IF(LEN(A3)&gt;0,CONCATENATE("[""ID""] = ",A3,"; "),"                     ")</f>
        <v xml:space="preserve">                     </v>
      </c>
      <c r="X3" t="str">
        <f t="shared" ref="X3:X41" si="6">IF(LEN(A3)&gt;0,CONCATENATE("[""ID""] = ",A3,"; "),"")</f>
        <v/>
      </c>
      <c r="Y3" t="str">
        <f t="shared" ref="Y3:Y41" si="7">IF(LEN(Q3)&gt;0,CONCATENATE("[""CAT_ID""] = ",Q3,"; "),"")</f>
        <v xml:space="preserve">["CAT_ID"] = 77; </v>
      </c>
      <c r="Z3" s="1" t="str">
        <f t="shared" ref="Z3:Z41" si="8">IF(LEN(C3)&gt;0,CONCATENATE("[""SAVE_INDEX""] = ",REPT(" ",2-LEN(C3)),C3,"; "),REPT(" ",21))</f>
        <v xml:space="preserve">                     </v>
      </c>
      <c r="AA3">
        <f>VLOOKUP(F3,Type!A$2:B$18,2,FALSE)</f>
        <v>14</v>
      </c>
      <c r="AB3" t="str">
        <f t="shared" ref="AB3:AB41" si="9">CONCATENATE("[""TYPE""] = ",REPT(" ",2-LEN(AA3)),AA3,"; ")</f>
        <v xml:space="preserve">["TYPE"] = 14; </v>
      </c>
      <c r="AC3" t="str">
        <f t="shared" ref="AC3:AC41" si="10">TEXT(G3,0)</f>
        <v>0</v>
      </c>
      <c r="AD3" t="str">
        <f t="shared" ref="AD3:AD41" si="11">CONCATENATE("[""VXP""] = ",REPT(" ",1-LEN(AC3)),TEXT(AC3,"0"),"; ")</f>
        <v xml:space="preserve">["VXP"] = 0; </v>
      </c>
      <c r="AE3" t="str">
        <f t="shared" ref="AE3:AE41" si="12">TEXT(I3,0)</f>
        <v>0</v>
      </c>
      <c r="AF3" t="str">
        <f t="shared" ref="AF3:AF41" si="13">CONCATENATE("[""LP""] = ",REPT(" ",1-LEN(AE3)),TEXT(AE3,"0"),"; ")</f>
        <v xml:space="preserve">["LP"] = 0; </v>
      </c>
      <c r="AG3" t="str">
        <f t="shared" ref="AG3:AG41" si="14">TEXT(J3,0)</f>
        <v>0</v>
      </c>
      <c r="AH3" t="str">
        <f t="shared" ref="AH3:AH41" si="15">CONCATENATE("[""REP""] = ",REPT(" ",1-LEN(AG3)),TEXT(AG3,"0"),"; ")</f>
        <v xml:space="preserve">["REP"] = 0; </v>
      </c>
      <c r="AI3">
        <f>VLOOKUP(K3,Faction!A$2:B$78,2,FALSE)</f>
        <v>1</v>
      </c>
      <c r="AJ3" t="str">
        <f t="shared" ref="AJ3:AJ41" si="16">CONCATENATE("[""FACTION""] = ",TEXT(AI3,"0"),"; ")</f>
        <v xml:space="preserve">["FACTION"] = 1; </v>
      </c>
      <c r="AK3" t="str">
        <f t="shared" ref="AK3:AK41" si="17">CONCATENATE("[""TIER""] = ",TEXT(N3,"0"),"; ")</f>
        <v xml:space="preserve">["TIER"] = 0; </v>
      </c>
      <c r="AL3" t="str">
        <f t="shared" ref="AL3:AL41" si="18">IF(LEN(O3)&gt;0,CONCATENATE("[""MIN_LVL""] = ",REPT(" ",3-LEN(O3)),"""",O3,"""; "),"                     ")</f>
        <v xml:space="preserve">                     </v>
      </c>
      <c r="AM3" t="str">
        <f t="shared" ref="AM3:AM41" si="19">IF(LEN(P3)&gt;0,CONCATENATE("[""MIN_LVL""] = ",REPT(" ",3-LEN(P3)),"""",P3,"""; "),"")</f>
        <v/>
      </c>
      <c r="AN3" t="str">
        <f t="shared" ref="AN3:AN41" si="20">CONCATENATE("[""NAME""] = { [""EN""] = """,D3,"""; }; ")</f>
        <v xml:space="preserve">["NAME"] = { ["EN"] = "Seat of the Great Goblin"; }; </v>
      </c>
      <c r="AO3" t="str">
        <f t="shared" ref="AO3:AO41" si="21">IF(LEN(M3)&gt;0,CONCATENATE("[""LORE""] = { [""EN""] = """,M3,"""; }; "),"")</f>
        <v/>
      </c>
      <c r="AP3" t="str">
        <f t="shared" ref="AP3:AP41" si="22">IF(LEN(L3)&gt;0,CONCATENATE("[""SUMMARY""] = { [""EN""] = """,L3,"""; }; "),"")</f>
        <v/>
      </c>
      <c r="AQ3" t="str">
        <f t="shared" ref="AQ3:AQ41" si="23">IF(LEN(H3)&gt;0,CONCATENATE("[""TITLE""] = { [""EN""] = """,H3,"""; }; "),"")</f>
        <v/>
      </c>
      <c r="AR3" t="str">
        <f t="shared" si="1"/>
        <v>};</v>
      </c>
    </row>
    <row r="4" spans="1:44" x14ac:dyDescent="0.25">
      <c r="A4">
        <v>1879259433</v>
      </c>
      <c r="B4">
        <v>9</v>
      </c>
      <c r="C4">
        <v>2</v>
      </c>
      <c r="D4" t="s">
        <v>915</v>
      </c>
      <c r="E4" t="s">
        <v>916</v>
      </c>
      <c r="F4" t="s">
        <v>31</v>
      </c>
      <c r="K4" t="s">
        <v>79</v>
      </c>
      <c r="L4" t="s">
        <v>917</v>
      </c>
      <c r="M4" t="s">
        <v>971</v>
      </c>
      <c r="N4">
        <v>1</v>
      </c>
      <c r="O4" s="5" t="s">
        <v>1392</v>
      </c>
      <c r="S4" t="str">
        <f t="shared" si="2"/>
        <v xml:space="preserve">  [3] = {["ID"] = 1879259433; }; -- Usurper of the Great Goblin's Throne</v>
      </c>
      <c r="T4" s="1" t="str">
        <f t="shared" si="3"/>
        <v xml:space="preserve">  [3] = {["ID"] = 1879259433; ["SAVE_INDEX"] =  2; ["TYPE"] =  4; ["VXP"] = 0; ["LP"] = 0; ["REP"] = 0; ["FACTION"] = 1; ["TIER"] = 1; ["MIN_LVL"] = "CAP"; ["NAME"] = { ["EN"] = "Usurper of the Great Goblin's Throne"; }; ["LORE"] = { ["EN"] = "The Great Goblin, Uloga, has grown strong in Goblin-town and now seeks to expand his power across Middle-earth."; }; ["SUMMARY"] = { ["EN"] = "Complete 4 deeds in Seat of the Great Goblin"; }; };</v>
      </c>
      <c r="U4">
        <f t="shared" si="0"/>
        <v>3</v>
      </c>
      <c r="V4" t="str">
        <f t="shared" si="4"/>
        <v xml:space="preserve">  [3] = {</v>
      </c>
      <c r="W4" t="str">
        <f t="shared" si="5"/>
        <v xml:space="preserve">["ID"] = 1879259433; </v>
      </c>
      <c r="X4" t="str">
        <f t="shared" si="6"/>
        <v xml:space="preserve">["ID"] = 1879259433; </v>
      </c>
      <c r="Y4" t="str">
        <f t="shared" si="7"/>
        <v/>
      </c>
      <c r="Z4" s="1" t="str">
        <f t="shared" si="8"/>
        <v xml:space="preserve">["SAVE_INDEX"] =  2; </v>
      </c>
      <c r="AA4">
        <f>VLOOKUP(F4,Type!A$2:B$18,2,FALSE)</f>
        <v>4</v>
      </c>
      <c r="AB4" t="str">
        <f t="shared" si="9"/>
        <v xml:space="preserve">["TYPE"] =  4; </v>
      </c>
      <c r="AC4" t="str">
        <f t="shared" si="10"/>
        <v>0</v>
      </c>
      <c r="AD4" t="str">
        <f t="shared" si="11"/>
        <v xml:space="preserve">["VXP"] = 0; </v>
      </c>
      <c r="AE4" t="str">
        <f t="shared" si="12"/>
        <v>0</v>
      </c>
      <c r="AF4" t="str">
        <f t="shared" si="13"/>
        <v xml:space="preserve">["LP"] = 0; </v>
      </c>
      <c r="AG4" t="str">
        <f t="shared" si="14"/>
        <v>0</v>
      </c>
      <c r="AH4" t="str">
        <f t="shared" si="15"/>
        <v xml:space="preserve">["REP"] = 0; </v>
      </c>
      <c r="AI4">
        <f>VLOOKUP(K4,Faction!A$2:B$78,2,FALSE)</f>
        <v>1</v>
      </c>
      <c r="AJ4" t="str">
        <f t="shared" si="16"/>
        <v xml:space="preserve">["FACTION"] = 1; </v>
      </c>
      <c r="AK4" t="str">
        <f t="shared" si="17"/>
        <v xml:space="preserve">["TIER"] = 1; </v>
      </c>
      <c r="AL4" t="str">
        <f t="shared" si="18"/>
        <v xml:space="preserve">["MIN_LVL"] = "CAP"; </v>
      </c>
      <c r="AM4" t="str">
        <f t="shared" si="19"/>
        <v/>
      </c>
      <c r="AN4" t="str">
        <f t="shared" si="20"/>
        <v xml:space="preserve">["NAME"] = { ["EN"] = "Usurper of the Great Goblin's Throne"; }; </v>
      </c>
      <c r="AO4" t="str">
        <f t="shared" si="21"/>
        <v xml:space="preserve">["LORE"] = { ["EN"] = "The Great Goblin, Uloga, has grown strong in Goblin-town and now seeks to expand his power across Middle-earth."; }; </v>
      </c>
      <c r="AP4" t="str">
        <f t="shared" si="22"/>
        <v xml:space="preserve">["SUMMARY"] = { ["EN"] = "Complete 4 deeds in Seat of the Great Goblin"; }; </v>
      </c>
      <c r="AQ4" t="str">
        <f t="shared" si="23"/>
        <v/>
      </c>
      <c r="AR4" t="str">
        <f t="shared" si="1"/>
        <v>};</v>
      </c>
    </row>
    <row r="5" spans="1:44" x14ac:dyDescent="0.25">
      <c r="A5">
        <v>1879259399</v>
      </c>
      <c r="B5">
        <v>11</v>
      </c>
      <c r="C5">
        <v>3</v>
      </c>
      <c r="D5" t="s">
        <v>920</v>
      </c>
      <c r="E5" t="s">
        <v>916</v>
      </c>
      <c r="F5" t="s">
        <v>31</v>
      </c>
      <c r="K5" t="s">
        <v>79</v>
      </c>
      <c r="L5" t="s">
        <v>921</v>
      </c>
      <c r="M5" t="s">
        <v>973</v>
      </c>
      <c r="N5">
        <v>2</v>
      </c>
      <c r="O5" s="5">
        <v>20</v>
      </c>
      <c r="S5" t="str">
        <f t="shared" si="2"/>
        <v xml:space="preserve">  [4] = {["ID"] = 1879259399; }; -- Seat of the Great Goblin -- Tier 1</v>
      </c>
      <c r="T5" s="1" t="str">
        <f t="shared" si="3"/>
        <v xml:space="preserve">  [4] = {["ID"] = 1879259399; ["SAVE_INDEX"] =  3; ["TYPE"] =  4; ["VXP"] = 0; ["LP"] = 0; ["REP"] = 0; ["FACTION"] = 1; ["TIER"] = 2; ["MIN_LVL"] =  "20"; ["NAME"] = { ["EN"] = "Seat of the Great Goblin -- Tier 1"; }; ["LORE"] = { ["EN"] = "The goblins of Goblin-town led by the Great Goblin, Uloga, have grown to become a threat to the Free Peoples of Middle-earth."; }; ["SUMMARY"] = { ["EN"] = "Complete Seat of the Great Goblin in Tier 1"; }; };</v>
      </c>
      <c r="U5">
        <f t="shared" si="0"/>
        <v>4</v>
      </c>
      <c r="V5" t="str">
        <f t="shared" si="4"/>
        <v xml:space="preserve">  [4] = {</v>
      </c>
      <c r="W5" t="str">
        <f t="shared" si="5"/>
        <v xml:space="preserve">["ID"] = 1879259399; </v>
      </c>
      <c r="X5" t="str">
        <f t="shared" si="6"/>
        <v xml:space="preserve">["ID"] = 1879259399; </v>
      </c>
      <c r="Y5" t="str">
        <f t="shared" si="7"/>
        <v/>
      </c>
      <c r="Z5" s="1" t="str">
        <f t="shared" si="8"/>
        <v xml:space="preserve">["SAVE_INDEX"] =  3; </v>
      </c>
      <c r="AA5">
        <f>VLOOKUP(F5,Type!A$2:B$18,2,FALSE)</f>
        <v>4</v>
      </c>
      <c r="AB5" t="str">
        <f t="shared" si="9"/>
        <v xml:space="preserve">["TYPE"] =  4; </v>
      </c>
      <c r="AC5" t="str">
        <f t="shared" si="10"/>
        <v>0</v>
      </c>
      <c r="AD5" t="str">
        <f t="shared" si="11"/>
        <v xml:space="preserve">["VXP"] = 0; </v>
      </c>
      <c r="AE5" t="str">
        <f t="shared" si="12"/>
        <v>0</v>
      </c>
      <c r="AF5" t="str">
        <f t="shared" si="13"/>
        <v xml:space="preserve">["LP"] = 0; </v>
      </c>
      <c r="AG5" t="str">
        <f t="shared" si="14"/>
        <v>0</v>
      </c>
      <c r="AH5" t="str">
        <f t="shared" si="15"/>
        <v xml:space="preserve">["REP"] = 0; </v>
      </c>
      <c r="AI5">
        <f>VLOOKUP(K5,Faction!A$2:B$78,2,FALSE)</f>
        <v>1</v>
      </c>
      <c r="AJ5" t="str">
        <f t="shared" si="16"/>
        <v xml:space="preserve">["FACTION"] = 1; </v>
      </c>
      <c r="AK5" t="str">
        <f t="shared" si="17"/>
        <v xml:space="preserve">["TIER"] = 2; </v>
      </c>
      <c r="AL5" t="str">
        <f t="shared" si="18"/>
        <v xml:space="preserve">["MIN_LVL"] =  "20"; </v>
      </c>
      <c r="AM5" t="str">
        <f t="shared" si="19"/>
        <v/>
      </c>
      <c r="AN5" t="str">
        <f t="shared" si="20"/>
        <v xml:space="preserve">["NAME"] = { ["EN"] = "Seat of the Great Goblin -- Tier 1"; }; </v>
      </c>
      <c r="AO5" t="str">
        <f t="shared" si="21"/>
        <v xml:space="preserve">["LORE"] = { ["EN"] = "The goblins of Goblin-town led by the Great Goblin, Uloga, have grown to become a threat to the Free Peoples of Middle-earth."; }; </v>
      </c>
      <c r="AP5" t="str">
        <f t="shared" si="22"/>
        <v xml:space="preserve">["SUMMARY"] = { ["EN"] = "Complete Seat of the Great Goblin in Tier 1"; }; </v>
      </c>
      <c r="AQ5" t="str">
        <f t="shared" si="23"/>
        <v/>
      </c>
      <c r="AR5" t="str">
        <f t="shared" si="1"/>
        <v>};</v>
      </c>
    </row>
    <row r="6" spans="1:44" x14ac:dyDescent="0.25">
      <c r="A6">
        <v>1879259428</v>
      </c>
      <c r="B6">
        <v>12</v>
      </c>
      <c r="C6">
        <v>4</v>
      </c>
      <c r="D6" t="s">
        <v>922</v>
      </c>
      <c r="E6" t="s">
        <v>916</v>
      </c>
      <c r="F6" t="s">
        <v>31</v>
      </c>
      <c r="K6" t="s">
        <v>79</v>
      </c>
      <c r="L6" t="s">
        <v>923</v>
      </c>
      <c r="M6" t="s">
        <v>973</v>
      </c>
      <c r="N6">
        <v>2</v>
      </c>
      <c r="O6" s="5">
        <v>20</v>
      </c>
      <c r="S6" t="str">
        <f t="shared" si="2"/>
        <v xml:space="preserve">  [5] = {["ID"] = 1879259428; }; -- Seat of the Great Goblin -- Tier 2</v>
      </c>
      <c r="T6" s="1" t="str">
        <f t="shared" si="3"/>
        <v xml:space="preserve">  [5] = {["ID"] = 1879259428; ["SAVE_INDEX"] =  4; ["TYPE"] =  4; ["VXP"] = 0; ["LP"] = 0; ["REP"] = 0; ["FACTION"] = 1; ["TIER"] = 2; ["MIN_LVL"] =  "20"; ["NAME"] = { ["EN"] = "Seat of the Great Goblin -- Tier 2"; }; ["LORE"] = { ["EN"] = "The goblins of Goblin-town led by the Great Goblin, Uloga, have grown to become a threat to the Free Peoples of Middle-earth."; }; ["SUMMARY"] = { ["EN"] = "Complete Seat of the Great Goblin in Tier 2"; }; };</v>
      </c>
      <c r="U6">
        <f t="shared" si="0"/>
        <v>5</v>
      </c>
      <c r="V6" t="str">
        <f t="shared" si="4"/>
        <v xml:space="preserve">  [5] = {</v>
      </c>
      <c r="W6" t="str">
        <f t="shared" si="5"/>
        <v xml:space="preserve">["ID"] = 1879259428; </v>
      </c>
      <c r="X6" t="str">
        <f t="shared" si="6"/>
        <v xml:space="preserve">["ID"] = 1879259428; </v>
      </c>
      <c r="Y6" t="str">
        <f t="shared" si="7"/>
        <v/>
      </c>
      <c r="Z6" s="1" t="str">
        <f t="shared" si="8"/>
        <v xml:space="preserve">["SAVE_INDEX"] =  4; </v>
      </c>
      <c r="AA6">
        <f>VLOOKUP(F6,Type!A$2:B$18,2,FALSE)</f>
        <v>4</v>
      </c>
      <c r="AB6" t="str">
        <f t="shared" si="9"/>
        <v xml:space="preserve">["TYPE"] =  4; </v>
      </c>
      <c r="AC6" t="str">
        <f t="shared" si="10"/>
        <v>0</v>
      </c>
      <c r="AD6" t="str">
        <f t="shared" si="11"/>
        <v xml:space="preserve">["VXP"] = 0; </v>
      </c>
      <c r="AE6" t="str">
        <f t="shared" si="12"/>
        <v>0</v>
      </c>
      <c r="AF6" t="str">
        <f t="shared" si="13"/>
        <v xml:space="preserve">["LP"] = 0; </v>
      </c>
      <c r="AG6" t="str">
        <f t="shared" si="14"/>
        <v>0</v>
      </c>
      <c r="AH6" t="str">
        <f t="shared" si="15"/>
        <v xml:space="preserve">["REP"] = 0; </v>
      </c>
      <c r="AI6">
        <f>VLOOKUP(K6,Faction!A$2:B$78,2,FALSE)</f>
        <v>1</v>
      </c>
      <c r="AJ6" t="str">
        <f t="shared" si="16"/>
        <v xml:space="preserve">["FACTION"] = 1; </v>
      </c>
      <c r="AK6" t="str">
        <f t="shared" si="17"/>
        <v xml:space="preserve">["TIER"] = 2; </v>
      </c>
      <c r="AL6" t="str">
        <f t="shared" si="18"/>
        <v xml:space="preserve">["MIN_LVL"] =  "20"; </v>
      </c>
      <c r="AM6" t="str">
        <f t="shared" si="19"/>
        <v/>
      </c>
      <c r="AN6" t="str">
        <f t="shared" si="20"/>
        <v xml:space="preserve">["NAME"] = { ["EN"] = "Seat of the Great Goblin -- Tier 2"; }; </v>
      </c>
      <c r="AO6" t="str">
        <f t="shared" si="21"/>
        <v xml:space="preserve">["LORE"] = { ["EN"] = "The goblins of Goblin-town led by the Great Goblin, Uloga, have grown to become a threat to the Free Peoples of Middle-earth."; }; </v>
      </c>
      <c r="AP6" t="str">
        <f t="shared" si="22"/>
        <v xml:space="preserve">["SUMMARY"] = { ["EN"] = "Complete Seat of the Great Goblin in Tier 2"; }; </v>
      </c>
      <c r="AQ6" t="str">
        <f t="shared" si="23"/>
        <v/>
      </c>
      <c r="AR6" t="str">
        <f t="shared" si="1"/>
        <v>};</v>
      </c>
    </row>
    <row r="7" spans="1:44" x14ac:dyDescent="0.25">
      <c r="A7">
        <v>1879259429</v>
      </c>
      <c r="B7">
        <v>13</v>
      </c>
      <c r="C7">
        <v>6</v>
      </c>
      <c r="D7" t="s">
        <v>924</v>
      </c>
      <c r="E7" t="s">
        <v>916</v>
      </c>
      <c r="F7" t="s">
        <v>31</v>
      </c>
      <c r="K7" t="s">
        <v>79</v>
      </c>
      <c r="L7" t="s">
        <v>979</v>
      </c>
      <c r="M7" t="s">
        <v>973</v>
      </c>
      <c r="N7">
        <v>2</v>
      </c>
      <c r="O7" s="5" t="s">
        <v>1392</v>
      </c>
      <c r="S7" t="str">
        <f t="shared" si="2"/>
        <v xml:space="preserve">  [6] = {["ID"] = 1879259429; }; -- Challenge: Seat of the Great Goblin</v>
      </c>
      <c r="T7" s="1" t="str">
        <f>CONCATENATE(V7,W7,Z7,AB7,AD7,AF7,AH7,AJ7,AK7,AL7,AM7,AN7,AO7,AP7,AQ7,AR7)</f>
        <v xml:space="preserve">  [6] = {["ID"] = 1879259429; ["SAVE_INDEX"] =  6; ["TYPE"] =  4; ["VXP"] = 0; ["LP"] = 0; ["REP"] = 0; ["FACTION"] = 1; ["TIER"] = 2; ["MIN_LVL"] = "CAP"; ["NAME"] = { ["EN"] = "Challenge: Seat of the Great Goblin"; }; ["LORE"] = { ["EN"] = "The goblins of Goblin-town led by the Great Goblin, Uloga, have grown to become a threat to the Free Peoples of Middle-earth."; }; ["SUMMARY"] = { ["EN"] = "Defeat the Great Goblin rapidly after engaging him - Tier 2, max level"; }; };</v>
      </c>
      <c r="U7">
        <f t="shared" si="0"/>
        <v>6</v>
      </c>
      <c r="V7" t="str">
        <f>CONCATENATE(REPT(" ",3-LEN(U7)),"[",U7,"] = {")</f>
        <v xml:space="preserve">  [6] = {</v>
      </c>
      <c r="W7" t="str">
        <f>IF(LEN(A7)&gt;0,CONCATENATE("[""ID""] = ",A7,"; "),"                     ")</f>
        <v xml:space="preserve">["ID"] = 1879259429; </v>
      </c>
      <c r="X7" t="str">
        <f t="shared" si="6"/>
        <v xml:space="preserve">["ID"] = 1879259429; </v>
      </c>
      <c r="Y7" t="str">
        <f t="shared" si="7"/>
        <v/>
      </c>
      <c r="Z7" s="1" t="str">
        <f>IF(LEN(C7)&gt;0,CONCATENATE("[""SAVE_INDEX""] = ",REPT(" ",2-LEN(C7)),C7,"; "),REPT(" ",21))</f>
        <v xml:space="preserve">["SAVE_INDEX"] =  6; </v>
      </c>
      <c r="AA7">
        <f>VLOOKUP(F7,Type!A$2:B$18,2,FALSE)</f>
        <v>4</v>
      </c>
      <c r="AB7" t="str">
        <f>CONCATENATE("[""TYPE""] = ",REPT(" ",2-LEN(AA7)),AA7,"; ")</f>
        <v xml:space="preserve">["TYPE"] =  4; </v>
      </c>
      <c r="AC7" t="str">
        <f>TEXT(G7,0)</f>
        <v>0</v>
      </c>
      <c r="AD7" t="str">
        <f>CONCATENATE("[""VXP""] = ",REPT(" ",1-LEN(AC7)),TEXT(AC7,"0"),"; ")</f>
        <v xml:space="preserve">["VXP"] = 0; </v>
      </c>
      <c r="AE7" t="str">
        <f>TEXT(I7,0)</f>
        <v>0</v>
      </c>
      <c r="AF7" t="str">
        <f>CONCATENATE("[""LP""] = ",REPT(" ",1-LEN(AE7)),TEXT(AE7,"0"),"; ")</f>
        <v xml:space="preserve">["LP"] = 0; </v>
      </c>
      <c r="AG7" t="str">
        <f>TEXT(J7,0)</f>
        <v>0</v>
      </c>
      <c r="AH7" t="str">
        <f>CONCATENATE("[""REP""] = ",REPT(" ",1-LEN(AG7)),TEXT(AG7,"0"),"; ")</f>
        <v xml:space="preserve">["REP"] = 0; </v>
      </c>
      <c r="AI7">
        <f>VLOOKUP(K7,Faction!A$2:B$78,2,FALSE)</f>
        <v>1</v>
      </c>
      <c r="AJ7" t="str">
        <f>CONCATENATE("[""FACTION""] = ",TEXT(AI7,"0"),"; ")</f>
        <v xml:space="preserve">["FACTION"] = 1; </v>
      </c>
      <c r="AK7" t="str">
        <f>CONCATENATE("[""TIER""] = ",TEXT(N7,"0"),"; ")</f>
        <v xml:space="preserve">["TIER"] = 2; </v>
      </c>
      <c r="AL7" t="str">
        <f>IF(LEN(O7)&gt;0,CONCATENATE("[""MIN_LVL""] = ",REPT(" ",3-LEN(O7)),"""",O7,"""; "),"                     ")</f>
        <v xml:space="preserve">["MIN_LVL"] = "CAP"; </v>
      </c>
      <c r="AM7" t="str">
        <f>IF(LEN(P7)&gt;0,CONCATENATE("[""MIN_LVL""] = ",REPT(" ",3-LEN(P7)),"""",P7,"""; "),"")</f>
        <v/>
      </c>
      <c r="AN7" t="str">
        <f>CONCATENATE("[""NAME""] = { [""EN""] = """,D7,"""; }; ")</f>
        <v xml:space="preserve">["NAME"] = { ["EN"] = "Challenge: Seat of the Great Goblin"; }; </v>
      </c>
      <c r="AO7" t="str">
        <f>IF(LEN(M7)&gt;0,CONCATENATE("[""LORE""] = { [""EN""] = """,M7,"""; }; "),"")</f>
        <v xml:space="preserve">["LORE"] = { ["EN"] = "The goblins of Goblin-town led by the Great Goblin, Uloga, have grown to become a threat to the Free Peoples of Middle-earth."; }; </v>
      </c>
      <c r="AP7" t="str">
        <f>IF(LEN(L7)&gt;0,CONCATENATE("[""SUMMARY""] = { [""EN""] = """,L7,"""; }; "),"")</f>
        <v xml:space="preserve">["SUMMARY"] = { ["EN"] = "Defeat the Great Goblin rapidly after engaging him - Tier 2, max level"; }; </v>
      </c>
      <c r="AQ7" t="str">
        <f>IF(LEN(H7)&gt;0,CONCATENATE("[""TITLE""] = { [""EN""] = """,H7,"""; }; "),"")</f>
        <v/>
      </c>
      <c r="AR7" t="str">
        <f t="shared" si="1"/>
        <v>};</v>
      </c>
    </row>
    <row r="8" spans="1:44" x14ac:dyDescent="0.25">
      <c r="A8">
        <v>1879259646</v>
      </c>
      <c r="B8">
        <v>10</v>
      </c>
      <c r="C8">
        <v>5</v>
      </c>
      <c r="D8" t="s">
        <v>918</v>
      </c>
      <c r="E8" t="s">
        <v>916</v>
      </c>
      <c r="F8" t="s">
        <v>25</v>
      </c>
      <c r="K8" t="s">
        <v>79</v>
      </c>
      <c r="L8" t="s">
        <v>919</v>
      </c>
      <c r="M8" t="s">
        <v>972</v>
      </c>
      <c r="N8">
        <v>2</v>
      </c>
      <c r="O8" s="5">
        <v>20</v>
      </c>
      <c r="S8" t="str">
        <f t="shared" si="2"/>
        <v xml:space="preserve">  [7] = {["ID"] = 1879259646; }; -- The Tale of Goblin-town</v>
      </c>
      <c r="T8" s="1" t="str">
        <f t="shared" si="3"/>
        <v xml:space="preserve">  [7] = {["ID"] = 1879259646; ["SAVE_INDEX"] =  5; ["TYPE"] =  3; ["VXP"] = 0; ["LP"] = 0; ["REP"] = 0; ["FACTION"] = 1; ["TIER"] = 2; ["MIN_LVL"] =  "20"; ["NAME"] = { ["EN"] = "The Tale of Goblin-town"; }; ["LORE"] = { ["EN"] = "Goblin-town's rich history can be found around every corner as the goblins have adorned their home with murals of ages past."; }; ["SUMMARY"] = { ["EN"] = "Find 5 murals in Seat of the Great Goblin"; }; };</v>
      </c>
      <c r="U8">
        <f t="shared" si="0"/>
        <v>7</v>
      </c>
      <c r="V8" t="str">
        <f t="shared" si="4"/>
        <v xml:space="preserve">  [7] = {</v>
      </c>
      <c r="W8" t="str">
        <f t="shared" si="5"/>
        <v xml:space="preserve">["ID"] = 1879259646; </v>
      </c>
      <c r="X8" t="str">
        <f t="shared" si="6"/>
        <v xml:space="preserve">["ID"] = 1879259646; </v>
      </c>
      <c r="Y8" t="str">
        <f t="shared" si="7"/>
        <v/>
      </c>
      <c r="Z8" s="1" t="str">
        <f t="shared" si="8"/>
        <v xml:space="preserve">["SAVE_INDEX"] =  5; </v>
      </c>
      <c r="AA8">
        <f>VLOOKUP(F8,Type!A$2:B$18,2,FALSE)</f>
        <v>3</v>
      </c>
      <c r="AB8" t="str">
        <f t="shared" si="9"/>
        <v xml:space="preserve">["TYPE"] =  3; </v>
      </c>
      <c r="AC8" t="str">
        <f t="shared" si="10"/>
        <v>0</v>
      </c>
      <c r="AD8" t="str">
        <f t="shared" si="11"/>
        <v xml:space="preserve">["VXP"] = 0; </v>
      </c>
      <c r="AE8" t="str">
        <f t="shared" si="12"/>
        <v>0</v>
      </c>
      <c r="AF8" t="str">
        <f t="shared" si="13"/>
        <v xml:space="preserve">["LP"] = 0; </v>
      </c>
      <c r="AG8" t="str">
        <f t="shared" si="14"/>
        <v>0</v>
      </c>
      <c r="AH8" t="str">
        <f t="shared" si="15"/>
        <v xml:space="preserve">["REP"] = 0; </v>
      </c>
      <c r="AI8">
        <f>VLOOKUP(K8,Faction!A$2:B$78,2,FALSE)</f>
        <v>1</v>
      </c>
      <c r="AJ8" t="str">
        <f t="shared" si="16"/>
        <v xml:space="preserve">["FACTION"] = 1; </v>
      </c>
      <c r="AK8" t="str">
        <f t="shared" si="17"/>
        <v xml:space="preserve">["TIER"] = 2; </v>
      </c>
      <c r="AL8" t="str">
        <f t="shared" si="18"/>
        <v xml:space="preserve">["MIN_LVL"] =  "20"; </v>
      </c>
      <c r="AM8" t="str">
        <f t="shared" si="19"/>
        <v/>
      </c>
      <c r="AN8" t="str">
        <f t="shared" si="20"/>
        <v xml:space="preserve">["NAME"] = { ["EN"] = "The Tale of Goblin-town"; }; </v>
      </c>
      <c r="AO8" t="str">
        <f t="shared" si="21"/>
        <v xml:space="preserve">["LORE"] = { ["EN"] = "Goblin-town's rich history can be found around every corner as the goblins have adorned their home with murals of ages past."; }; </v>
      </c>
      <c r="AP8" t="str">
        <f t="shared" si="22"/>
        <v xml:space="preserve">["SUMMARY"] = { ["EN"] = "Find 5 murals in Seat of the Great Goblin"; }; </v>
      </c>
      <c r="AQ8" t="str">
        <f t="shared" si="23"/>
        <v/>
      </c>
      <c r="AR8" t="str">
        <f t="shared" si="1"/>
        <v>};</v>
      </c>
    </row>
    <row r="9" spans="1:44" x14ac:dyDescent="0.25">
      <c r="D9" s="2" t="s">
        <v>907</v>
      </c>
      <c r="E9" s="2"/>
      <c r="F9" s="2" t="s">
        <v>134</v>
      </c>
      <c r="K9" t="s">
        <v>79</v>
      </c>
      <c r="Q9">
        <v>78</v>
      </c>
      <c r="S9" t="str">
        <f t="shared" si="2"/>
        <v xml:space="preserve">  [8] = {["CAT_ID"] = 78; }; -- Web of Scuttledells</v>
      </c>
      <c r="T9" s="1" t="str">
        <f t="shared" si="3"/>
        <v xml:space="preserve">  [8] = {                                          ["TYPE"] = 14; ["VXP"] = 0; ["LP"] = 0; ["REP"] = 0; ["FACTION"] = 1; ["TIER"] = 0;                      ["NAME"] = { ["EN"] = "Web of Scuttledells"; }; };</v>
      </c>
      <c r="U9">
        <f t="shared" si="0"/>
        <v>8</v>
      </c>
      <c r="V9" t="str">
        <f t="shared" si="4"/>
        <v xml:space="preserve">  [8] = {</v>
      </c>
      <c r="W9" t="str">
        <f t="shared" si="5"/>
        <v xml:space="preserve">                     </v>
      </c>
      <c r="X9" t="str">
        <f t="shared" si="6"/>
        <v/>
      </c>
      <c r="Y9" t="str">
        <f t="shared" si="7"/>
        <v xml:space="preserve">["CAT_ID"] = 78; </v>
      </c>
      <c r="Z9" s="1" t="str">
        <f t="shared" si="8"/>
        <v xml:space="preserve">                     </v>
      </c>
      <c r="AA9">
        <f>VLOOKUP(F9,Type!A$2:B$18,2,FALSE)</f>
        <v>14</v>
      </c>
      <c r="AB9" t="str">
        <f t="shared" si="9"/>
        <v xml:space="preserve">["TYPE"] = 14; </v>
      </c>
      <c r="AC9" t="str">
        <f t="shared" si="10"/>
        <v>0</v>
      </c>
      <c r="AD9" t="str">
        <f t="shared" si="11"/>
        <v xml:space="preserve">["VXP"] = 0; </v>
      </c>
      <c r="AE9" t="str">
        <f t="shared" si="12"/>
        <v>0</v>
      </c>
      <c r="AF9" t="str">
        <f t="shared" si="13"/>
        <v xml:space="preserve">["LP"] = 0; </v>
      </c>
      <c r="AG9" t="str">
        <f t="shared" si="14"/>
        <v>0</v>
      </c>
      <c r="AH9" t="str">
        <f t="shared" si="15"/>
        <v xml:space="preserve">["REP"] = 0; </v>
      </c>
      <c r="AI9">
        <f>VLOOKUP(K9,Faction!A$2:B$78,2,FALSE)</f>
        <v>1</v>
      </c>
      <c r="AJ9" t="str">
        <f t="shared" si="16"/>
        <v xml:space="preserve">["FACTION"] = 1; </v>
      </c>
      <c r="AK9" t="str">
        <f t="shared" si="17"/>
        <v xml:space="preserve">["TIER"] = 0; </v>
      </c>
      <c r="AL9" t="str">
        <f t="shared" si="18"/>
        <v xml:space="preserve">                     </v>
      </c>
      <c r="AM9" t="str">
        <f t="shared" si="19"/>
        <v/>
      </c>
      <c r="AN9" t="str">
        <f t="shared" si="20"/>
        <v xml:space="preserve">["NAME"] = { ["EN"] = "Web of Scuttledells"; }; </v>
      </c>
      <c r="AO9" t="str">
        <f t="shared" si="21"/>
        <v/>
      </c>
      <c r="AP9" t="str">
        <f t="shared" si="22"/>
        <v/>
      </c>
      <c r="AQ9" t="str">
        <f t="shared" si="23"/>
        <v/>
      </c>
      <c r="AR9" t="str">
        <f t="shared" si="1"/>
        <v>};</v>
      </c>
    </row>
    <row r="10" spans="1:44" x14ac:dyDescent="0.25">
      <c r="A10">
        <v>1879259230</v>
      </c>
      <c r="B10">
        <v>5</v>
      </c>
      <c r="C10">
        <v>7</v>
      </c>
      <c r="D10" t="s">
        <v>906</v>
      </c>
      <c r="E10" t="s">
        <v>907</v>
      </c>
      <c r="F10" t="s">
        <v>26</v>
      </c>
      <c r="K10" t="s">
        <v>79</v>
      </c>
      <c r="L10" t="s">
        <v>908</v>
      </c>
      <c r="M10" t="s">
        <v>970</v>
      </c>
      <c r="N10">
        <v>1</v>
      </c>
      <c r="O10" s="5" t="s">
        <v>1392</v>
      </c>
      <c r="S10" t="str">
        <f t="shared" si="2"/>
        <v xml:space="preserve">  [9] = {["ID"] = 1879259230; }; -- Defender of Thranduil's Hall</v>
      </c>
      <c r="T10" s="1" t="str">
        <f t="shared" si="3"/>
        <v xml:space="preserve">  [9] = {["ID"] = 1879259230; ["SAVE_INDEX"] =  7; ["TYPE"] =  6; ["VXP"] = 0; ["LP"] = 0; ["REP"] = 0; ["FACTION"] = 1; ["TIER"] = 1; ["MIN_LVL"] = "CAP"; ["NAME"] = { ["EN"] = "Defender of Thranduil's Hall"; }; ["LORE"] = { ["EN"] = "Dígelir, queen of the Great Spiders of Mirkwood, has established a nest in the heart of the Scuttledells, where she is breeding an army to answer the call of Sauron."; }; ["SUMMARY"] = { ["EN"] = "Complete 3 deeds and 1 quest (Spiders and Flies) in Web of Scuttledells"; }; };</v>
      </c>
      <c r="U10">
        <f t="shared" si="0"/>
        <v>9</v>
      </c>
      <c r="V10" t="str">
        <f t="shared" si="4"/>
        <v xml:space="preserve">  [9] = {</v>
      </c>
      <c r="W10" t="str">
        <f t="shared" si="5"/>
        <v xml:space="preserve">["ID"] = 1879259230; </v>
      </c>
      <c r="X10" t="str">
        <f t="shared" si="6"/>
        <v xml:space="preserve">["ID"] = 1879259230; </v>
      </c>
      <c r="Y10" t="str">
        <f t="shared" si="7"/>
        <v/>
      </c>
      <c r="Z10" s="1" t="str">
        <f t="shared" si="8"/>
        <v xml:space="preserve">["SAVE_INDEX"] =  7; </v>
      </c>
      <c r="AA10">
        <f>VLOOKUP(F10,Type!A$2:B$18,2,FALSE)</f>
        <v>6</v>
      </c>
      <c r="AB10" t="str">
        <f t="shared" si="9"/>
        <v xml:space="preserve">["TYPE"] =  6; </v>
      </c>
      <c r="AC10" t="str">
        <f t="shared" si="10"/>
        <v>0</v>
      </c>
      <c r="AD10" t="str">
        <f t="shared" si="11"/>
        <v xml:space="preserve">["VXP"] = 0; </v>
      </c>
      <c r="AE10" t="str">
        <f t="shared" si="12"/>
        <v>0</v>
      </c>
      <c r="AF10" t="str">
        <f t="shared" si="13"/>
        <v xml:space="preserve">["LP"] = 0; </v>
      </c>
      <c r="AG10" t="str">
        <f t="shared" si="14"/>
        <v>0</v>
      </c>
      <c r="AH10" t="str">
        <f t="shared" si="15"/>
        <v xml:space="preserve">["REP"] = 0; </v>
      </c>
      <c r="AI10">
        <f>VLOOKUP(K10,Faction!A$2:B$78,2,FALSE)</f>
        <v>1</v>
      </c>
      <c r="AJ10" t="str">
        <f t="shared" si="16"/>
        <v xml:space="preserve">["FACTION"] = 1; </v>
      </c>
      <c r="AK10" t="str">
        <f t="shared" si="17"/>
        <v xml:space="preserve">["TIER"] = 1; </v>
      </c>
      <c r="AL10" t="str">
        <f t="shared" si="18"/>
        <v xml:space="preserve">["MIN_LVL"] = "CAP"; </v>
      </c>
      <c r="AM10" t="str">
        <f t="shared" si="19"/>
        <v/>
      </c>
      <c r="AN10" t="str">
        <f t="shared" si="20"/>
        <v xml:space="preserve">["NAME"] = { ["EN"] = "Defender of Thranduil's Hall"; }; </v>
      </c>
      <c r="AO10" t="str">
        <f t="shared" si="21"/>
        <v xml:space="preserve">["LORE"] = { ["EN"] = "Dígelir, queen of the Great Spiders of Mirkwood, has established a nest in the heart of the Scuttledells, where she is breeding an army to answer the call of Sauron."; }; </v>
      </c>
      <c r="AP10" t="str">
        <f t="shared" si="22"/>
        <v xml:space="preserve">["SUMMARY"] = { ["EN"] = "Complete 3 deeds and 1 quest (Spiders and Flies) in Web of Scuttledells"; }; </v>
      </c>
      <c r="AQ10" t="str">
        <f t="shared" si="23"/>
        <v/>
      </c>
      <c r="AR10" t="str">
        <f t="shared" si="1"/>
        <v>};</v>
      </c>
    </row>
    <row r="11" spans="1:44" x14ac:dyDescent="0.25">
      <c r="A11">
        <v>1879259231</v>
      </c>
      <c r="B11">
        <v>6</v>
      </c>
      <c r="C11">
        <v>8</v>
      </c>
      <c r="D11" t="s">
        <v>909</v>
      </c>
      <c r="E11" t="s">
        <v>907</v>
      </c>
      <c r="F11" t="s">
        <v>31</v>
      </c>
      <c r="K11" t="s">
        <v>79</v>
      </c>
      <c r="L11" t="s">
        <v>910</v>
      </c>
      <c r="M11" t="s">
        <v>970</v>
      </c>
      <c r="N11">
        <v>2</v>
      </c>
      <c r="O11" s="5">
        <v>20</v>
      </c>
      <c r="S11" t="str">
        <f t="shared" si="2"/>
        <v xml:space="preserve"> [10] = {["ID"] = 1879259231; }; -- Webs of the Scuttledells -- Tier 1</v>
      </c>
      <c r="T11" s="1" t="str">
        <f t="shared" si="3"/>
        <v xml:space="preserve"> [10] = {["ID"] = 1879259231; ["SAVE_INDEX"] =  8; ["TYPE"] =  4; ["VXP"] = 0; ["LP"] = 0; ["REP"] = 0; ["FACTION"] = 1; ["TIER"] = 2; ["MIN_LVL"] =  "20"; ["NAME"] = { ["EN"] = "Webs of the Scuttledells -- Tier 1"; }; ["LORE"] = { ["EN"] = "Dígelir, queen of the Great Spiders of Mirkwood, has established a nest in the heart of the Scuttledells, where she is breeding an army to answer the call of Sauron."; }; ["SUMMARY"] = { ["EN"] = "Complete Webs of the Scuttledells in Tier 1"; }; };</v>
      </c>
      <c r="U11">
        <f t="shared" si="0"/>
        <v>10</v>
      </c>
      <c r="V11" t="str">
        <f t="shared" si="4"/>
        <v xml:space="preserve"> [10] = {</v>
      </c>
      <c r="W11" t="str">
        <f t="shared" si="5"/>
        <v xml:space="preserve">["ID"] = 1879259231; </v>
      </c>
      <c r="X11" t="str">
        <f t="shared" si="6"/>
        <v xml:space="preserve">["ID"] = 1879259231; </v>
      </c>
      <c r="Y11" t="str">
        <f t="shared" si="7"/>
        <v/>
      </c>
      <c r="Z11" s="1" t="str">
        <f t="shared" si="8"/>
        <v xml:space="preserve">["SAVE_INDEX"] =  8; </v>
      </c>
      <c r="AA11">
        <f>VLOOKUP(F11,Type!A$2:B$18,2,FALSE)</f>
        <v>4</v>
      </c>
      <c r="AB11" t="str">
        <f t="shared" si="9"/>
        <v xml:space="preserve">["TYPE"] =  4; </v>
      </c>
      <c r="AC11" t="str">
        <f t="shared" si="10"/>
        <v>0</v>
      </c>
      <c r="AD11" t="str">
        <f t="shared" si="11"/>
        <v xml:space="preserve">["VXP"] = 0; </v>
      </c>
      <c r="AE11" t="str">
        <f t="shared" si="12"/>
        <v>0</v>
      </c>
      <c r="AF11" t="str">
        <f t="shared" si="13"/>
        <v xml:space="preserve">["LP"] = 0; </v>
      </c>
      <c r="AG11" t="str">
        <f t="shared" si="14"/>
        <v>0</v>
      </c>
      <c r="AH11" t="str">
        <f t="shared" si="15"/>
        <v xml:space="preserve">["REP"] = 0; </v>
      </c>
      <c r="AI11">
        <f>VLOOKUP(K11,Faction!A$2:B$78,2,FALSE)</f>
        <v>1</v>
      </c>
      <c r="AJ11" t="str">
        <f t="shared" si="16"/>
        <v xml:space="preserve">["FACTION"] = 1; </v>
      </c>
      <c r="AK11" t="str">
        <f t="shared" si="17"/>
        <v xml:space="preserve">["TIER"] = 2; </v>
      </c>
      <c r="AL11" t="str">
        <f t="shared" si="18"/>
        <v xml:space="preserve">["MIN_LVL"] =  "20"; </v>
      </c>
      <c r="AM11" t="str">
        <f t="shared" si="19"/>
        <v/>
      </c>
      <c r="AN11" t="str">
        <f t="shared" si="20"/>
        <v xml:space="preserve">["NAME"] = { ["EN"] = "Webs of the Scuttledells -- Tier 1"; }; </v>
      </c>
      <c r="AO11" t="str">
        <f t="shared" si="21"/>
        <v xml:space="preserve">["LORE"] = { ["EN"] = "Dígelir, queen of the Great Spiders of Mirkwood, has established a nest in the heart of the Scuttledells, where she is breeding an army to answer the call of Sauron."; }; </v>
      </c>
      <c r="AP11" t="str">
        <f t="shared" si="22"/>
        <v xml:space="preserve">["SUMMARY"] = { ["EN"] = "Complete Webs of the Scuttledells in Tier 1"; }; </v>
      </c>
      <c r="AQ11" t="str">
        <f t="shared" si="23"/>
        <v/>
      </c>
      <c r="AR11" t="str">
        <f t="shared" si="1"/>
        <v>};</v>
      </c>
    </row>
    <row r="12" spans="1:44" x14ac:dyDescent="0.25">
      <c r="A12">
        <v>1879259229</v>
      </c>
      <c r="B12">
        <v>7</v>
      </c>
      <c r="C12">
        <v>9</v>
      </c>
      <c r="D12" t="s">
        <v>911</v>
      </c>
      <c r="E12" t="s">
        <v>907</v>
      </c>
      <c r="F12" t="s">
        <v>31</v>
      </c>
      <c r="K12" t="s">
        <v>79</v>
      </c>
      <c r="L12" t="s">
        <v>912</v>
      </c>
      <c r="M12" t="s">
        <v>970</v>
      </c>
      <c r="N12">
        <v>2</v>
      </c>
      <c r="O12" s="5">
        <v>20</v>
      </c>
      <c r="S12" t="str">
        <f t="shared" si="2"/>
        <v xml:space="preserve"> [11] = {["ID"] = 1879259229; }; -- Webs of the Scuttledells -- Tier 2</v>
      </c>
      <c r="T12" s="1" t="str">
        <f t="shared" si="3"/>
        <v xml:space="preserve"> [11] = {["ID"] = 1879259229; ["SAVE_INDEX"] =  9; ["TYPE"] =  4; ["VXP"] = 0; ["LP"] = 0; ["REP"] = 0; ["FACTION"] = 1; ["TIER"] = 2; ["MIN_LVL"] =  "20"; ["NAME"] = { ["EN"] = "Webs of the Scuttledells -- Tier 2"; }; ["LORE"] = { ["EN"] = "Dígelir, queen of the Great Spiders of Mirkwood, has established a nest in the heart of the Scuttledells, where she is breeding an army to answer the call of Sauron."; }; ["SUMMARY"] = { ["EN"] = "Complete Webs of the Scuttledells in Tier 2"; }; };</v>
      </c>
      <c r="U12">
        <f t="shared" si="0"/>
        <v>11</v>
      </c>
      <c r="V12" t="str">
        <f t="shared" si="4"/>
        <v xml:space="preserve"> [11] = {</v>
      </c>
      <c r="W12" t="str">
        <f t="shared" si="5"/>
        <v xml:space="preserve">["ID"] = 1879259229; </v>
      </c>
      <c r="X12" t="str">
        <f t="shared" si="6"/>
        <v xml:space="preserve">["ID"] = 1879259229; </v>
      </c>
      <c r="Y12" t="str">
        <f t="shared" si="7"/>
        <v/>
      </c>
      <c r="Z12" s="1" t="str">
        <f t="shared" si="8"/>
        <v xml:space="preserve">["SAVE_INDEX"] =  9; </v>
      </c>
      <c r="AA12">
        <f>VLOOKUP(F12,Type!A$2:B$18,2,FALSE)</f>
        <v>4</v>
      </c>
      <c r="AB12" t="str">
        <f t="shared" si="9"/>
        <v xml:space="preserve">["TYPE"] =  4; </v>
      </c>
      <c r="AC12" t="str">
        <f t="shared" si="10"/>
        <v>0</v>
      </c>
      <c r="AD12" t="str">
        <f t="shared" si="11"/>
        <v xml:space="preserve">["VXP"] = 0; </v>
      </c>
      <c r="AE12" t="str">
        <f t="shared" si="12"/>
        <v>0</v>
      </c>
      <c r="AF12" t="str">
        <f t="shared" si="13"/>
        <v xml:space="preserve">["LP"] = 0; </v>
      </c>
      <c r="AG12" t="str">
        <f t="shared" si="14"/>
        <v>0</v>
      </c>
      <c r="AH12" t="str">
        <f t="shared" si="15"/>
        <v xml:space="preserve">["REP"] = 0; </v>
      </c>
      <c r="AI12">
        <f>VLOOKUP(K12,Faction!A$2:B$78,2,FALSE)</f>
        <v>1</v>
      </c>
      <c r="AJ12" t="str">
        <f t="shared" si="16"/>
        <v xml:space="preserve">["FACTION"] = 1; </v>
      </c>
      <c r="AK12" t="str">
        <f t="shared" si="17"/>
        <v xml:space="preserve">["TIER"] = 2; </v>
      </c>
      <c r="AL12" t="str">
        <f t="shared" si="18"/>
        <v xml:space="preserve">["MIN_LVL"] =  "20"; </v>
      </c>
      <c r="AM12" t="str">
        <f t="shared" si="19"/>
        <v/>
      </c>
      <c r="AN12" t="str">
        <f t="shared" si="20"/>
        <v xml:space="preserve">["NAME"] = { ["EN"] = "Webs of the Scuttledells -- Tier 2"; }; </v>
      </c>
      <c r="AO12" t="str">
        <f t="shared" si="21"/>
        <v xml:space="preserve">["LORE"] = { ["EN"] = "Dígelir, queen of the Great Spiders of Mirkwood, has established a nest in the heart of the Scuttledells, where she is breeding an army to answer the call of Sauron."; }; </v>
      </c>
      <c r="AP12" t="str">
        <f t="shared" si="22"/>
        <v xml:space="preserve">["SUMMARY"] = { ["EN"] = "Complete Webs of the Scuttledells in Tier 2"; }; </v>
      </c>
      <c r="AQ12" t="str">
        <f t="shared" si="23"/>
        <v/>
      </c>
      <c r="AR12" t="str">
        <f t="shared" si="1"/>
        <v>};</v>
      </c>
    </row>
    <row r="13" spans="1:44" x14ac:dyDescent="0.25">
      <c r="A13">
        <v>1879259233</v>
      </c>
      <c r="B13">
        <v>8</v>
      </c>
      <c r="C13">
        <v>10</v>
      </c>
      <c r="D13" t="s">
        <v>913</v>
      </c>
      <c r="E13" t="s">
        <v>907</v>
      </c>
      <c r="F13" t="s">
        <v>31</v>
      </c>
      <c r="K13" t="s">
        <v>79</v>
      </c>
      <c r="L13" t="s">
        <v>914</v>
      </c>
      <c r="M13" t="s">
        <v>970</v>
      </c>
      <c r="N13">
        <v>2</v>
      </c>
      <c r="O13" s="5" t="s">
        <v>1392</v>
      </c>
      <c r="S13" t="str">
        <f t="shared" si="2"/>
        <v xml:space="preserve"> [12] = {["ID"] = 1879259233; }; -- Challenge: Webs of the Scuttledells</v>
      </c>
      <c r="T13" s="1" t="str">
        <f t="shared" si="3"/>
        <v xml:space="preserve"> [12] = {["ID"] = 1879259233; ["SAVE_INDEX"] = 10; ["TYPE"] =  4; ["VXP"] = 0; ["LP"] = 0; ["REP"] = 0; ["FACTION"] = 1; ["TIER"] = 2; ["MIN_LVL"] = "CAP"; ["NAME"] = { ["EN"] = "Challenge: Webs of the Scuttledells"; }; ["LORE"] = { ["EN"] = "Dígelir, queen of the Great Spiders of Mirkwood, has established a nest in the heart of the Scuttledells, where she is breeding an army to answer the call of Sauron."; }; ["SUMMARY"] = { ["EN"] = "Burn all webs and cocoons before defeating Digelir - Tier 2"; }; };</v>
      </c>
      <c r="U13">
        <f t="shared" si="0"/>
        <v>12</v>
      </c>
      <c r="V13" t="str">
        <f t="shared" si="4"/>
        <v xml:space="preserve"> [12] = {</v>
      </c>
      <c r="W13" t="str">
        <f t="shared" si="5"/>
        <v xml:space="preserve">["ID"] = 1879259233; </v>
      </c>
      <c r="X13" t="str">
        <f t="shared" si="6"/>
        <v xml:space="preserve">["ID"] = 1879259233; </v>
      </c>
      <c r="Y13" t="str">
        <f t="shared" si="7"/>
        <v/>
      </c>
      <c r="Z13" s="1" t="str">
        <f t="shared" si="8"/>
        <v xml:space="preserve">["SAVE_INDEX"] = 10; </v>
      </c>
      <c r="AA13">
        <f>VLOOKUP(F13,Type!A$2:B$18,2,FALSE)</f>
        <v>4</v>
      </c>
      <c r="AB13" t="str">
        <f t="shared" si="9"/>
        <v xml:space="preserve">["TYPE"] =  4; </v>
      </c>
      <c r="AC13" t="str">
        <f t="shared" si="10"/>
        <v>0</v>
      </c>
      <c r="AD13" t="str">
        <f t="shared" si="11"/>
        <v xml:space="preserve">["VXP"] = 0; </v>
      </c>
      <c r="AE13" t="str">
        <f t="shared" si="12"/>
        <v>0</v>
      </c>
      <c r="AF13" t="str">
        <f t="shared" si="13"/>
        <v xml:space="preserve">["LP"] = 0; </v>
      </c>
      <c r="AG13" t="str">
        <f t="shared" si="14"/>
        <v>0</v>
      </c>
      <c r="AH13" t="str">
        <f t="shared" si="15"/>
        <v xml:space="preserve">["REP"] = 0; </v>
      </c>
      <c r="AI13">
        <f>VLOOKUP(K13,Faction!A$2:B$78,2,FALSE)</f>
        <v>1</v>
      </c>
      <c r="AJ13" t="str">
        <f t="shared" si="16"/>
        <v xml:space="preserve">["FACTION"] = 1; </v>
      </c>
      <c r="AK13" t="str">
        <f t="shared" si="17"/>
        <v xml:space="preserve">["TIER"] = 2; </v>
      </c>
      <c r="AL13" t="str">
        <f t="shared" si="18"/>
        <v xml:space="preserve">["MIN_LVL"] = "CAP"; </v>
      </c>
      <c r="AM13" t="str">
        <f t="shared" si="19"/>
        <v/>
      </c>
      <c r="AN13" t="str">
        <f t="shared" si="20"/>
        <v xml:space="preserve">["NAME"] = { ["EN"] = "Challenge: Webs of the Scuttledells"; }; </v>
      </c>
      <c r="AO13" t="str">
        <f t="shared" si="21"/>
        <v xml:space="preserve">["LORE"] = { ["EN"] = "Dígelir, queen of the Great Spiders of Mirkwood, has established a nest in the heart of the Scuttledells, where she is breeding an army to answer the call of Sauron."; }; </v>
      </c>
      <c r="AP13" t="str">
        <f t="shared" si="22"/>
        <v xml:space="preserve">["SUMMARY"] = { ["EN"] = "Burn all webs and cocoons before defeating Digelir - Tier 2"; }; </v>
      </c>
      <c r="AQ13" t="str">
        <f t="shared" si="23"/>
        <v/>
      </c>
      <c r="AR13" t="str">
        <f t="shared" si="1"/>
        <v>};</v>
      </c>
    </row>
    <row r="14" spans="1:44" x14ac:dyDescent="0.25">
      <c r="D14" s="2" t="s">
        <v>898</v>
      </c>
      <c r="E14" s="2"/>
      <c r="F14" s="2" t="s">
        <v>134</v>
      </c>
      <c r="K14" t="s">
        <v>79</v>
      </c>
      <c r="Q14">
        <v>79</v>
      </c>
      <c r="S14" t="str">
        <f t="shared" si="2"/>
        <v xml:space="preserve"> [13] = {["CAT_ID"] = 79; }; -- Iorbar's Peak</v>
      </c>
      <c r="T14" s="1" t="str">
        <f t="shared" si="3"/>
        <v xml:space="preserve"> [13] = {                                          ["TYPE"] = 14; ["VXP"] = 0; ["LP"] = 0; ["REP"] = 0; ["FACTION"] = 1; ["TIER"] = 0;                      ["NAME"] = { ["EN"] = "Iorbar's Peak"; }; };</v>
      </c>
      <c r="U14">
        <f t="shared" si="0"/>
        <v>13</v>
      </c>
      <c r="V14" t="str">
        <f t="shared" si="4"/>
        <v xml:space="preserve"> [13] = {</v>
      </c>
      <c r="W14" t="str">
        <f t="shared" si="5"/>
        <v xml:space="preserve">                     </v>
      </c>
      <c r="X14" t="str">
        <f t="shared" si="6"/>
        <v/>
      </c>
      <c r="Y14" t="str">
        <f t="shared" si="7"/>
        <v xml:space="preserve">["CAT_ID"] = 79; </v>
      </c>
      <c r="Z14" s="1" t="str">
        <f t="shared" si="8"/>
        <v xml:space="preserve">                     </v>
      </c>
      <c r="AA14">
        <f>VLOOKUP(F14,Type!A$2:B$18,2,FALSE)</f>
        <v>14</v>
      </c>
      <c r="AB14" t="str">
        <f t="shared" si="9"/>
        <v xml:space="preserve">["TYPE"] = 14; </v>
      </c>
      <c r="AC14" t="str">
        <f t="shared" si="10"/>
        <v>0</v>
      </c>
      <c r="AD14" t="str">
        <f t="shared" si="11"/>
        <v xml:space="preserve">["VXP"] = 0; </v>
      </c>
      <c r="AE14" t="str">
        <f t="shared" si="12"/>
        <v>0</v>
      </c>
      <c r="AF14" t="str">
        <f t="shared" si="13"/>
        <v xml:space="preserve">["LP"] = 0; </v>
      </c>
      <c r="AG14" t="str">
        <f t="shared" si="14"/>
        <v>0</v>
      </c>
      <c r="AH14" t="str">
        <f t="shared" si="15"/>
        <v xml:space="preserve">["REP"] = 0; </v>
      </c>
      <c r="AI14">
        <f>VLOOKUP(K14,Faction!A$2:B$78,2,FALSE)</f>
        <v>1</v>
      </c>
      <c r="AJ14" t="str">
        <f t="shared" si="16"/>
        <v xml:space="preserve">["FACTION"] = 1; </v>
      </c>
      <c r="AK14" t="str">
        <f t="shared" si="17"/>
        <v xml:space="preserve">["TIER"] = 0; </v>
      </c>
      <c r="AL14" t="str">
        <f t="shared" si="18"/>
        <v xml:space="preserve">                     </v>
      </c>
      <c r="AM14" t="str">
        <f t="shared" si="19"/>
        <v/>
      </c>
      <c r="AN14" t="str">
        <f t="shared" si="20"/>
        <v xml:space="preserve">["NAME"] = { ["EN"] = "Iorbar's Peak"; }; </v>
      </c>
      <c r="AO14" t="str">
        <f t="shared" si="21"/>
        <v/>
      </c>
      <c r="AP14" t="str">
        <f t="shared" si="22"/>
        <v/>
      </c>
      <c r="AQ14" t="str">
        <f t="shared" si="23"/>
        <v/>
      </c>
      <c r="AR14" t="str">
        <f t="shared" si="1"/>
        <v>};</v>
      </c>
    </row>
    <row r="15" spans="1:44" x14ac:dyDescent="0.25">
      <c r="A15">
        <v>1879259049</v>
      </c>
      <c r="B15">
        <v>1</v>
      </c>
      <c r="C15">
        <v>11</v>
      </c>
      <c r="D15" t="s">
        <v>896</v>
      </c>
      <c r="E15" t="s">
        <v>898</v>
      </c>
      <c r="F15" t="s">
        <v>31</v>
      </c>
      <c r="K15" t="s">
        <v>79</v>
      </c>
      <c r="L15" t="s">
        <v>899</v>
      </c>
      <c r="M15" t="s">
        <v>968</v>
      </c>
      <c r="N15">
        <v>1</v>
      </c>
      <c r="O15" s="5" t="s">
        <v>1392</v>
      </c>
      <c r="S15" t="str">
        <f t="shared" si="2"/>
        <v xml:space="preserve"> [14] = {["ID"] = 1879259049; }; -- Champion of Iorbar's Peak</v>
      </c>
      <c r="T15" s="1" t="str">
        <f t="shared" si="3"/>
        <v xml:space="preserve"> [14] = {["ID"] = 1879259049; ["SAVE_INDEX"] = 11; ["TYPE"] =  4; ["VXP"] = 0; ["LP"] = 0; ["REP"] = 0; ["FACTION"] = 1; ["TIER"] = 1; ["MIN_LVL"] = "CAP"; ["NAME"] = { ["EN"] = "Champion of Iorbar's Peak"; }; ["LORE"] = { ["EN"] = "The Stone Giant, Helf, has stolen the egg of a Great Eagle. He has retreated back to the safety of his mountain home upon Iorbar's Peak, where he plans to make the egg into his next meal."; }; ["SUMMARY"] = { ["EN"] = "Complete 3 deeds in Iobar's Peak"; }; };</v>
      </c>
      <c r="U15">
        <f t="shared" si="0"/>
        <v>14</v>
      </c>
      <c r="V15" t="str">
        <f t="shared" si="4"/>
        <v xml:space="preserve"> [14] = {</v>
      </c>
      <c r="W15" t="str">
        <f t="shared" si="5"/>
        <v xml:space="preserve">["ID"] = 1879259049; </v>
      </c>
      <c r="X15" t="str">
        <f t="shared" si="6"/>
        <v xml:space="preserve">["ID"] = 1879259049; </v>
      </c>
      <c r="Y15" t="str">
        <f t="shared" si="7"/>
        <v/>
      </c>
      <c r="Z15" s="1" t="str">
        <f t="shared" si="8"/>
        <v xml:space="preserve">["SAVE_INDEX"] = 11; </v>
      </c>
      <c r="AA15">
        <f>VLOOKUP(F15,Type!A$2:B$18,2,FALSE)</f>
        <v>4</v>
      </c>
      <c r="AB15" t="str">
        <f t="shared" si="9"/>
        <v xml:space="preserve">["TYPE"] =  4; </v>
      </c>
      <c r="AC15" t="str">
        <f t="shared" si="10"/>
        <v>0</v>
      </c>
      <c r="AD15" t="str">
        <f t="shared" si="11"/>
        <v xml:space="preserve">["VXP"] = 0; </v>
      </c>
      <c r="AE15" t="str">
        <f t="shared" si="12"/>
        <v>0</v>
      </c>
      <c r="AF15" t="str">
        <f t="shared" si="13"/>
        <v xml:space="preserve">["LP"] = 0; </v>
      </c>
      <c r="AG15" t="str">
        <f t="shared" si="14"/>
        <v>0</v>
      </c>
      <c r="AH15" t="str">
        <f t="shared" si="15"/>
        <v xml:space="preserve">["REP"] = 0; </v>
      </c>
      <c r="AI15">
        <f>VLOOKUP(K15,Faction!A$2:B$78,2,FALSE)</f>
        <v>1</v>
      </c>
      <c r="AJ15" t="str">
        <f t="shared" si="16"/>
        <v xml:space="preserve">["FACTION"] = 1; </v>
      </c>
      <c r="AK15" t="str">
        <f t="shared" si="17"/>
        <v xml:space="preserve">["TIER"] = 1; </v>
      </c>
      <c r="AL15" t="str">
        <f t="shared" si="18"/>
        <v xml:space="preserve">["MIN_LVL"] = "CAP"; </v>
      </c>
      <c r="AM15" t="str">
        <f t="shared" si="19"/>
        <v/>
      </c>
      <c r="AN15" t="str">
        <f t="shared" si="20"/>
        <v xml:space="preserve">["NAME"] = { ["EN"] = "Champion of Iorbar's Peak"; }; </v>
      </c>
      <c r="AO15" t="str">
        <f t="shared" si="21"/>
        <v xml:space="preserve">["LORE"] = { ["EN"] = "The Stone Giant, Helf, has stolen the egg of a Great Eagle. He has retreated back to the safety of his mountain home upon Iorbar's Peak, where he plans to make the egg into his next meal."; }; </v>
      </c>
      <c r="AP15" t="str">
        <f t="shared" si="22"/>
        <v xml:space="preserve">["SUMMARY"] = { ["EN"] = "Complete 3 deeds in Iobar's Peak"; }; </v>
      </c>
      <c r="AQ15" t="str">
        <f t="shared" si="23"/>
        <v/>
      </c>
      <c r="AR15" t="str">
        <f t="shared" si="1"/>
        <v>};</v>
      </c>
    </row>
    <row r="16" spans="1:44" x14ac:dyDescent="0.25">
      <c r="A16">
        <v>1879259021</v>
      </c>
      <c r="B16">
        <v>2</v>
      </c>
      <c r="C16">
        <v>12</v>
      </c>
      <c r="D16" t="s">
        <v>900</v>
      </c>
      <c r="E16" t="s">
        <v>898</v>
      </c>
      <c r="F16" t="s">
        <v>31</v>
      </c>
      <c r="K16" t="s">
        <v>79</v>
      </c>
      <c r="L16" t="s">
        <v>901</v>
      </c>
      <c r="M16" t="s">
        <v>968</v>
      </c>
      <c r="N16">
        <v>2</v>
      </c>
      <c r="O16" s="5">
        <v>20</v>
      </c>
      <c r="S16" t="str">
        <f t="shared" si="2"/>
        <v xml:space="preserve"> [15] = {["ID"] = 1879259021; }; -- The Stone Giant's Demise</v>
      </c>
      <c r="T16" s="1" t="str">
        <f t="shared" si="3"/>
        <v xml:space="preserve"> [15] = {["ID"] = 1879259021; ["SAVE_INDEX"] = 12; ["TYPE"] =  4; ["VXP"] = 0; ["LP"] = 0; ["REP"] = 0; ["FACTION"] = 1; ["TIER"] = 2; ["MIN_LVL"] =  "20"; ["NAME"] = { ["EN"] = "The Stone Giant's Demise"; }; ["LORE"] = { ["EN"] = "The Stone Giant, Helf, has stolen the egg of a Great Eagle. He has retreated back to the safety of his mountain home upon Iorbar's Peak, where he plans to make the egg into his next meal."; }; ["SUMMARY"] = { ["EN"] = "Complete Iorbar's Peak in Tier 1"; }; };</v>
      </c>
      <c r="U16">
        <f t="shared" si="0"/>
        <v>15</v>
      </c>
      <c r="V16" t="str">
        <f t="shared" si="4"/>
        <v xml:space="preserve"> [15] = {</v>
      </c>
      <c r="W16" t="str">
        <f t="shared" si="5"/>
        <v xml:space="preserve">["ID"] = 1879259021; </v>
      </c>
      <c r="X16" t="str">
        <f t="shared" si="6"/>
        <v xml:space="preserve">["ID"] = 1879259021; </v>
      </c>
      <c r="Y16" t="str">
        <f t="shared" si="7"/>
        <v/>
      </c>
      <c r="Z16" s="1" t="str">
        <f t="shared" si="8"/>
        <v xml:space="preserve">["SAVE_INDEX"] = 12; </v>
      </c>
      <c r="AA16">
        <f>VLOOKUP(F16,Type!A$2:B$18,2,FALSE)</f>
        <v>4</v>
      </c>
      <c r="AB16" t="str">
        <f t="shared" si="9"/>
        <v xml:space="preserve">["TYPE"] =  4; </v>
      </c>
      <c r="AC16" t="str">
        <f t="shared" si="10"/>
        <v>0</v>
      </c>
      <c r="AD16" t="str">
        <f t="shared" si="11"/>
        <v xml:space="preserve">["VXP"] = 0; </v>
      </c>
      <c r="AE16" t="str">
        <f t="shared" si="12"/>
        <v>0</v>
      </c>
      <c r="AF16" t="str">
        <f t="shared" si="13"/>
        <v xml:space="preserve">["LP"] = 0; </v>
      </c>
      <c r="AG16" t="str">
        <f t="shared" si="14"/>
        <v>0</v>
      </c>
      <c r="AH16" t="str">
        <f t="shared" si="15"/>
        <v xml:space="preserve">["REP"] = 0; </v>
      </c>
      <c r="AI16">
        <f>VLOOKUP(K16,Faction!A$2:B$78,2,FALSE)</f>
        <v>1</v>
      </c>
      <c r="AJ16" t="str">
        <f t="shared" si="16"/>
        <v xml:space="preserve">["FACTION"] = 1; </v>
      </c>
      <c r="AK16" t="str">
        <f t="shared" si="17"/>
        <v xml:space="preserve">["TIER"] = 2; </v>
      </c>
      <c r="AL16" t="str">
        <f t="shared" si="18"/>
        <v xml:space="preserve">["MIN_LVL"] =  "20"; </v>
      </c>
      <c r="AM16" t="str">
        <f t="shared" si="19"/>
        <v/>
      </c>
      <c r="AN16" t="str">
        <f t="shared" si="20"/>
        <v xml:space="preserve">["NAME"] = { ["EN"] = "The Stone Giant's Demise"; }; </v>
      </c>
      <c r="AO16" t="str">
        <f t="shared" si="21"/>
        <v xml:space="preserve">["LORE"] = { ["EN"] = "The Stone Giant, Helf, has stolen the egg of a Great Eagle. He has retreated back to the safety of his mountain home upon Iorbar's Peak, where he plans to make the egg into his next meal."; }; </v>
      </c>
      <c r="AP16" t="str">
        <f t="shared" si="22"/>
        <v xml:space="preserve">["SUMMARY"] = { ["EN"] = "Complete Iorbar's Peak in Tier 1"; }; </v>
      </c>
      <c r="AQ16" t="str">
        <f t="shared" si="23"/>
        <v/>
      </c>
      <c r="AR16" t="str">
        <f t="shared" si="1"/>
        <v>};</v>
      </c>
    </row>
    <row r="17" spans="1:44" x14ac:dyDescent="0.25">
      <c r="A17">
        <v>1879259024</v>
      </c>
      <c r="B17">
        <v>3</v>
      </c>
      <c r="C17">
        <v>13</v>
      </c>
      <c r="D17" t="s">
        <v>902</v>
      </c>
      <c r="E17" t="s">
        <v>898</v>
      </c>
      <c r="F17" t="s">
        <v>31</v>
      </c>
      <c r="K17" t="s">
        <v>79</v>
      </c>
      <c r="L17" t="s">
        <v>903</v>
      </c>
      <c r="M17" t="s">
        <v>968</v>
      </c>
      <c r="N17">
        <v>2</v>
      </c>
      <c r="O17" s="5">
        <v>20</v>
      </c>
      <c r="S17" t="str">
        <f t="shared" si="2"/>
        <v xml:space="preserve"> [16] = {["ID"] = 1879259024; }; -- Helf's Downfall</v>
      </c>
      <c r="T17" s="1" t="str">
        <f t="shared" si="3"/>
        <v xml:space="preserve"> [16] = {["ID"] = 1879259024; ["SAVE_INDEX"] = 13; ["TYPE"] =  4; ["VXP"] = 0; ["LP"] = 0; ["REP"] = 0; ["FACTION"] = 1; ["TIER"] = 2; ["MIN_LVL"] =  "20"; ["NAME"] = { ["EN"] = "Helf's Downfall"; }; ["LORE"] = { ["EN"] = "The Stone Giant, Helf, has stolen the egg of a Great Eagle. He has retreated back to the safety of his mountain home upon Iorbar's Peak, where he plans to make the egg into his next meal."; }; ["SUMMARY"] = { ["EN"] = "Complete Iorbar's Peak in Tier 2"; }; };</v>
      </c>
      <c r="U17">
        <f t="shared" si="0"/>
        <v>16</v>
      </c>
      <c r="V17" t="str">
        <f t="shared" si="4"/>
        <v xml:space="preserve"> [16] = {</v>
      </c>
      <c r="W17" t="str">
        <f t="shared" si="5"/>
        <v xml:space="preserve">["ID"] = 1879259024; </v>
      </c>
      <c r="X17" t="str">
        <f t="shared" si="6"/>
        <v xml:space="preserve">["ID"] = 1879259024; </v>
      </c>
      <c r="Y17" t="str">
        <f t="shared" si="7"/>
        <v/>
      </c>
      <c r="Z17" s="1" t="str">
        <f t="shared" si="8"/>
        <v xml:space="preserve">["SAVE_INDEX"] = 13; </v>
      </c>
      <c r="AA17">
        <f>VLOOKUP(F17,Type!A$2:B$18,2,FALSE)</f>
        <v>4</v>
      </c>
      <c r="AB17" t="str">
        <f t="shared" si="9"/>
        <v xml:space="preserve">["TYPE"] =  4; </v>
      </c>
      <c r="AC17" t="str">
        <f t="shared" si="10"/>
        <v>0</v>
      </c>
      <c r="AD17" t="str">
        <f t="shared" si="11"/>
        <v xml:space="preserve">["VXP"] = 0; </v>
      </c>
      <c r="AE17" t="str">
        <f t="shared" si="12"/>
        <v>0</v>
      </c>
      <c r="AF17" t="str">
        <f t="shared" si="13"/>
        <v xml:space="preserve">["LP"] = 0; </v>
      </c>
      <c r="AG17" t="str">
        <f t="shared" si="14"/>
        <v>0</v>
      </c>
      <c r="AH17" t="str">
        <f t="shared" si="15"/>
        <v xml:space="preserve">["REP"] = 0; </v>
      </c>
      <c r="AI17">
        <f>VLOOKUP(K17,Faction!A$2:B$78,2,FALSE)</f>
        <v>1</v>
      </c>
      <c r="AJ17" t="str">
        <f t="shared" si="16"/>
        <v xml:space="preserve">["FACTION"] = 1; </v>
      </c>
      <c r="AK17" t="str">
        <f t="shared" si="17"/>
        <v xml:space="preserve">["TIER"] = 2; </v>
      </c>
      <c r="AL17" t="str">
        <f t="shared" si="18"/>
        <v xml:space="preserve">["MIN_LVL"] =  "20"; </v>
      </c>
      <c r="AM17" t="str">
        <f t="shared" si="19"/>
        <v/>
      </c>
      <c r="AN17" t="str">
        <f t="shared" si="20"/>
        <v xml:space="preserve">["NAME"] = { ["EN"] = "Helf's Downfall"; }; </v>
      </c>
      <c r="AO17" t="str">
        <f t="shared" si="21"/>
        <v xml:space="preserve">["LORE"] = { ["EN"] = "The Stone Giant, Helf, has stolen the egg of a Great Eagle. He has retreated back to the safety of his mountain home upon Iorbar's Peak, where he plans to make the egg into his next meal."; }; </v>
      </c>
      <c r="AP17" t="str">
        <f t="shared" si="22"/>
        <v xml:space="preserve">["SUMMARY"] = { ["EN"] = "Complete Iorbar's Peak in Tier 2"; }; </v>
      </c>
      <c r="AQ17" t="str">
        <f t="shared" si="23"/>
        <v/>
      </c>
      <c r="AR17" t="str">
        <f t="shared" si="1"/>
        <v>};</v>
      </c>
    </row>
    <row r="18" spans="1:44" x14ac:dyDescent="0.25">
      <c r="A18">
        <v>1879259025</v>
      </c>
      <c r="B18">
        <v>4</v>
      </c>
      <c r="C18">
        <v>14</v>
      </c>
      <c r="D18" t="s">
        <v>904</v>
      </c>
      <c r="E18" t="s">
        <v>898</v>
      </c>
      <c r="F18" t="s">
        <v>31</v>
      </c>
      <c r="K18" t="s">
        <v>79</v>
      </c>
      <c r="L18" t="s">
        <v>905</v>
      </c>
      <c r="M18" t="s">
        <v>969</v>
      </c>
      <c r="N18">
        <v>2</v>
      </c>
      <c r="O18" s="5" t="s">
        <v>1392</v>
      </c>
      <c r="S18" t="str">
        <f t="shared" si="2"/>
        <v xml:space="preserve"> [17] = {["ID"] = 1879259025; }; -- Saviour of the Eagle Egg</v>
      </c>
      <c r="T18" s="1" t="str">
        <f t="shared" si="3"/>
        <v xml:space="preserve"> [17] = {["ID"] = 1879259025; ["SAVE_INDEX"] = 14; ["TYPE"] =  4; ["VXP"] = 0; ["LP"] = 0; ["REP"] = 0; ["FACTION"] = 1; ["TIER"] = 2; ["MIN_LVL"] = "CAP"; ["NAME"] = { ["EN"] = "Saviour of the Eagle Egg"; }; ["LORE"] = { ["EN"] = "The Stone Giant, Helf, has stolen the egg of a Great Eagle. The egg must be protected from Helf's devious ambitions and returned, undamaged, to the Great Eagles."; }; ["SUMMARY"] = { ["EN"] = "Challenge: Protect the eagle egg at all costs - Tier 2"; }; };</v>
      </c>
      <c r="U18">
        <f t="shared" si="0"/>
        <v>17</v>
      </c>
      <c r="V18" t="str">
        <f t="shared" si="4"/>
        <v xml:space="preserve"> [17] = {</v>
      </c>
      <c r="W18" t="str">
        <f t="shared" si="5"/>
        <v xml:space="preserve">["ID"] = 1879259025; </v>
      </c>
      <c r="X18" t="str">
        <f t="shared" si="6"/>
        <v xml:space="preserve">["ID"] = 1879259025; </v>
      </c>
      <c r="Y18" t="str">
        <f t="shared" si="7"/>
        <v/>
      </c>
      <c r="Z18" s="1" t="str">
        <f t="shared" si="8"/>
        <v xml:space="preserve">["SAVE_INDEX"] = 14; </v>
      </c>
      <c r="AA18">
        <f>VLOOKUP(F18,Type!A$2:B$18,2,FALSE)</f>
        <v>4</v>
      </c>
      <c r="AB18" t="str">
        <f t="shared" si="9"/>
        <v xml:space="preserve">["TYPE"] =  4; </v>
      </c>
      <c r="AC18" t="str">
        <f t="shared" si="10"/>
        <v>0</v>
      </c>
      <c r="AD18" t="str">
        <f t="shared" si="11"/>
        <v xml:space="preserve">["VXP"] = 0; </v>
      </c>
      <c r="AE18" t="str">
        <f t="shared" si="12"/>
        <v>0</v>
      </c>
      <c r="AF18" t="str">
        <f t="shared" si="13"/>
        <v xml:space="preserve">["LP"] = 0; </v>
      </c>
      <c r="AG18" t="str">
        <f t="shared" si="14"/>
        <v>0</v>
      </c>
      <c r="AH18" t="str">
        <f t="shared" si="15"/>
        <v xml:space="preserve">["REP"] = 0; </v>
      </c>
      <c r="AI18">
        <f>VLOOKUP(K18,Faction!A$2:B$78,2,FALSE)</f>
        <v>1</v>
      </c>
      <c r="AJ18" t="str">
        <f t="shared" si="16"/>
        <v xml:space="preserve">["FACTION"] = 1; </v>
      </c>
      <c r="AK18" t="str">
        <f t="shared" si="17"/>
        <v xml:space="preserve">["TIER"] = 2; </v>
      </c>
      <c r="AL18" t="str">
        <f t="shared" si="18"/>
        <v xml:space="preserve">["MIN_LVL"] = "CAP"; </v>
      </c>
      <c r="AM18" t="str">
        <f t="shared" si="19"/>
        <v/>
      </c>
      <c r="AN18" t="str">
        <f t="shared" si="20"/>
        <v xml:space="preserve">["NAME"] = { ["EN"] = "Saviour of the Eagle Egg"; }; </v>
      </c>
      <c r="AO18" t="str">
        <f t="shared" si="21"/>
        <v xml:space="preserve">["LORE"] = { ["EN"] = "The Stone Giant, Helf, has stolen the egg of a Great Eagle. The egg must be protected from Helf's devious ambitions and returned, undamaged, to the Great Eagles."; }; </v>
      </c>
      <c r="AP18" t="str">
        <f t="shared" si="22"/>
        <v xml:space="preserve">["SUMMARY"] = { ["EN"] = "Challenge: Protect the eagle egg at all costs - Tier 2"; }; </v>
      </c>
      <c r="AQ18" t="str">
        <f t="shared" si="23"/>
        <v/>
      </c>
      <c r="AR18" t="str">
        <f t="shared" si="1"/>
        <v>};</v>
      </c>
    </row>
    <row r="19" spans="1:44" x14ac:dyDescent="0.25">
      <c r="D19" s="2" t="s">
        <v>935</v>
      </c>
      <c r="F19" s="2" t="s">
        <v>134</v>
      </c>
      <c r="K19" t="s">
        <v>79</v>
      </c>
      <c r="Q19">
        <v>80</v>
      </c>
      <c r="S19" t="str">
        <f t="shared" si="2"/>
        <v xml:space="preserve"> [18] = {["CAT_ID"] = 80; }; -- Flight to the Lonely Mountain</v>
      </c>
      <c r="T19" s="1" t="str">
        <f t="shared" si="3"/>
        <v xml:space="preserve"> [18] = {                                          ["TYPE"] = 14; ["VXP"] = 0; ["LP"] = 0; ["REP"] = 0; ["FACTION"] = 1; ["TIER"] = 0;                      ["NAME"] = { ["EN"] = "Flight to the Lonely Mountain"; }; };</v>
      </c>
      <c r="U19">
        <f t="shared" si="0"/>
        <v>18</v>
      </c>
      <c r="V19" t="str">
        <f t="shared" si="4"/>
        <v xml:space="preserve"> [18] = {</v>
      </c>
      <c r="W19" t="str">
        <f t="shared" si="5"/>
        <v xml:space="preserve">                     </v>
      </c>
      <c r="X19" t="str">
        <f t="shared" si="6"/>
        <v/>
      </c>
      <c r="Y19" t="str">
        <f t="shared" si="7"/>
        <v xml:space="preserve">["CAT_ID"] = 80; </v>
      </c>
      <c r="Z19" s="1" t="str">
        <f t="shared" si="8"/>
        <v xml:space="preserve">                     </v>
      </c>
      <c r="AA19">
        <f>VLOOKUP(F19,Type!A$2:B$18,2,FALSE)</f>
        <v>14</v>
      </c>
      <c r="AB19" t="str">
        <f t="shared" si="9"/>
        <v xml:space="preserve">["TYPE"] = 14; </v>
      </c>
      <c r="AC19" t="str">
        <f t="shared" si="10"/>
        <v>0</v>
      </c>
      <c r="AD19" t="str">
        <f t="shared" si="11"/>
        <v xml:space="preserve">["VXP"] = 0; </v>
      </c>
      <c r="AE19" t="str">
        <f t="shared" si="12"/>
        <v>0</v>
      </c>
      <c r="AF19" t="str">
        <f t="shared" si="13"/>
        <v xml:space="preserve">["LP"] = 0; </v>
      </c>
      <c r="AG19" t="str">
        <f t="shared" si="14"/>
        <v>0</v>
      </c>
      <c r="AH19" t="str">
        <f t="shared" si="15"/>
        <v xml:space="preserve">["REP"] = 0; </v>
      </c>
      <c r="AI19">
        <f>VLOOKUP(K19,Faction!A$2:B$78,2,FALSE)</f>
        <v>1</v>
      </c>
      <c r="AJ19" t="str">
        <f t="shared" si="16"/>
        <v xml:space="preserve">["FACTION"] = 1; </v>
      </c>
      <c r="AK19" t="str">
        <f t="shared" si="17"/>
        <v xml:space="preserve">["TIER"] = 0; </v>
      </c>
      <c r="AL19" t="str">
        <f t="shared" si="18"/>
        <v xml:space="preserve">                     </v>
      </c>
      <c r="AM19" t="str">
        <f t="shared" si="19"/>
        <v/>
      </c>
      <c r="AN19" t="str">
        <f t="shared" si="20"/>
        <v xml:space="preserve">["NAME"] = { ["EN"] = "Flight to the Lonely Mountain"; }; </v>
      </c>
      <c r="AO19" t="str">
        <f t="shared" si="21"/>
        <v/>
      </c>
      <c r="AP19" t="str">
        <f t="shared" si="22"/>
        <v/>
      </c>
      <c r="AQ19" t="str">
        <f t="shared" si="23"/>
        <v/>
      </c>
      <c r="AR19" t="str">
        <f t="shared" si="1"/>
        <v>};</v>
      </c>
    </row>
    <row r="20" spans="1:44" x14ac:dyDescent="0.25">
      <c r="A20">
        <v>1879260392</v>
      </c>
      <c r="B20">
        <v>18</v>
      </c>
      <c r="C20">
        <v>15</v>
      </c>
      <c r="D20" t="s">
        <v>934</v>
      </c>
      <c r="E20" t="s">
        <v>935</v>
      </c>
      <c r="F20" t="s">
        <v>24</v>
      </c>
      <c r="K20" t="s">
        <v>79</v>
      </c>
      <c r="L20" t="s">
        <v>936</v>
      </c>
      <c r="M20" t="s">
        <v>1680</v>
      </c>
      <c r="N20">
        <v>1</v>
      </c>
      <c r="O20" s="5" t="s">
        <v>1392</v>
      </c>
      <c r="S20" t="str">
        <f t="shared" si="2"/>
        <v xml:space="preserve"> [19] = {["ID"] = 1879260392; }; -- Defender of the Road</v>
      </c>
      <c r="T20" s="1" t="str">
        <f t="shared" si="3"/>
        <v xml:space="preserve"> [19] = {["ID"] = 1879260392; ["SAVE_INDEX"] = 15; ["TYPE"] = 12; ["VXP"] = 0; ["LP"] = 0; ["REP"] = 0; ["FACTION"] = 1; ["TIER"] = 1; ["MIN_LVL"] = "CAP"; ["NAME"] = { ["EN"] = "Defender of the Road"; }; ["LORE"] = { ["EN"] = "The people of Dale are attempting to flee to the safety of the Lonely Mountain. The Easterling army is not far behind..."; }; ["SUMMARY"] = { ["EN"] = "Complete 3 deeds in Flight to the Lonely Mountain"; }; };</v>
      </c>
      <c r="U20">
        <f t="shared" si="0"/>
        <v>19</v>
      </c>
      <c r="V20" t="str">
        <f t="shared" si="4"/>
        <v xml:space="preserve"> [19] = {</v>
      </c>
      <c r="W20" t="str">
        <f t="shared" si="5"/>
        <v xml:space="preserve">["ID"] = 1879260392; </v>
      </c>
      <c r="X20" t="str">
        <f t="shared" si="6"/>
        <v xml:space="preserve">["ID"] = 1879260392; </v>
      </c>
      <c r="Y20" t="str">
        <f t="shared" si="7"/>
        <v/>
      </c>
      <c r="Z20" s="1" t="str">
        <f t="shared" si="8"/>
        <v xml:space="preserve">["SAVE_INDEX"] = 15; </v>
      </c>
      <c r="AA20">
        <f>VLOOKUP(F20,Type!A$2:B$18,2,FALSE)</f>
        <v>12</v>
      </c>
      <c r="AB20" t="str">
        <f t="shared" si="9"/>
        <v xml:space="preserve">["TYPE"] = 12; </v>
      </c>
      <c r="AC20" t="str">
        <f t="shared" si="10"/>
        <v>0</v>
      </c>
      <c r="AD20" t="str">
        <f t="shared" si="11"/>
        <v xml:space="preserve">["VXP"] = 0; </v>
      </c>
      <c r="AE20" t="str">
        <f t="shared" si="12"/>
        <v>0</v>
      </c>
      <c r="AF20" t="str">
        <f t="shared" si="13"/>
        <v xml:space="preserve">["LP"] = 0; </v>
      </c>
      <c r="AG20" t="str">
        <f t="shared" si="14"/>
        <v>0</v>
      </c>
      <c r="AH20" t="str">
        <f t="shared" si="15"/>
        <v xml:space="preserve">["REP"] = 0; </v>
      </c>
      <c r="AI20">
        <f>VLOOKUP(K20,Faction!A$2:B$78,2,FALSE)</f>
        <v>1</v>
      </c>
      <c r="AJ20" t="str">
        <f t="shared" si="16"/>
        <v xml:space="preserve">["FACTION"] = 1; </v>
      </c>
      <c r="AK20" t="str">
        <f t="shared" si="17"/>
        <v xml:space="preserve">["TIER"] = 1; </v>
      </c>
      <c r="AL20" t="str">
        <f t="shared" si="18"/>
        <v xml:space="preserve">["MIN_LVL"] = "CAP"; </v>
      </c>
      <c r="AM20" t="str">
        <f t="shared" si="19"/>
        <v/>
      </c>
      <c r="AN20" t="str">
        <f t="shared" si="20"/>
        <v xml:space="preserve">["NAME"] = { ["EN"] = "Defender of the Road"; }; </v>
      </c>
      <c r="AO20" t="str">
        <f t="shared" si="21"/>
        <v xml:space="preserve">["LORE"] = { ["EN"] = "The people of Dale are attempting to flee to the safety of the Lonely Mountain. The Easterling army is not far behind..."; }; </v>
      </c>
      <c r="AP20" t="str">
        <f t="shared" si="22"/>
        <v xml:space="preserve">["SUMMARY"] = { ["EN"] = "Complete 3 deeds in Flight to the Lonely Mountain"; }; </v>
      </c>
      <c r="AQ20" t="str">
        <f t="shared" si="23"/>
        <v/>
      </c>
      <c r="AR20" t="str">
        <f t="shared" si="1"/>
        <v>};</v>
      </c>
    </row>
    <row r="21" spans="1:44" x14ac:dyDescent="0.25">
      <c r="A21">
        <v>1879260349</v>
      </c>
      <c r="B21">
        <v>21</v>
      </c>
      <c r="C21">
        <v>18</v>
      </c>
      <c r="D21" t="s">
        <v>941</v>
      </c>
      <c r="E21" t="s">
        <v>935</v>
      </c>
      <c r="F21" t="s">
        <v>24</v>
      </c>
      <c r="K21" t="s">
        <v>79</v>
      </c>
      <c r="L21" t="s">
        <v>942</v>
      </c>
      <c r="M21" t="s">
        <v>1680</v>
      </c>
      <c r="N21">
        <v>2</v>
      </c>
      <c r="O21" s="5" t="s">
        <v>1392</v>
      </c>
      <c r="S21" t="str">
        <f t="shared" si="2"/>
        <v xml:space="preserve"> [20] = {["ID"] = 1879260349; }; -- Challenge - An Army from the East</v>
      </c>
      <c r="T21" s="1" t="str">
        <f>CONCATENATE(V21,W21,Z21,AB21,AD21,AF21,AH21,AJ21,AK21,AL21,AM21,AN21,AO21,AP21,AQ21,AR21)</f>
        <v xml:space="preserve"> [20] = {["ID"] = 1879260349; ["SAVE_INDEX"] = 18; ["TYPE"] = 12; ["VXP"] = 0; ["LP"] = 0; ["REP"] = 0; ["FACTION"] = 1; ["TIER"] = 2; ["MIN_LVL"] = "CAP"; ["NAME"] = { ["EN"] = "Challenge - An Army from the East"; }; ["LORE"] = { ["EN"] = "The people of Dale are attempting to flee to the safety of the Lonely Mountain. The Easterling army is not far behind..."; }; ["SUMMARY"] = { ["EN"] = "Tier 2 Defeat the Easterlings in the clearing"; }; };</v>
      </c>
      <c r="U21">
        <f t="shared" si="0"/>
        <v>20</v>
      </c>
      <c r="V21" t="str">
        <f>CONCATENATE(REPT(" ",3-LEN(U21)),"[",U21,"] = {")</f>
        <v xml:space="preserve"> [20] = {</v>
      </c>
      <c r="W21" t="str">
        <f>IF(LEN(A21)&gt;0,CONCATENATE("[""ID""] = ",A21,"; "),"                     ")</f>
        <v xml:space="preserve">["ID"] = 1879260349; </v>
      </c>
      <c r="X21" t="str">
        <f t="shared" si="6"/>
        <v xml:space="preserve">["ID"] = 1879260349; </v>
      </c>
      <c r="Y21" t="str">
        <f t="shared" si="7"/>
        <v/>
      </c>
      <c r="Z21" s="1" t="str">
        <f>IF(LEN(C21)&gt;0,CONCATENATE("[""SAVE_INDEX""] = ",REPT(" ",2-LEN(C21)),C21,"; "),REPT(" ",21))</f>
        <v xml:space="preserve">["SAVE_INDEX"] = 18; </v>
      </c>
      <c r="AA21">
        <f>VLOOKUP(F21,Type!A$2:B$18,2,FALSE)</f>
        <v>12</v>
      </c>
      <c r="AB21" t="str">
        <f>CONCATENATE("[""TYPE""] = ",REPT(" ",2-LEN(AA21)),AA21,"; ")</f>
        <v xml:space="preserve">["TYPE"] = 12; </v>
      </c>
      <c r="AC21" t="str">
        <f>TEXT(G21,0)</f>
        <v>0</v>
      </c>
      <c r="AD21" t="str">
        <f>CONCATENATE("[""VXP""] = ",REPT(" ",1-LEN(AC21)),TEXT(AC21,"0"),"; ")</f>
        <v xml:space="preserve">["VXP"] = 0; </v>
      </c>
      <c r="AE21" t="str">
        <f>TEXT(I21,0)</f>
        <v>0</v>
      </c>
      <c r="AF21" t="str">
        <f>CONCATENATE("[""LP""] = ",REPT(" ",1-LEN(AE21)),TEXT(AE21,"0"),"; ")</f>
        <v xml:space="preserve">["LP"] = 0; </v>
      </c>
      <c r="AG21" t="str">
        <f>TEXT(J21,0)</f>
        <v>0</v>
      </c>
      <c r="AH21" t="str">
        <f>CONCATENATE("[""REP""] = ",REPT(" ",1-LEN(AG21)),TEXT(AG21,"0"),"; ")</f>
        <v xml:space="preserve">["REP"] = 0; </v>
      </c>
      <c r="AI21">
        <f>VLOOKUP(K21,Faction!A$2:B$78,2,FALSE)</f>
        <v>1</v>
      </c>
      <c r="AJ21" t="str">
        <f>CONCATENATE("[""FACTION""] = ",TEXT(AI21,"0"),"; ")</f>
        <v xml:space="preserve">["FACTION"] = 1; </v>
      </c>
      <c r="AK21" t="str">
        <f>CONCATENATE("[""TIER""] = ",TEXT(N21,"0"),"; ")</f>
        <v xml:space="preserve">["TIER"] = 2; </v>
      </c>
      <c r="AL21" t="str">
        <f>IF(LEN(O21)&gt;0,CONCATENATE("[""MIN_LVL""] = ",REPT(" ",3-LEN(O21)),"""",O21,"""; "),"                     ")</f>
        <v xml:space="preserve">["MIN_LVL"] = "CAP"; </v>
      </c>
      <c r="AM21" t="str">
        <f>IF(LEN(P21)&gt;0,CONCATENATE("[""MIN_LVL""] = ",REPT(" ",3-LEN(P21)),"""",P21,"""; "),"")</f>
        <v/>
      </c>
      <c r="AN21" t="str">
        <f>CONCATENATE("[""NAME""] = { [""EN""] = """,D21,"""; }; ")</f>
        <v xml:space="preserve">["NAME"] = { ["EN"] = "Challenge - An Army from the East"; }; </v>
      </c>
      <c r="AO21" t="str">
        <f>IF(LEN(M21)&gt;0,CONCATENATE("[""LORE""] = { [""EN""] = """,M21,"""; }; "),"")</f>
        <v xml:space="preserve">["LORE"] = { ["EN"] = "The people of Dale are attempting to flee to the safety of the Lonely Mountain. The Easterling army is not far behind..."; }; </v>
      </c>
      <c r="AP21" t="str">
        <f>IF(LEN(L21)&gt;0,CONCATENATE("[""SUMMARY""] = { [""EN""] = """,L21,"""; }; "),"")</f>
        <v xml:space="preserve">["SUMMARY"] = { ["EN"] = "Tier 2 Defeat the Easterlings in the clearing"; }; </v>
      </c>
      <c r="AQ21" t="str">
        <f>IF(LEN(H21)&gt;0,CONCATENATE("[""TITLE""] = { [""EN""] = """,H21,"""; }; "),"")</f>
        <v/>
      </c>
      <c r="AR21" t="str">
        <f t="shared" si="1"/>
        <v>};</v>
      </c>
    </row>
    <row r="22" spans="1:44" x14ac:dyDescent="0.25">
      <c r="A22">
        <v>1879260343</v>
      </c>
      <c r="B22">
        <v>19</v>
      </c>
      <c r="C22">
        <v>16</v>
      </c>
      <c r="D22" t="s">
        <v>937</v>
      </c>
      <c r="E22" t="s">
        <v>935</v>
      </c>
      <c r="F22" t="s">
        <v>24</v>
      </c>
      <c r="K22" t="s">
        <v>79</v>
      </c>
      <c r="L22" t="s">
        <v>938</v>
      </c>
      <c r="M22" t="s">
        <v>1680</v>
      </c>
      <c r="N22">
        <v>2</v>
      </c>
      <c r="O22" s="5">
        <v>20</v>
      </c>
      <c r="S22" t="str">
        <f t="shared" si="2"/>
        <v xml:space="preserve"> [21] = {["ID"] = 1879260343; }; -- Flight to the Lonely Mountain - Tier 1</v>
      </c>
      <c r="T22" s="1" t="str">
        <f t="shared" si="3"/>
        <v xml:space="preserve"> [21] = {["ID"] = 1879260343; ["SAVE_INDEX"] = 16; ["TYPE"] = 12; ["VXP"] = 0; ["LP"] = 0; ["REP"] = 0; ["FACTION"] = 1; ["TIER"] = 2; ["MIN_LVL"] =  "20"; ["NAME"] = { ["EN"] = "Flight to the Lonely Mountain - Tier 1"; }; ["LORE"] = { ["EN"] = "The people of Dale are attempting to flee to the safety of the Lonely Mountain. The Easterling army is not far behind..."; }; ["SUMMARY"] = { ["EN"] = "Complete Flight to the Lonely Mountain in Tier 1"; }; };</v>
      </c>
      <c r="U22">
        <f t="shared" si="0"/>
        <v>21</v>
      </c>
      <c r="V22" t="str">
        <f t="shared" si="4"/>
        <v xml:space="preserve"> [21] = {</v>
      </c>
      <c r="W22" t="str">
        <f t="shared" si="5"/>
        <v xml:space="preserve">["ID"] = 1879260343; </v>
      </c>
      <c r="X22" t="str">
        <f t="shared" si="6"/>
        <v xml:space="preserve">["ID"] = 1879260343; </v>
      </c>
      <c r="Y22" t="str">
        <f t="shared" si="7"/>
        <v/>
      </c>
      <c r="Z22" s="1" t="str">
        <f t="shared" si="8"/>
        <v xml:space="preserve">["SAVE_INDEX"] = 16; </v>
      </c>
      <c r="AA22">
        <f>VLOOKUP(F22,Type!A$2:B$18,2,FALSE)</f>
        <v>12</v>
      </c>
      <c r="AB22" t="str">
        <f t="shared" si="9"/>
        <v xml:space="preserve">["TYPE"] = 12; </v>
      </c>
      <c r="AC22" t="str">
        <f t="shared" si="10"/>
        <v>0</v>
      </c>
      <c r="AD22" t="str">
        <f t="shared" si="11"/>
        <v xml:space="preserve">["VXP"] = 0; </v>
      </c>
      <c r="AE22" t="str">
        <f t="shared" si="12"/>
        <v>0</v>
      </c>
      <c r="AF22" t="str">
        <f t="shared" si="13"/>
        <v xml:space="preserve">["LP"] = 0; </v>
      </c>
      <c r="AG22" t="str">
        <f t="shared" si="14"/>
        <v>0</v>
      </c>
      <c r="AH22" t="str">
        <f t="shared" si="15"/>
        <v xml:space="preserve">["REP"] = 0; </v>
      </c>
      <c r="AI22">
        <f>VLOOKUP(K22,Faction!A$2:B$78,2,FALSE)</f>
        <v>1</v>
      </c>
      <c r="AJ22" t="str">
        <f t="shared" si="16"/>
        <v xml:space="preserve">["FACTION"] = 1; </v>
      </c>
      <c r="AK22" t="str">
        <f t="shared" si="17"/>
        <v xml:space="preserve">["TIER"] = 2; </v>
      </c>
      <c r="AL22" t="str">
        <f t="shared" si="18"/>
        <v xml:space="preserve">["MIN_LVL"] =  "20"; </v>
      </c>
      <c r="AM22" t="str">
        <f t="shared" si="19"/>
        <v/>
      </c>
      <c r="AN22" t="str">
        <f t="shared" si="20"/>
        <v xml:space="preserve">["NAME"] = { ["EN"] = "Flight to the Lonely Mountain - Tier 1"; }; </v>
      </c>
      <c r="AO22" t="str">
        <f t="shared" si="21"/>
        <v xml:space="preserve">["LORE"] = { ["EN"] = "The people of Dale are attempting to flee to the safety of the Lonely Mountain. The Easterling army is not far behind..."; }; </v>
      </c>
      <c r="AP22" t="str">
        <f t="shared" si="22"/>
        <v xml:space="preserve">["SUMMARY"] = { ["EN"] = "Complete Flight to the Lonely Mountain in Tier 1"; }; </v>
      </c>
      <c r="AQ22" t="str">
        <f t="shared" si="23"/>
        <v/>
      </c>
      <c r="AR22" t="str">
        <f t="shared" si="1"/>
        <v>};</v>
      </c>
    </row>
    <row r="23" spans="1:44" x14ac:dyDescent="0.25">
      <c r="A23">
        <v>1879260344</v>
      </c>
      <c r="B23">
        <v>20</v>
      </c>
      <c r="C23">
        <v>17</v>
      </c>
      <c r="D23" t="s">
        <v>939</v>
      </c>
      <c r="E23" t="s">
        <v>935</v>
      </c>
      <c r="F23" t="s">
        <v>24</v>
      </c>
      <c r="K23" t="s">
        <v>79</v>
      </c>
      <c r="L23" t="s">
        <v>940</v>
      </c>
      <c r="M23" t="s">
        <v>1680</v>
      </c>
      <c r="N23">
        <v>2</v>
      </c>
      <c r="O23" s="5">
        <v>20</v>
      </c>
      <c r="S23" t="str">
        <f t="shared" si="2"/>
        <v xml:space="preserve"> [22] = {["ID"] = 1879260344; }; -- Flight to the Lonely Mountain - Tier 2</v>
      </c>
      <c r="T23" s="1" t="str">
        <f t="shared" si="3"/>
        <v xml:space="preserve"> [22] = {["ID"] = 1879260344; ["SAVE_INDEX"] = 17; ["TYPE"] = 12; ["VXP"] = 0; ["LP"] = 0; ["REP"] = 0; ["FACTION"] = 1; ["TIER"] = 2; ["MIN_LVL"] =  "20"; ["NAME"] = { ["EN"] = "Flight to the Lonely Mountain - Tier 2"; }; ["LORE"] = { ["EN"] = "The people of Dale are attempting to flee to the safety of the Lonely Mountain. The Easterling army is not far behind..."; }; ["SUMMARY"] = { ["EN"] = "Complete Flight to the Lonely Mountain in Tier 2"; }; };</v>
      </c>
      <c r="U23">
        <f t="shared" si="0"/>
        <v>22</v>
      </c>
      <c r="V23" t="str">
        <f t="shared" si="4"/>
        <v xml:space="preserve"> [22] = {</v>
      </c>
      <c r="W23" t="str">
        <f t="shared" si="5"/>
        <v xml:space="preserve">["ID"] = 1879260344; </v>
      </c>
      <c r="X23" t="str">
        <f t="shared" si="6"/>
        <v xml:space="preserve">["ID"] = 1879260344; </v>
      </c>
      <c r="Y23" t="str">
        <f t="shared" si="7"/>
        <v/>
      </c>
      <c r="Z23" s="1" t="str">
        <f t="shared" si="8"/>
        <v xml:space="preserve">["SAVE_INDEX"] = 17; </v>
      </c>
      <c r="AA23">
        <f>VLOOKUP(F23,Type!A$2:B$18,2,FALSE)</f>
        <v>12</v>
      </c>
      <c r="AB23" t="str">
        <f t="shared" si="9"/>
        <v xml:space="preserve">["TYPE"] = 12; </v>
      </c>
      <c r="AC23" t="str">
        <f t="shared" si="10"/>
        <v>0</v>
      </c>
      <c r="AD23" t="str">
        <f t="shared" si="11"/>
        <v xml:space="preserve">["VXP"] = 0; </v>
      </c>
      <c r="AE23" t="str">
        <f t="shared" si="12"/>
        <v>0</v>
      </c>
      <c r="AF23" t="str">
        <f t="shared" si="13"/>
        <v xml:space="preserve">["LP"] = 0; </v>
      </c>
      <c r="AG23" t="str">
        <f t="shared" si="14"/>
        <v>0</v>
      </c>
      <c r="AH23" t="str">
        <f t="shared" si="15"/>
        <v xml:space="preserve">["REP"] = 0; </v>
      </c>
      <c r="AI23">
        <f>VLOOKUP(K23,Faction!A$2:B$78,2,FALSE)</f>
        <v>1</v>
      </c>
      <c r="AJ23" t="str">
        <f t="shared" si="16"/>
        <v xml:space="preserve">["FACTION"] = 1; </v>
      </c>
      <c r="AK23" t="str">
        <f t="shared" si="17"/>
        <v xml:space="preserve">["TIER"] = 2; </v>
      </c>
      <c r="AL23" t="str">
        <f t="shared" si="18"/>
        <v xml:space="preserve">["MIN_LVL"] =  "20"; </v>
      </c>
      <c r="AM23" t="str">
        <f t="shared" si="19"/>
        <v/>
      </c>
      <c r="AN23" t="str">
        <f t="shared" si="20"/>
        <v xml:space="preserve">["NAME"] = { ["EN"] = "Flight to the Lonely Mountain - Tier 2"; }; </v>
      </c>
      <c r="AO23" t="str">
        <f t="shared" si="21"/>
        <v xml:space="preserve">["LORE"] = { ["EN"] = "The people of Dale are attempting to flee to the safety of the Lonely Mountain. The Easterling army is not far behind..."; }; </v>
      </c>
      <c r="AP23" t="str">
        <f t="shared" si="22"/>
        <v xml:space="preserve">["SUMMARY"] = { ["EN"] = "Complete Flight to the Lonely Mountain in Tier 2"; }; </v>
      </c>
      <c r="AQ23" t="str">
        <f t="shared" si="23"/>
        <v/>
      </c>
      <c r="AR23" t="str">
        <f t="shared" si="1"/>
        <v>};</v>
      </c>
    </row>
    <row r="24" spans="1:44" x14ac:dyDescent="0.25">
      <c r="D24" s="2" t="s">
        <v>926</v>
      </c>
      <c r="E24" s="2"/>
      <c r="F24" s="2" t="s">
        <v>134</v>
      </c>
      <c r="K24" t="s">
        <v>79</v>
      </c>
      <c r="Q24">
        <v>81</v>
      </c>
      <c r="S24" t="str">
        <f t="shared" si="2"/>
        <v xml:space="preserve"> [23] = {["CAT_ID"] = 81; }; -- The Bells of Dale</v>
      </c>
      <c r="T24" s="1" t="str">
        <f t="shared" si="3"/>
        <v xml:space="preserve"> [23] = {                                          ["TYPE"] = 14; ["VXP"] = 0; ["LP"] = 0; ["REP"] = 0; ["FACTION"] = 1; ["TIER"] = 0;                      ["NAME"] = { ["EN"] = "The Bells of Dale"; }; };</v>
      </c>
      <c r="U24">
        <f t="shared" si="0"/>
        <v>23</v>
      </c>
      <c r="V24" t="str">
        <f t="shared" si="4"/>
        <v xml:space="preserve"> [23] = {</v>
      </c>
      <c r="W24" t="str">
        <f t="shared" si="5"/>
        <v xml:space="preserve">                     </v>
      </c>
      <c r="X24" t="str">
        <f t="shared" si="6"/>
        <v/>
      </c>
      <c r="Y24" t="str">
        <f t="shared" si="7"/>
        <v xml:space="preserve">["CAT_ID"] = 81; </v>
      </c>
      <c r="Z24" s="1" t="str">
        <f t="shared" si="8"/>
        <v xml:space="preserve">                     </v>
      </c>
      <c r="AA24">
        <f>VLOOKUP(F24,Type!A$2:B$18,2,FALSE)</f>
        <v>14</v>
      </c>
      <c r="AB24" t="str">
        <f t="shared" si="9"/>
        <v xml:space="preserve">["TYPE"] = 14; </v>
      </c>
      <c r="AC24" t="str">
        <f t="shared" si="10"/>
        <v>0</v>
      </c>
      <c r="AD24" t="str">
        <f t="shared" si="11"/>
        <v xml:space="preserve">["VXP"] = 0; </v>
      </c>
      <c r="AE24" t="str">
        <f t="shared" si="12"/>
        <v>0</v>
      </c>
      <c r="AF24" t="str">
        <f t="shared" si="13"/>
        <v xml:space="preserve">["LP"] = 0; </v>
      </c>
      <c r="AG24" t="str">
        <f t="shared" si="14"/>
        <v>0</v>
      </c>
      <c r="AH24" t="str">
        <f t="shared" si="15"/>
        <v xml:space="preserve">["REP"] = 0; </v>
      </c>
      <c r="AI24">
        <f>VLOOKUP(K24,Faction!A$2:B$78,2,FALSE)</f>
        <v>1</v>
      </c>
      <c r="AJ24" t="str">
        <f t="shared" si="16"/>
        <v xml:space="preserve">["FACTION"] = 1; </v>
      </c>
      <c r="AK24" t="str">
        <f t="shared" si="17"/>
        <v xml:space="preserve">["TIER"] = 0; </v>
      </c>
      <c r="AL24" t="str">
        <f t="shared" si="18"/>
        <v xml:space="preserve">                     </v>
      </c>
      <c r="AM24" t="str">
        <f t="shared" si="19"/>
        <v/>
      </c>
      <c r="AN24" t="str">
        <f t="shared" si="20"/>
        <v xml:space="preserve">["NAME"] = { ["EN"] = "The Bells of Dale"; }; </v>
      </c>
      <c r="AO24" t="str">
        <f t="shared" si="21"/>
        <v/>
      </c>
      <c r="AP24" t="str">
        <f t="shared" si="22"/>
        <v/>
      </c>
      <c r="AQ24" t="str">
        <f t="shared" si="23"/>
        <v/>
      </c>
      <c r="AR24" t="str">
        <f t="shared" si="1"/>
        <v>};</v>
      </c>
    </row>
    <row r="25" spans="1:44" x14ac:dyDescent="0.25">
      <c r="A25">
        <v>1879260284</v>
      </c>
      <c r="B25">
        <v>14</v>
      </c>
      <c r="C25">
        <v>19</v>
      </c>
      <c r="D25" t="s">
        <v>925</v>
      </c>
      <c r="E25" t="s">
        <v>926</v>
      </c>
      <c r="F25" t="s">
        <v>26</v>
      </c>
      <c r="K25" t="s">
        <v>79</v>
      </c>
      <c r="L25" t="s">
        <v>927</v>
      </c>
      <c r="M25" t="s">
        <v>974</v>
      </c>
      <c r="N25">
        <v>1</v>
      </c>
      <c r="O25" s="5" t="s">
        <v>1392</v>
      </c>
      <c r="S25" t="str">
        <f t="shared" si="2"/>
        <v xml:space="preserve"> [24] = {["ID"] = 1879260284; }; -- Defender of the Dale-lands</v>
      </c>
      <c r="T25" s="1" t="str">
        <f t="shared" si="3"/>
        <v xml:space="preserve"> [24] = {["ID"] = 1879260284; ["SAVE_INDEX"] = 19; ["TYPE"] =  6; ["VXP"] = 0; ["LP"] = 0; ["REP"] = 0; ["FACTION"] = 1; ["TIER"] = 1; ["MIN_LVL"] = "CAP"; ["NAME"] = { ["EN"] = "Defender of the Dale-lands"; }; ["LORE"] = { ["EN"] = "Easterlings prepare to lay siege to Dale and the Lonely Mountain. The bells of Dale must be rung to signal the inhabitants to retreat into Erebor."; }; ["SUMMARY"] = { ["EN"] = "Complete 3 deeds and 1 quest (Tormentors of Dale) in The Bells of Dale"; }; };</v>
      </c>
      <c r="U25">
        <f t="shared" si="0"/>
        <v>24</v>
      </c>
      <c r="V25" t="str">
        <f t="shared" si="4"/>
        <v xml:space="preserve"> [24] = {</v>
      </c>
      <c r="W25" t="str">
        <f t="shared" si="5"/>
        <v xml:space="preserve">["ID"] = 1879260284; </v>
      </c>
      <c r="X25" t="str">
        <f t="shared" si="6"/>
        <v xml:space="preserve">["ID"] = 1879260284; </v>
      </c>
      <c r="Y25" t="str">
        <f t="shared" si="7"/>
        <v/>
      </c>
      <c r="Z25" s="1" t="str">
        <f t="shared" si="8"/>
        <v xml:space="preserve">["SAVE_INDEX"] = 19; </v>
      </c>
      <c r="AA25">
        <f>VLOOKUP(F25,Type!A$2:B$18,2,FALSE)</f>
        <v>6</v>
      </c>
      <c r="AB25" t="str">
        <f t="shared" si="9"/>
        <v xml:space="preserve">["TYPE"] =  6; </v>
      </c>
      <c r="AC25" t="str">
        <f t="shared" si="10"/>
        <v>0</v>
      </c>
      <c r="AD25" t="str">
        <f t="shared" si="11"/>
        <v xml:space="preserve">["VXP"] = 0; </v>
      </c>
      <c r="AE25" t="str">
        <f t="shared" si="12"/>
        <v>0</v>
      </c>
      <c r="AF25" t="str">
        <f t="shared" si="13"/>
        <v xml:space="preserve">["LP"] = 0; </v>
      </c>
      <c r="AG25" t="str">
        <f t="shared" si="14"/>
        <v>0</v>
      </c>
      <c r="AH25" t="str">
        <f t="shared" si="15"/>
        <v xml:space="preserve">["REP"] = 0; </v>
      </c>
      <c r="AI25">
        <f>VLOOKUP(K25,Faction!A$2:B$78,2,FALSE)</f>
        <v>1</v>
      </c>
      <c r="AJ25" t="str">
        <f t="shared" si="16"/>
        <v xml:space="preserve">["FACTION"] = 1; </v>
      </c>
      <c r="AK25" t="str">
        <f t="shared" si="17"/>
        <v xml:space="preserve">["TIER"] = 1; </v>
      </c>
      <c r="AL25" t="str">
        <f t="shared" si="18"/>
        <v xml:space="preserve">["MIN_LVL"] = "CAP"; </v>
      </c>
      <c r="AM25" t="str">
        <f t="shared" si="19"/>
        <v/>
      </c>
      <c r="AN25" t="str">
        <f t="shared" si="20"/>
        <v xml:space="preserve">["NAME"] = { ["EN"] = "Defender of the Dale-lands"; }; </v>
      </c>
      <c r="AO25" t="str">
        <f t="shared" si="21"/>
        <v xml:space="preserve">["LORE"] = { ["EN"] = "Easterlings prepare to lay siege to Dale and the Lonely Mountain. The bells of Dale must be rung to signal the inhabitants to retreat into Erebor."; }; </v>
      </c>
      <c r="AP25" t="str">
        <f t="shared" si="22"/>
        <v xml:space="preserve">["SUMMARY"] = { ["EN"] = "Complete 3 deeds and 1 quest (Tormentors of Dale) in The Bells of Dale"; }; </v>
      </c>
      <c r="AQ25" t="str">
        <f t="shared" si="23"/>
        <v/>
      </c>
      <c r="AR25" t="str">
        <f t="shared" si="1"/>
        <v>};</v>
      </c>
    </row>
    <row r="26" spans="1:44" x14ac:dyDescent="0.25">
      <c r="A26">
        <v>1879260281</v>
      </c>
      <c r="B26">
        <v>15</v>
      </c>
      <c r="C26">
        <v>20</v>
      </c>
      <c r="D26" t="s">
        <v>928</v>
      </c>
      <c r="E26" t="s">
        <v>926</v>
      </c>
      <c r="F26" t="s">
        <v>31</v>
      </c>
      <c r="K26" t="s">
        <v>79</v>
      </c>
      <c r="L26" t="s">
        <v>929</v>
      </c>
      <c r="M26" t="s">
        <v>974</v>
      </c>
      <c r="N26">
        <v>2</v>
      </c>
      <c r="O26" s="5">
        <v>20</v>
      </c>
      <c r="S26" t="str">
        <f t="shared" si="2"/>
        <v xml:space="preserve"> [25] = {["ID"] = 1879260281; }; -- The Bells of Dale -- Tier 1</v>
      </c>
      <c r="T26" s="1" t="str">
        <f t="shared" si="3"/>
        <v xml:space="preserve"> [25] = {["ID"] = 1879260281; ["SAVE_INDEX"] = 20; ["TYPE"] =  4; ["VXP"] = 0; ["LP"] = 0; ["REP"] = 0; ["FACTION"] = 1; ["TIER"] = 2; ["MIN_LVL"] =  "20"; ["NAME"] = { ["EN"] = "The Bells of Dale -- Tier 1"; }; ["LORE"] = { ["EN"] = "Easterlings prepare to lay siege to Dale and the Lonely Mountain. The bells of Dale must be rung to signal the inhabitants to retreat into Erebor."; }; ["SUMMARY"] = { ["EN"] = "Complete The Bells of Dale in Tier 1"; }; };</v>
      </c>
      <c r="U26">
        <f t="shared" si="0"/>
        <v>25</v>
      </c>
      <c r="V26" t="str">
        <f t="shared" si="4"/>
        <v xml:space="preserve"> [25] = {</v>
      </c>
      <c r="W26" t="str">
        <f t="shared" si="5"/>
        <v xml:space="preserve">["ID"] = 1879260281; </v>
      </c>
      <c r="X26" t="str">
        <f t="shared" si="6"/>
        <v xml:space="preserve">["ID"] = 1879260281; </v>
      </c>
      <c r="Y26" t="str">
        <f t="shared" si="7"/>
        <v/>
      </c>
      <c r="Z26" s="1" t="str">
        <f t="shared" si="8"/>
        <v xml:space="preserve">["SAVE_INDEX"] = 20; </v>
      </c>
      <c r="AA26">
        <f>VLOOKUP(F26,Type!A$2:B$18,2,FALSE)</f>
        <v>4</v>
      </c>
      <c r="AB26" t="str">
        <f t="shared" si="9"/>
        <v xml:space="preserve">["TYPE"] =  4; </v>
      </c>
      <c r="AC26" t="str">
        <f t="shared" si="10"/>
        <v>0</v>
      </c>
      <c r="AD26" t="str">
        <f t="shared" si="11"/>
        <v xml:space="preserve">["VXP"] = 0; </v>
      </c>
      <c r="AE26" t="str">
        <f t="shared" si="12"/>
        <v>0</v>
      </c>
      <c r="AF26" t="str">
        <f t="shared" si="13"/>
        <v xml:space="preserve">["LP"] = 0; </v>
      </c>
      <c r="AG26" t="str">
        <f t="shared" si="14"/>
        <v>0</v>
      </c>
      <c r="AH26" t="str">
        <f t="shared" si="15"/>
        <v xml:space="preserve">["REP"] = 0; </v>
      </c>
      <c r="AI26">
        <f>VLOOKUP(K26,Faction!A$2:B$78,2,FALSE)</f>
        <v>1</v>
      </c>
      <c r="AJ26" t="str">
        <f t="shared" si="16"/>
        <v xml:space="preserve">["FACTION"] = 1; </v>
      </c>
      <c r="AK26" t="str">
        <f t="shared" si="17"/>
        <v xml:space="preserve">["TIER"] = 2; </v>
      </c>
      <c r="AL26" t="str">
        <f t="shared" si="18"/>
        <v xml:space="preserve">["MIN_LVL"] =  "20"; </v>
      </c>
      <c r="AM26" t="str">
        <f t="shared" si="19"/>
        <v/>
      </c>
      <c r="AN26" t="str">
        <f t="shared" si="20"/>
        <v xml:space="preserve">["NAME"] = { ["EN"] = "The Bells of Dale -- Tier 1"; }; </v>
      </c>
      <c r="AO26" t="str">
        <f t="shared" si="21"/>
        <v xml:space="preserve">["LORE"] = { ["EN"] = "Easterlings prepare to lay siege to Dale and the Lonely Mountain. The bells of Dale must be rung to signal the inhabitants to retreat into Erebor."; }; </v>
      </c>
      <c r="AP26" t="str">
        <f t="shared" si="22"/>
        <v xml:space="preserve">["SUMMARY"] = { ["EN"] = "Complete The Bells of Dale in Tier 1"; }; </v>
      </c>
      <c r="AQ26" t="str">
        <f t="shared" si="23"/>
        <v/>
      </c>
      <c r="AR26" t="str">
        <f t="shared" si="1"/>
        <v>};</v>
      </c>
    </row>
    <row r="27" spans="1:44" x14ac:dyDescent="0.25">
      <c r="A27">
        <v>1879260283</v>
      </c>
      <c r="B27">
        <v>16</v>
      </c>
      <c r="C27">
        <v>21</v>
      </c>
      <c r="D27" t="s">
        <v>930</v>
      </c>
      <c r="E27" t="s">
        <v>926</v>
      </c>
      <c r="F27" t="s">
        <v>31</v>
      </c>
      <c r="K27" t="s">
        <v>79</v>
      </c>
      <c r="L27" t="s">
        <v>931</v>
      </c>
      <c r="M27" t="s">
        <v>974</v>
      </c>
      <c r="N27">
        <v>2</v>
      </c>
      <c r="O27" s="5">
        <v>20</v>
      </c>
      <c r="S27" t="str">
        <f t="shared" si="2"/>
        <v xml:space="preserve"> [26] = {["ID"] = 1879260283; }; -- The Bells of Dale -- Tier 2</v>
      </c>
      <c r="T27" s="1" t="str">
        <f t="shared" si="3"/>
        <v xml:space="preserve"> [26] = {["ID"] = 1879260283; ["SAVE_INDEX"] = 21; ["TYPE"] =  4; ["VXP"] = 0; ["LP"] = 0; ["REP"] = 0; ["FACTION"] = 1; ["TIER"] = 2; ["MIN_LVL"] =  "20"; ["NAME"] = { ["EN"] = "The Bells of Dale -- Tier 2"; }; ["LORE"] = { ["EN"] = "Easterlings prepare to lay siege to Dale and the Lonely Mountain. The bells of Dale must be rung to signal the inhabitants to retreat into Erebor."; }; ["SUMMARY"] = { ["EN"] = "Complete The Bells of Dale in Tier 2"; }; };</v>
      </c>
      <c r="U27">
        <f t="shared" si="0"/>
        <v>26</v>
      </c>
      <c r="V27" t="str">
        <f t="shared" si="4"/>
        <v xml:space="preserve"> [26] = {</v>
      </c>
      <c r="W27" t="str">
        <f t="shared" si="5"/>
        <v xml:space="preserve">["ID"] = 1879260283; </v>
      </c>
      <c r="X27" t="str">
        <f t="shared" si="6"/>
        <v xml:space="preserve">["ID"] = 1879260283; </v>
      </c>
      <c r="Y27" t="str">
        <f t="shared" si="7"/>
        <v/>
      </c>
      <c r="Z27" s="1" t="str">
        <f t="shared" si="8"/>
        <v xml:space="preserve">["SAVE_INDEX"] = 21; </v>
      </c>
      <c r="AA27">
        <f>VLOOKUP(F27,Type!A$2:B$18,2,FALSE)</f>
        <v>4</v>
      </c>
      <c r="AB27" t="str">
        <f t="shared" si="9"/>
        <v xml:space="preserve">["TYPE"] =  4; </v>
      </c>
      <c r="AC27" t="str">
        <f t="shared" si="10"/>
        <v>0</v>
      </c>
      <c r="AD27" t="str">
        <f t="shared" si="11"/>
        <v xml:space="preserve">["VXP"] = 0; </v>
      </c>
      <c r="AE27" t="str">
        <f t="shared" si="12"/>
        <v>0</v>
      </c>
      <c r="AF27" t="str">
        <f t="shared" si="13"/>
        <v xml:space="preserve">["LP"] = 0; </v>
      </c>
      <c r="AG27" t="str">
        <f t="shared" si="14"/>
        <v>0</v>
      </c>
      <c r="AH27" t="str">
        <f t="shared" si="15"/>
        <v xml:space="preserve">["REP"] = 0; </v>
      </c>
      <c r="AI27">
        <f>VLOOKUP(K27,Faction!A$2:B$78,2,FALSE)</f>
        <v>1</v>
      </c>
      <c r="AJ27" t="str">
        <f t="shared" si="16"/>
        <v xml:space="preserve">["FACTION"] = 1; </v>
      </c>
      <c r="AK27" t="str">
        <f t="shared" si="17"/>
        <v xml:space="preserve">["TIER"] = 2; </v>
      </c>
      <c r="AL27" t="str">
        <f t="shared" si="18"/>
        <v xml:space="preserve">["MIN_LVL"] =  "20"; </v>
      </c>
      <c r="AM27" t="str">
        <f t="shared" si="19"/>
        <v/>
      </c>
      <c r="AN27" t="str">
        <f t="shared" si="20"/>
        <v xml:space="preserve">["NAME"] = { ["EN"] = "The Bells of Dale -- Tier 2"; }; </v>
      </c>
      <c r="AO27" t="str">
        <f t="shared" si="21"/>
        <v xml:space="preserve">["LORE"] = { ["EN"] = "Easterlings prepare to lay siege to Dale and the Lonely Mountain. The bells of Dale must be rung to signal the inhabitants to retreat into Erebor."; }; </v>
      </c>
      <c r="AP27" t="str">
        <f t="shared" si="22"/>
        <v xml:space="preserve">["SUMMARY"] = { ["EN"] = "Complete The Bells of Dale in Tier 2"; }; </v>
      </c>
      <c r="AQ27" t="str">
        <f t="shared" si="23"/>
        <v/>
      </c>
      <c r="AR27" t="str">
        <f t="shared" si="1"/>
        <v>};</v>
      </c>
    </row>
    <row r="28" spans="1:44" x14ac:dyDescent="0.25">
      <c r="A28">
        <v>1879260286</v>
      </c>
      <c r="B28">
        <v>17</v>
      </c>
      <c r="C28">
        <v>22</v>
      </c>
      <c r="D28" t="s">
        <v>932</v>
      </c>
      <c r="E28" t="s">
        <v>926</v>
      </c>
      <c r="F28" t="s">
        <v>31</v>
      </c>
      <c r="K28" t="s">
        <v>79</v>
      </c>
      <c r="L28" t="s">
        <v>933</v>
      </c>
      <c r="M28" t="s">
        <v>974</v>
      </c>
      <c r="N28">
        <v>2</v>
      </c>
      <c r="O28" s="5" t="s">
        <v>1392</v>
      </c>
      <c r="S28" t="str">
        <f t="shared" si="2"/>
        <v xml:space="preserve"> [27] = {["ID"] = 1879260286; }; -- Challenge: The Bells of Dale</v>
      </c>
      <c r="T28" s="1" t="str">
        <f t="shared" si="3"/>
        <v xml:space="preserve"> [27] = {["ID"] = 1879260286; ["SAVE_INDEX"] = 22; ["TYPE"] =  4; ["VXP"] = 0; ["LP"] = 0; ["REP"] = 0; ["FACTION"] = 1; ["TIER"] = 2; ["MIN_LVL"] = "CAP"; ["NAME"] = { ["EN"] = "Challenge: The Bells of Dale"; }; ["LORE"] = { ["EN"] = "Easterlings prepare to lay siege to Dale and the Lonely Mountain. The bells of Dale must be rung to signal the inhabitants to retreat into Erebor."; }; ["SUMMARY"] = { ["EN"] = "Defeat Tabî-kohin without allowing any of the bells of Dale to fall - Tier 2"; }; };</v>
      </c>
      <c r="U28">
        <f t="shared" si="0"/>
        <v>27</v>
      </c>
      <c r="V28" t="str">
        <f t="shared" si="4"/>
        <v xml:space="preserve"> [27] = {</v>
      </c>
      <c r="W28" t="str">
        <f t="shared" si="5"/>
        <v xml:space="preserve">["ID"] = 1879260286; </v>
      </c>
      <c r="X28" t="str">
        <f t="shared" si="6"/>
        <v xml:space="preserve">["ID"] = 1879260286; </v>
      </c>
      <c r="Y28" t="str">
        <f t="shared" si="7"/>
        <v/>
      </c>
      <c r="Z28" s="1" t="str">
        <f t="shared" si="8"/>
        <v xml:space="preserve">["SAVE_INDEX"] = 22; </v>
      </c>
      <c r="AA28">
        <f>VLOOKUP(F28,Type!A$2:B$18,2,FALSE)</f>
        <v>4</v>
      </c>
      <c r="AB28" t="str">
        <f t="shared" si="9"/>
        <v xml:space="preserve">["TYPE"] =  4; </v>
      </c>
      <c r="AC28" t="str">
        <f t="shared" si="10"/>
        <v>0</v>
      </c>
      <c r="AD28" t="str">
        <f t="shared" si="11"/>
        <v xml:space="preserve">["VXP"] = 0; </v>
      </c>
      <c r="AE28" t="str">
        <f t="shared" si="12"/>
        <v>0</v>
      </c>
      <c r="AF28" t="str">
        <f t="shared" si="13"/>
        <v xml:space="preserve">["LP"] = 0; </v>
      </c>
      <c r="AG28" t="str">
        <f t="shared" si="14"/>
        <v>0</v>
      </c>
      <c r="AH28" t="str">
        <f t="shared" si="15"/>
        <v xml:space="preserve">["REP"] = 0; </v>
      </c>
      <c r="AI28">
        <f>VLOOKUP(K28,Faction!A$2:B$78,2,FALSE)</f>
        <v>1</v>
      </c>
      <c r="AJ28" t="str">
        <f t="shared" si="16"/>
        <v xml:space="preserve">["FACTION"] = 1; </v>
      </c>
      <c r="AK28" t="str">
        <f t="shared" si="17"/>
        <v xml:space="preserve">["TIER"] = 2; </v>
      </c>
      <c r="AL28" t="str">
        <f t="shared" si="18"/>
        <v xml:space="preserve">["MIN_LVL"] = "CAP"; </v>
      </c>
      <c r="AM28" t="str">
        <f t="shared" si="19"/>
        <v/>
      </c>
      <c r="AN28" t="str">
        <f t="shared" si="20"/>
        <v xml:space="preserve">["NAME"] = { ["EN"] = "Challenge: The Bells of Dale"; }; </v>
      </c>
      <c r="AO28" t="str">
        <f t="shared" si="21"/>
        <v xml:space="preserve">["LORE"] = { ["EN"] = "Easterlings prepare to lay siege to Dale and the Lonely Mountain. The bells of Dale must be rung to signal the inhabitants to retreat into Erebor."; }; </v>
      </c>
      <c r="AP28" t="str">
        <f t="shared" si="22"/>
        <v xml:space="preserve">["SUMMARY"] = { ["EN"] = "Defeat Tabî-kohin without allowing any of the bells of Dale to fall - Tier 2"; }; </v>
      </c>
      <c r="AQ28" t="str">
        <f t="shared" si="23"/>
        <v/>
      </c>
      <c r="AR28" t="str">
        <f t="shared" si="1"/>
        <v>};</v>
      </c>
    </row>
    <row r="29" spans="1:44" x14ac:dyDescent="0.25">
      <c r="D29" s="2" t="s">
        <v>944</v>
      </c>
      <c r="F29" s="2" t="s">
        <v>134</v>
      </c>
      <c r="K29" t="s">
        <v>79</v>
      </c>
      <c r="Q29">
        <v>82</v>
      </c>
      <c r="S29" t="str">
        <f t="shared" si="2"/>
        <v xml:space="preserve"> [28] = {["CAT_ID"] = 82; }; -- The Fires of Smaug</v>
      </c>
      <c r="T29" s="1" t="str">
        <f t="shared" si="3"/>
        <v xml:space="preserve"> [28] = {                                          ["TYPE"] = 14; ["VXP"] = 0; ["LP"] = 0; ["REP"] = 0; ["FACTION"] = 1; ["TIER"] = 0;                      ["NAME"] = { ["EN"] = "The Fires of Smaug"; }; };</v>
      </c>
      <c r="U29">
        <f t="shared" si="0"/>
        <v>28</v>
      </c>
      <c r="V29" t="str">
        <f t="shared" si="4"/>
        <v xml:space="preserve"> [28] = {</v>
      </c>
      <c r="W29" t="str">
        <f t="shared" si="5"/>
        <v xml:space="preserve">                     </v>
      </c>
      <c r="X29" t="str">
        <f t="shared" si="6"/>
        <v/>
      </c>
      <c r="Y29" t="str">
        <f t="shared" si="7"/>
        <v xml:space="preserve">["CAT_ID"] = 82; </v>
      </c>
      <c r="Z29" s="1" t="str">
        <f t="shared" si="8"/>
        <v xml:space="preserve">                     </v>
      </c>
      <c r="AA29">
        <f>VLOOKUP(F29,Type!A$2:B$18,2,FALSE)</f>
        <v>14</v>
      </c>
      <c r="AB29" t="str">
        <f t="shared" si="9"/>
        <v xml:space="preserve">["TYPE"] = 14; </v>
      </c>
      <c r="AC29" t="str">
        <f t="shared" si="10"/>
        <v>0</v>
      </c>
      <c r="AD29" t="str">
        <f t="shared" si="11"/>
        <v xml:space="preserve">["VXP"] = 0; </v>
      </c>
      <c r="AE29" t="str">
        <f t="shared" si="12"/>
        <v>0</v>
      </c>
      <c r="AF29" t="str">
        <f t="shared" si="13"/>
        <v xml:space="preserve">["LP"] = 0; </v>
      </c>
      <c r="AG29" t="str">
        <f t="shared" si="14"/>
        <v>0</v>
      </c>
      <c r="AH29" t="str">
        <f t="shared" si="15"/>
        <v xml:space="preserve">["REP"] = 0; </v>
      </c>
      <c r="AI29">
        <f>VLOOKUP(K29,Faction!A$2:B$78,2,FALSE)</f>
        <v>1</v>
      </c>
      <c r="AJ29" t="str">
        <f t="shared" si="16"/>
        <v xml:space="preserve">["FACTION"] = 1; </v>
      </c>
      <c r="AK29" t="str">
        <f t="shared" si="17"/>
        <v xml:space="preserve">["TIER"] = 0; </v>
      </c>
      <c r="AL29" t="str">
        <f t="shared" si="18"/>
        <v xml:space="preserve">                     </v>
      </c>
      <c r="AM29" t="str">
        <f t="shared" si="19"/>
        <v/>
      </c>
      <c r="AN29" t="str">
        <f t="shared" si="20"/>
        <v xml:space="preserve">["NAME"] = { ["EN"] = "The Fires of Smaug"; }; </v>
      </c>
      <c r="AO29" t="str">
        <f t="shared" si="21"/>
        <v/>
      </c>
      <c r="AP29" t="str">
        <f t="shared" si="22"/>
        <v/>
      </c>
      <c r="AQ29" t="str">
        <f t="shared" si="23"/>
        <v/>
      </c>
      <c r="AR29" t="str">
        <f t="shared" si="1"/>
        <v>};</v>
      </c>
    </row>
    <row r="30" spans="1:44" x14ac:dyDescent="0.25">
      <c r="A30">
        <v>1879260393</v>
      </c>
      <c r="B30">
        <v>22</v>
      </c>
      <c r="C30">
        <v>23</v>
      </c>
      <c r="D30" t="s">
        <v>943</v>
      </c>
      <c r="E30" t="s">
        <v>944</v>
      </c>
      <c r="F30" t="s">
        <v>24</v>
      </c>
      <c r="K30" t="s">
        <v>79</v>
      </c>
      <c r="L30" t="s">
        <v>945</v>
      </c>
      <c r="M30" t="s">
        <v>975</v>
      </c>
      <c r="N30">
        <v>1</v>
      </c>
      <c r="O30" s="5" t="s">
        <v>1392</v>
      </c>
      <c r="S30" t="str">
        <f t="shared" si="2"/>
        <v xml:space="preserve"> [29] = {["ID"] = 1879260393; }; -- Slayer of the Golden Dragon</v>
      </c>
      <c r="T30" s="1" t="str">
        <f t="shared" si="3"/>
        <v xml:space="preserve"> [29] = {["ID"] = 1879260393; ["SAVE_INDEX"] = 23; ["TYPE"] = 12; ["VXP"] = 0; ["LP"] = 0; ["REP"] = 0; ["FACTION"] = 1; ["TIER"] = 1; ["MIN_LVL"] = "CAP"; ["NAME"] = { ["EN"] = "Slayer of the Golden Dragon"; }; ["LORE"] = { ["EN"] = "The Easterlings have constructed a vile machine to fill the tunnels and caves of the Lonely Mountain with deadly noxious smoke and fumes."; }; ["SUMMARY"] = { ["EN"] = "Complete 3 deeds in The Fires of Smaug"; }; };</v>
      </c>
      <c r="U30">
        <f t="shared" si="0"/>
        <v>29</v>
      </c>
      <c r="V30" t="str">
        <f t="shared" si="4"/>
        <v xml:space="preserve"> [29] = {</v>
      </c>
      <c r="W30" t="str">
        <f t="shared" si="5"/>
        <v xml:space="preserve">["ID"] = 1879260393; </v>
      </c>
      <c r="X30" t="str">
        <f t="shared" si="6"/>
        <v xml:space="preserve">["ID"] = 1879260393; </v>
      </c>
      <c r="Y30" t="str">
        <f t="shared" si="7"/>
        <v/>
      </c>
      <c r="Z30" s="1" t="str">
        <f t="shared" si="8"/>
        <v xml:space="preserve">["SAVE_INDEX"] = 23; </v>
      </c>
      <c r="AA30">
        <f>VLOOKUP(F30,Type!A$2:B$18,2,FALSE)</f>
        <v>12</v>
      </c>
      <c r="AB30" t="str">
        <f t="shared" si="9"/>
        <v xml:space="preserve">["TYPE"] = 12; </v>
      </c>
      <c r="AC30" t="str">
        <f t="shared" si="10"/>
        <v>0</v>
      </c>
      <c r="AD30" t="str">
        <f t="shared" si="11"/>
        <v xml:space="preserve">["VXP"] = 0; </v>
      </c>
      <c r="AE30" t="str">
        <f t="shared" si="12"/>
        <v>0</v>
      </c>
      <c r="AF30" t="str">
        <f t="shared" si="13"/>
        <v xml:space="preserve">["LP"] = 0; </v>
      </c>
      <c r="AG30" t="str">
        <f t="shared" si="14"/>
        <v>0</v>
      </c>
      <c r="AH30" t="str">
        <f t="shared" si="15"/>
        <v xml:space="preserve">["REP"] = 0; </v>
      </c>
      <c r="AI30">
        <f>VLOOKUP(K30,Faction!A$2:B$78,2,FALSE)</f>
        <v>1</v>
      </c>
      <c r="AJ30" t="str">
        <f t="shared" si="16"/>
        <v xml:space="preserve">["FACTION"] = 1; </v>
      </c>
      <c r="AK30" t="str">
        <f t="shared" si="17"/>
        <v xml:space="preserve">["TIER"] = 1; </v>
      </c>
      <c r="AL30" t="str">
        <f t="shared" si="18"/>
        <v xml:space="preserve">["MIN_LVL"] = "CAP"; </v>
      </c>
      <c r="AM30" t="str">
        <f t="shared" si="19"/>
        <v/>
      </c>
      <c r="AN30" t="str">
        <f t="shared" si="20"/>
        <v xml:space="preserve">["NAME"] = { ["EN"] = "Slayer of the Golden Dragon"; }; </v>
      </c>
      <c r="AO30" t="str">
        <f t="shared" si="21"/>
        <v xml:space="preserve">["LORE"] = { ["EN"] = "The Easterlings have constructed a vile machine to fill the tunnels and caves of the Lonely Mountain with deadly noxious smoke and fumes."; }; </v>
      </c>
      <c r="AP30" t="str">
        <f t="shared" si="22"/>
        <v xml:space="preserve">["SUMMARY"] = { ["EN"] = "Complete 3 deeds in The Fires of Smaug"; }; </v>
      </c>
      <c r="AQ30" t="str">
        <f t="shared" si="23"/>
        <v/>
      </c>
      <c r="AR30" t="str">
        <f t="shared" si="1"/>
        <v>};</v>
      </c>
    </row>
    <row r="31" spans="1:44" x14ac:dyDescent="0.25">
      <c r="A31">
        <v>1879260350</v>
      </c>
      <c r="B31">
        <v>25</v>
      </c>
      <c r="C31">
        <v>26</v>
      </c>
      <c r="D31" t="s">
        <v>950</v>
      </c>
      <c r="E31" t="s">
        <v>944</v>
      </c>
      <c r="F31" t="s">
        <v>24</v>
      </c>
      <c r="K31" t="s">
        <v>79</v>
      </c>
      <c r="L31" t="s">
        <v>951</v>
      </c>
      <c r="M31" t="s">
        <v>975</v>
      </c>
      <c r="N31">
        <v>2</v>
      </c>
      <c r="O31" s="5" t="s">
        <v>1392</v>
      </c>
      <c r="S31" t="str">
        <f t="shared" si="2"/>
        <v xml:space="preserve"> [30] = {["ID"] = 1879260350; }; -- The Fires of Smaug - Challenge</v>
      </c>
      <c r="T31" s="1" t="str">
        <f>CONCATENATE(V31,W31,Z31,AB31,AD31,AF31,AH31,AJ31,AK31,AL31,AM31,AN31,AO31,AP31,AQ31,AR31)</f>
        <v xml:space="preserve"> [30] = {["ID"] = 1879260350; ["SAVE_INDEX"] = 26; ["TYPE"] = 12; ["VXP"] = 0; ["LP"] = 0; ["REP"] = 0; ["FACTION"] = 1; ["TIER"] = 2; ["MIN_LVL"] = "CAP"; ["NAME"] = { ["EN"] = "The Fires of Smaug - Challenge"; }; ["LORE"] = { ["EN"] = "The Easterlings have constructed a vile machine to fill the tunnels and caves of the Lonely Mountain with deadly noxious smoke and fumes."; }; ["SUMMARY"] = { ["EN"] = "Tier 2"; }; };</v>
      </c>
      <c r="U31">
        <f t="shared" si="0"/>
        <v>30</v>
      </c>
      <c r="V31" t="str">
        <f>CONCATENATE(REPT(" ",3-LEN(U31)),"[",U31,"] = {")</f>
        <v xml:space="preserve"> [30] = {</v>
      </c>
      <c r="W31" t="str">
        <f>IF(LEN(A31)&gt;0,CONCATENATE("[""ID""] = ",A31,"; "),"                     ")</f>
        <v xml:space="preserve">["ID"] = 1879260350; </v>
      </c>
      <c r="X31" t="str">
        <f t="shared" si="6"/>
        <v xml:space="preserve">["ID"] = 1879260350; </v>
      </c>
      <c r="Y31" t="str">
        <f t="shared" si="7"/>
        <v/>
      </c>
      <c r="Z31" s="1" t="str">
        <f>IF(LEN(C31)&gt;0,CONCATENATE("[""SAVE_INDEX""] = ",REPT(" ",2-LEN(C31)),C31,"; "),REPT(" ",21))</f>
        <v xml:space="preserve">["SAVE_INDEX"] = 26; </v>
      </c>
      <c r="AA31">
        <f>VLOOKUP(F31,Type!A$2:B$18,2,FALSE)</f>
        <v>12</v>
      </c>
      <c r="AB31" t="str">
        <f>CONCATENATE("[""TYPE""] = ",REPT(" ",2-LEN(AA31)),AA31,"; ")</f>
        <v xml:space="preserve">["TYPE"] = 12; </v>
      </c>
      <c r="AC31" t="str">
        <f>TEXT(G31,0)</f>
        <v>0</v>
      </c>
      <c r="AD31" t="str">
        <f>CONCATENATE("[""VXP""] = ",REPT(" ",1-LEN(AC31)),TEXT(AC31,"0"),"; ")</f>
        <v xml:space="preserve">["VXP"] = 0; </v>
      </c>
      <c r="AE31" t="str">
        <f>TEXT(I31,0)</f>
        <v>0</v>
      </c>
      <c r="AF31" t="str">
        <f>CONCATENATE("[""LP""] = ",REPT(" ",1-LEN(AE31)),TEXT(AE31,"0"),"; ")</f>
        <v xml:space="preserve">["LP"] = 0; </v>
      </c>
      <c r="AG31" t="str">
        <f>TEXT(J31,0)</f>
        <v>0</v>
      </c>
      <c r="AH31" t="str">
        <f>CONCATENATE("[""REP""] = ",REPT(" ",1-LEN(AG31)),TEXT(AG31,"0"),"; ")</f>
        <v xml:space="preserve">["REP"] = 0; </v>
      </c>
      <c r="AI31">
        <f>VLOOKUP(K31,Faction!A$2:B$78,2,FALSE)</f>
        <v>1</v>
      </c>
      <c r="AJ31" t="str">
        <f>CONCATENATE("[""FACTION""] = ",TEXT(AI31,"0"),"; ")</f>
        <v xml:space="preserve">["FACTION"] = 1; </v>
      </c>
      <c r="AK31" t="str">
        <f>CONCATENATE("[""TIER""] = ",TEXT(N31,"0"),"; ")</f>
        <v xml:space="preserve">["TIER"] = 2; </v>
      </c>
      <c r="AL31" t="str">
        <f>IF(LEN(O31)&gt;0,CONCATENATE("[""MIN_LVL""] = ",REPT(" ",3-LEN(O31)),"""",O31,"""; "),"                     ")</f>
        <v xml:space="preserve">["MIN_LVL"] = "CAP"; </v>
      </c>
      <c r="AM31" t="str">
        <f>IF(LEN(P31)&gt;0,CONCATENATE("[""MIN_LVL""] = ",REPT(" ",3-LEN(P31)),"""",P31,"""; "),"")</f>
        <v/>
      </c>
      <c r="AN31" t="str">
        <f>CONCATENATE("[""NAME""] = { [""EN""] = """,D31,"""; }; ")</f>
        <v xml:space="preserve">["NAME"] = { ["EN"] = "The Fires of Smaug - Challenge"; }; </v>
      </c>
      <c r="AO31" t="str">
        <f>IF(LEN(M31)&gt;0,CONCATENATE("[""LORE""] = { [""EN""] = """,M31,"""; }; "),"")</f>
        <v xml:space="preserve">["LORE"] = { ["EN"] = "The Easterlings have constructed a vile machine to fill the tunnels and caves of the Lonely Mountain with deadly noxious smoke and fumes."; }; </v>
      </c>
      <c r="AP31" t="str">
        <f>IF(LEN(L31)&gt;0,CONCATENATE("[""SUMMARY""] = { [""EN""] = """,L31,"""; }; "),"")</f>
        <v xml:space="preserve">["SUMMARY"] = { ["EN"] = "Tier 2"; }; </v>
      </c>
      <c r="AQ31" t="str">
        <f>IF(LEN(H31)&gt;0,CONCATENATE("[""TITLE""] = { [""EN""] = """,H31,"""; }; "),"")</f>
        <v/>
      </c>
      <c r="AR31" t="str">
        <f t="shared" si="1"/>
        <v>};</v>
      </c>
    </row>
    <row r="32" spans="1:44" x14ac:dyDescent="0.25">
      <c r="A32">
        <v>1879260346</v>
      </c>
      <c r="B32">
        <v>23</v>
      </c>
      <c r="C32">
        <v>24</v>
      </c>
      <c r="D32" t="s">
        <v>946</v>
      </c>
      <c r="E32" t="s">
        <v>944</v>
      </c>
      <c r="F32" t="s">
        <v>24</v>
      </c>
      <c r="K32" t="s">
        <v>79</v>
      </c>
      <c r="L32" t="s">
        <v>947</v>
      </c>
      <c r="M32" t="s">
        <v>975</v>
      </c>
      <c r="N32">
        <v>2</v>
      </c>
      <c r="O32" s="5">
        <v>20</v>
      </c>
      <c r="S32" t="str">
        <f t="shared" si="2"/>
        <v xml:space="preserve"> [31] = {["ID"] = 1879260346; }; -- The Fires of Smaug - Tier 1</v>
      </c>
      <c r="T32" s="1" t="str">
        <f t="shared" si="3"/>
        <v xml:space="preserve"> [31] = {["ID"] = 1879260346; ["SAVE_INDEX"] = 24; ["TYPE"] = 12; ["VXP"] = 0; ["LP"] = 0; ["REP"] = 0; ["FACTION"] = 1; ["TIER"] = 2; ["MIN_LVL"] =  "20"; ["NAME"] = { ["EN"] = "The Fires of Smaug - Tier 1"; }; ["LORE"] = { ["EN"] = "The Easterlings have constructed a vile machine to fill the tunnels and caves of the Lonely Mountain with deadly noxious smoke and fumes."; }; ["SUMMARY"] = { ["EN"] = "Complete The Fires of Smaug in Tier 1"; }; };</v>
      </c>
      <c r="U32">
        <f t="shared" si="0"/>
        <v>31</v>
      </c>
      <c r="V32" t="str">
        <f t="shared" si="4"/>
        <v xml:space="preserve"> [31] = {</v>
      </c>
      <c r="W32" t="str">
        <f t="shared" si="5"/>
        <v xml:space="preserve">["ID"] = 1879260346; </v>
      </c>
      <c r="X32" t="str">
        <f t="shared" si="6"/>
        <v xml:space="preserve">["ID"] = 1879260346; </v>
      </c>
      <c r="Y32" t="str">
        <f t="shared" si="7"/>
        <v/>
      </c>
      <c r="Z32" s="1" t="str">
        <f t="shared" si="8"/>
        <v xml:space="preserve">["SAVE_INDEX"] = 24; </v>
      </c>
      <c r="AA32">
        <f>VLOOKUP(F32,Type!A$2:B$18,2,FALSE)</f>
        <v>12</v>
      </c>
      <c r="AB32" t="str">
        <f t="shared" si="9"/>
        <v xml:space="preserve">["TYPE"] = 12; </v>
      </c>
      <c r="AC32" t="str">
        <f t="shared" si="10"/>
        <v>0</v>
      </c>
      <c r="AD32" t="str">
        <f t="shared" si="11"/>
        <v xml:space="preserve">["VXP"] = 0; </v>
      </c>
      <c r="AE32" t="str">
        <f t="shared" si="12"/>
        <v>0</v>
      </c>
      <c r="AF32" t="str">
        <f t="shared" si="13"/>
        <v xml:space="preserve">["LP"] = 0; </v>
      </c>
      <c r="AG32" t="str">
        <f t="shared" si="14"/>
        <v>0</v>
      </c>
      <c r="AH32" t="str">
        <f t="shared" si="15"/>
        <v xml:space="preserve">["REP"] = 0; </v>
      </c>
      <c r="AI32">
        <f>VLOOKUP(K32,Faction!A$2:B$78,2,FALSE)</f>
        <v>1</v>
      </c>
      <c r="AJ32" t="str">
        <f t="shared" si="16"/>
        <v xml:space="preserve">["FACTION"] = 1; </v>
      </c>
      <c r="AK32" t="str">
        <f t="shared" si="17"/>
        <v xml:space="preserve">["TIER"] = 2; </v>
      </c>
      <c r="AL32" t="str">
        <f t="shared" si="18"/>
        <v xml:space="preserve">["MIN_LVL"] =  "20"; </v>
      </c>
      <c r="AM32" t="str">
        <f t="shared" si="19"/>
        <v/>
      </c>
      <c r="AN32" t="str">
        <f t="shared" si="20"/>
        <v xml:space="preserve">["NAME"] = { ["EN"] = "The Fires of Smaug - Tier 1"; }; </v>
      </c>
      <c r="AO32" t="str">
        <f t="shared" si="21"/>
        <v xml:space="preserve">["LORE"] = { ["EN"] = "The Easterlings have constructed a vile machine to fill the tunnels and caves of the Lonely Mountain with deadly noxious smoke and fumes."; }; </v>
      </c>
      <c r="AP32" t="str">
        <f t="shared" si="22"/>
        <v xml:space="preserve">["SUMMARY"] = { ["EN"] = "Complete The Fires of Smaug in Tier 1"; }; </v>
      </c>
      <c r="AQ32" t="str">
        <f t="shared" si="23"/>
        <v/>
      </c>
      <c r="AR32" t="str">
        <f t="shared" si="1"/>
        <v>};</v>
      </c>
    </row>
    <row r="33" spans="1:44" x14ac:dyDescent="0.25">
      <c r="A33">
        <v>1879260347</v>
      </c>
      <c r="B33">
        <v>24</v>
      </c>
      <c r="C33">
        <v>25</v>
      </c>
      <c r="D33" t="s">
        <v>948</v>
      </c>
      <c r="E33" t="s">
        <v>944</v>
      </c>
      <c r="F33" t="s">
        <v>24</v>
      </c>
      <c r="K33" t="s">
        <v>79</v>
      </c>
      <c r="L33" t="s">
        <v>949</v>
      </c>
      <c r="M33" t="s">
        <v>975</v>
      </c>
      <c r="N33">
        <v>2</v>
      </c>
      <c r="O33" s="5">
        <v>20</v>
      </c>
      <c r="S33" t="str">
        <f t="shared" si="2"/>
        <v xml:space="preserve"> [32] = {["ID"] = 1879260347; }; -- The Fires of Smaug - Tier 2</v>
      </c>
      <c r="T33" s="1" t="str">
        <f t="shared" si="3"/>
        <v xml:space="preserve"> [32] = {["ID"] = 1879260347; ["SAVE_INDEX"] = 25; ["TYPE"] = 12; ["VXP"] = 0; ["LP"] = 0; ["REP"] = 0; ["FACTION"] = 1; ["TIER"] = 2; ["MIN_LVL"] =  "20"; ["NAME"] = { ["EN"] = "The Fires of Smaug - Tier 2"; }; ["LORE"] = { ["EN"] = "The Easterlings have constructed a vile machine to fill the tunnels and caves of the Lonely Mountain with deadly noxious smoke and fumes."; }; ["SUMMARY"] = { ["EN"] = "Complete The Fires of Smaug in Tier 2"; }; };</v>
      </c>
      <c r="U33">
        <f t="shared" si="0"/>
        <v>32</v>
      </c>
      <c r="V33" t="str">
        <f t="shared" si="4"/>
        <v xml:space="preserve"> [32] = {</v>
      </c>
      <c r="W33" t="str">
        <f t="shared" si="5"/>
        <v xml:space="preserve">["ID"] = 1879260347; </v>
      </c>
      <c r="X33" t="str">
        <f t="shared" si="6"/>
        <v xml:space="preserve">["ID"] = 1879260347; </v>
      </c>
      <c r="Y33" t="str">
        <f t="shared" si="7"/>
        <v/>
      </c>
      <c r="Z33" s="1" t="str">
        <f t="shared" si="8"/>
        <v xml:space="preserve">["SAVE_INDEX"] = 25; </v>
      </c>
      <c r="AA33">
        <f>VLOOKUP(F33,Type!A$2:B$18,2,FALSE)</f>
        <v>12</v>
      </c>
      <c r="AB33" t="str">
        <f t="shared" si="9"/>
        <v xml:space="preserve">["TYPE"] = 12; </v>
      </c>
      <c r="AC33" t="str">
        <f t="shared" si="10"/>
        <v>0</v>
      </c>
      <c r="AD33" t="str">
        <f t="shared" si="11"/>
        <v xml:space="preserve">["VXP"] = 0; </v>
      </c>
      <c r="AE33" t="str">
        <f t="shared" si="12"/>
        <v>0</v>
      </c>
      <c r="AF33" t="str">
        <f t="shared" si="13"/>
        <v xml:space="preserve">["LP"] = 0; </v>
      </c>
      <c r="AG33" t="str">
        <f t="shared" si="14"/>
        <v>0</v>
      </c>
      <c r="AH33" t="str">
        <f t="shared" si="15"/>
        <v xml:space="preserve">["REP"] = 0; </v>
      </c>
      <c r="AI33">
        <f>VLOOKUP(K33,Faction!A$2:B$78,2,FALSE)</f>
        <v>1</v>
      </c>
      <c r="AJ33" t="str">
        <f t="shared" si="16"/>
        <v xml:space="preserve">["FACTION"] = 1; </v>
      </c>
      <c r="AK33" t="str">
        <f t="shared" si="17"/>
        <v xml:space="preserve">["TIER"] = 2; </v>
      </c>
      <c r="AL33" t="str">
        <f t="shared" si="18"/>
        <v xml:space="preserve">["MIN_LVL"] =  "20"; </v>
      </c>
      <c r="AM33" t="str">
        <f t="shared" si="19"/>
        <v/>
      </c>
      <c r="AN33" t="str">
        <f t="shared" si="20"/>
        <v xml:space="preserve">["NAME"] = { ["EN"] = "The Fires of Smaug - Tier 2"; }; </v>
      </c>
      <c r="AO33" t="str">
        <f t="shared" si="21"/>
        <v xml:space="preserve">["LORE"] = { ["EN"] = "The Easterlings have constructed a vile machine to fill the tunnels and caves of the Lonely Mountain with deadly noxious smoke and fumes."; }; </v>
      </c>
      <c r="AP33" t="str">
        <f t="shared" si="22"/>
        <v xml:space="preserve">["SUMMARY"] = { ["EN"] = "Complete The Fires of Smaug in Tier 2"; }; </v>
      </c>
      <c r="AQ33" t="str">
        <f t="shared" si="23"/>
        <v/>
      </c>
      <c r="AR33" t="str">
        <f t="shared" si="1"/>
        <v>};</v>
      </c>
    </row>
    <row r="34" spans="1:44" x14ac:dyDescent="0.25">
      <c r="D34" s="2" t="s">
        <v>953</v>
      </c>
      <c r="F34" s="2" t="s">
        <v>134</v>
      </c>
      <c r="K34" t="s">
        <v>79</v>
      </c>
      <c r="Q34">
        <v>83</v>
      </c>
      <c r="S34" t="str">
        <f t="shared" si="2"/>
        <v xml:space="preserve"> [33] = {["CAT_ID"] = 83; }; -- The Battle for Erebor</v>
      </c>
      <c r="T34" s="1" t="str">
        <f t="shared" si="3"/>
        <v xml:space="preserve"> [33] = {                                          ["TYPE"] = 14; ["VXP"] = 0; ["LP"] = 0; ["REP"] = 0; ["FACTION"] = 1; ["TIER"] = 0;                      ["NAME"] = { ["EN"] = "The Battle for Erebor"; }; };</v>
      </c>
      <c r="U34">
        <f t="shared" si="0"/>
        <v>33</v>
      </c>
      <c r="V34" t="str">
        <f t="shared" si="4"/>
        <v xml:space="preserve"> [33] = {</v>
      </c>
      <c r="W34" t="str">
        <f t="shared" si="5"/>
        <v xml:space="preserve">                     </v>
      </c>
      <c r="X34" t="str">
        <f t="shared" si="6"/>
        <v/>
      </c>
      <c r="Y34" t="str">
        <f t="shared" si="7"/>
        <v xml:space="preserve">["CAT_ID"] = 83; </v>
      </c>
      <c r="Z34" s="1" t="str">
        <f t="shared" si="8"/>
        <v xml:space="preserve">                     </v>
      </c>
      <c r="AA34">
        <f>VLOOKUP(F34,Type!A$2:B$18,2,FALSE)</f>
        <v>14</v>
      </c>
      <c r="AB34" t="str">
        <f t="shared" si="9"/>
        <v xml:space="preserve">["TYPE"] = 14; </v>
      </c>
      <c r="AC34" t="str">
        <f t="shared" si="10"/>
        <v>0</v>
      </c>
      <c r="AD34" t="str">
        <f t="shared" si="11"/>
        <v xml:space="preserve">["VXP"] = 0; </v>
      </c>
      <c r="AE34" t="str">
        <f t="shared" si="12"/>
        <v>0</v>
      </c>
      <c r="AF34" t="str">
        <f t="shared" si="13"/>
        <v xml:space="preserve">["LP"] = 0; </v>
      </c>
      <c r="AG34" t="str">
        <f t="shared" si="14"/>
        <v>0</v>
      </c>
      <c r="AH34" t="str">
        <f t="shared" si="15"/>
        <v xml:space="preserve">["REP"] = 0; </v>
      </c>
      <c r="AI34">
        <f>VLOOKUP(K34,Faction!A$2:B$78,2,FALSE)</f>
        <v>1</v>
      </c>
      <c r="AJ34" t="str">
        <f t="shared" si="16"/>
        <v xml:space="preserve">["FACTION"] = 1; </v>
      </c>
      <c r="AK34" t="str">
        <f t="shared" si="17"/>
        <v xml:space="preserve">["TIER"] = 0; </v>
      </c>
      <c r="AL34" t="str">
        <f t="shared" si="18"/>
        <v xml:space="preserve">                     </v>
      </c>
      <c r="AM34" t="str">
        <f t="shared" si="19"/>
        <v/>
      </c>
      <c r="AN34" t="str">
        <f t="shared" si="20"/>
        <v xml:space="preserve">["NAME"] = { ["EN"] = "The Battle for Erebor"; }; </v>
      </c>
      <c r="AO34" t="str">
        <f t="shared" si="21"/>
        <v/>
      </c>
      <c r="AP34" t="str">
        <f t="shared" si="22"/>
        <v/>
      </c>
      <c r="AQ34" t="str">
        <f t="shared" si="23"/>
        <v/>
      </c>
      <c r="AR34" t="str">
        <f t="shared" si="1"/>
        <v>};</v>
      </c>
    </row>
    <row r="35" spans="1:44" x14ac:dyDescent="0.25">
      <c r="A35">
        <v>1879260391</v>
      </c>
      <c r="B35">
        <v>26</v>
      </c>
      <c r="C35">
        <v>27</v>
      </c>
      <c r="D35" t="s">
        <v>952</v>
      </c>
      <c r="E35" t="s">
        <v>953</v>
      </c>
      <c r="F35" t="s">
        <v>24</v>
      </c>
      <c r="K35" t="s">
        <v>79</v>
      </c>
      <c r="L35" t="s">
        <v>954</v>
      </c>
      <c r="M35" t="s">
        <v>976</v>
      </c>
      <c r="N35">
        <v>1</v>
      </c>
      <c r="O35" s="5" t="s">
        <v>1392</v>
      </c>
      <c r="S35" t="str">
        <f t="shared" si="2"/>
        <v xml:space="preserve"> [34] = {["ID"] = 1879260391; }; -- Warden of the Lonely Mountain</v>
      </c>
      <c r="T35" s="1" t="str">
        <f t="shared" si="3"/>
        <v xml:space="preserve"> [34] = {["ID"] = 1879260391; ["SAVE_INDEX"] = 27; ["TYPE"] = 12; ["VXP"] = 0; ["LP"] = 0; ["REP"] = 0; ["FACTION"] = 1; ["TIER"] = 1; ["MIN_LVL"] = "CAP"; ["NAME"] = { ["EN"] = "Warden of the Lonely Mountain"; }; ["LORE"] = { ["EN"] = "The time has come to challenge the Olog-hai champions of the Easterling army. If they can be convincingly defeated, the siege may be broken."; }; ["SUMMARY"] = { ["EN"] = "Complete 3 deeds in The Battle for Erebor"; }; };</v>
      </c>
      <c r="U35">
        <f t="shared" si="0"/>
        <v>34</v>
      </c>
      <c r="V35" t="str">
        <f t="shared" si="4"/>
        <v xml:space="preserve"> [34] = {</v>
      </c>
      <c r="W35" t="str">
        <f t="shared" si="5"/>
        <v xml:space="preserve">["ID"] = 1879260391; </v>
      </c>
      <c r="X35" t="str">
        <f t="shared" si="6"/>
        <v xml:space="preserve">["ID"] = 1879260391; </v>
      </c>
      <c r="Y35" t="str">
        <f t="shared" si="7"/>
        <v/>
      </c>
      <c r="Z35" s="1" t="str">
        <f t="shared" si="8"/>
        <v xml:space="preserve">["SAVE_INDEX"] = 27; </v>
      </c>
      <c r="AA35">
        <f>VLOOKUP(F35,Type!A$2:B$18,2,FALSE)</f>
        <v>12</v>
      </c>
      <c r="AB35" t="str">
        <f t="shared" si="9"/>
        <v xml:space="preserve">["TYPE"] = 12; </v>
      </c>
      <c r="AC35" t="str">
        <f t="shared" si="10"/>
        <v>0</v>
      </c>
      <c r="AD35" t="str">
        <f t="shared" si="11"/>
        <v xml:space="preserve">["VXP"] = 0; </v>
      </c>
      <c r="AE35" t="str">
        <f t="shared" si="12"/>
        <v>0</v>
      </c>
      <c r="AF35" t="str">
        <f t="shared" si="13"/>
        <v xml:space="preserve">["LP"] = 0; </v>
      </c>
      <c r="AG35" t="str">
        <f t="shared" si="14"/>
        <v>0</v>
      </c>
      <c r="AH35" t="str">
        <f t="shared" si="15"/>
        <v xml:space="preserve">["REP"] = 0; </v>
      </c>
      <c r="AI35">
        <f>VLOOKUP(K35,Faction!A$2:B$78,2,FALSE)</f>
        <v>1</v>
      </c>
      <c r="AJ35" t="str">
        <f t="shared" si="16"/>
        <v xml:space="preserve">["FACTION"] = 1; </v>
      </c>
      <c r="AK35" t="str">
        <f t="shared" si="17"/>
        <v xml:space="preserve">["TIER"] = 1; </v>
      </c>
      <c r="AL35" t="str">
        <f t="shared" si="18"/>
        <v xml:space="preserve">["MIN_LVL"] = "CAP"; </v>
      </c>
      <c r="AM35" t="str">
        <f t="shared" si="19"/>
        <v/>
      </c>
      <c r="AN35" t="str">
        <f t="shared" si="20"/>
        <v xml:space="preserve">["NAME"] = { ["EN"] = "Warden of the Lonely Mountain"; }; </v>
      </c>
      <c r="AO35" t="str">
        <f t="shared" si="21"/>
        <v xml:space="preserve">["LORE"] = { ["EN"] = "The time has come to challenge the Olog-hai champions of the Easterling army. If they can be convincingly defeated, the siege may be broken."; }; </v>
      </c>
      <c r="AP35" t="str">
        <f t="shared" si="22"/>
        <v xml:space="preserve">["SUMMARY"] = { ["EN"] = "Complete 3 deeds in The Battle for Erebor"; }; </v>
      </c>
      <c r="AQ35" t="str">
        <f t="shared" si="23"/>
        <v/>
      </c>
      <c r="AR35" t="str">
        <f t="shared" si="1"/>
        <v>};</v>
      </c>
    </row>
    <row r="36" spans="1:44" x14ac:dyDescent="0.25">
      <c r="A36">
        <v>1879260351</v>
      </c>
      <c r="B36">
        <v>29</v>
      </c>
      <c r="C36">
        <v>30</v>
      </c>
      <c r="D36" t="s">
        <v>959</v>
      </c>
      <c r="E36" t="s">
        <v>953</v>
      </c>
      <c r="F36" t="s">
        <v>24</v>
      </c>
      <c r="K36" t="s">
        <v>79</v>
      </c>
      <c r="L36" t="s">
        <v>951</v>
      </c>
      <c r="M36" t="s">
        <v>976</v>
      </c>
      <c r="N36">
        <v>2</v>
      </c>
      <c r="O36" s="5" t="s">
        <v>1392</v>
      </c>
      <c r="S36" t="str">
        <f t="shared" si="2"/>
        <v xml:space="preserve"> [35] = {["ID"] = 1879260351; }; -- The Battle for Erebor - Challenge</v>
      </c>
      <c r="T36" s="1" t="str">
        <f>CONCATENATE(V36,W36,Z36,AB36,AD36,AF36,AH36,AJ36,AK36,AL36,AM36,AN36,AO36,AP36,AQ36,AR36)</f>
        <v xml:space="preserve"> [35] = {["ID"] = 1879260351; ["SAVE_INDEX"] = 30; ["TYPE"] = 12; ["VXP"] = 0; ["LP"] = 0; ["REP"] = 0; ["FACTION"] = 1; ["TIER"] = 2; ["MIN_LVL"] = "CAP"; ["NAME"] = { ["EN"] = "The Battle for Erebor - Challenge"; }; ["LORE"] = { ["EN"] = "The time has come to challenge the Olog-hai champions of the Easterling army. If they can be convincingly defeated, the siege may be broken."; }; ["SUMMARY"] = { ["EN"] = "Tier 2"; }; };</v>
      </c>
      <c r="U36">
        <f t="shared" si="0"/>
        <v>35</v>
      </c>
      <c r="V36" t="str">
        <f>CONCATENATE(REPT(" ",3-LEN(U36)),"[",U36,"] = {")</f>
        <v xml:space="preserve"> [35] = {</v>
      </c>
      <c r="W36" t="str">
        <f>IF(LEN(A36)&gt;0,CONCATENATE("[""ID""] = ",A36,"; "),"                     ")</f>
        <v xml:space="preserve">["ID"] = 1879260351; </v>
      </c>
      <c r="X36" t="str">
        <f t="shared" si="6"/>
        <v xml:space="preserve">["ID"] = 1879260351; </v>
      </c>
      <c r="Y36" t="str">
        <f t="shared" si="7"/>
        <v/>
      </c>
      <c r="Z36" s="1" t="str">
        <f>IF(LEN(C36)&gt;0,CONCATENATE("[""SAVE_INDEX""] = ",REPT(" ",2-LEN(C36)),C36,"; "),REPT(" ",21))</f>
        <v xml:space="preserve">["SAVE_INDEX"] = 30; </v>
      </c>
      <c r="AA36">
        <f>VLOOKUP(F36,Type!A$2:B$18,2,FALSE)</f>
        <v>12</v>
      </c>
      <c r="AB36" t="str">
        <f>CONCATENATE("[""TYPE""] = ",REPT(" ",2-LEN(AA36)),AA36,"; ")</f>
        <v xml:space="preserve">["TYPE"] = 12; </v>
      </c>
      <c r="AC36" t="str">
        <f>TEXT(G36,0)</f>
        <v>0</v>
      </c>
      <c r="AD36" t="str">
        <f>CONCATENATE("[""VXP""] = ",REPT(" ",1-LEN(AC36)),TEXT(AC36,"0"),"; ")</f>
        <v xml:space="preserve">["VXP"] = 0; </v>
      </c>
      <c r="AE36" t="str">
        <f>TEXT(I36,0)</f>
        <v>0</v>
      </c>
      <c r="AF36" t="str">
        <f>CONCATENATE("[""LP""] = ",REPT(" ",1-LEN(AE36)),TEXT(AE36,"0"),"; ")</f>
        <v xml:space="preserve">["LP"] = 0; </v>
      </c>
      <c r="AG36" t="str">
        <f>TEXT(J36,0)</f>
        <v>0</v>
      </c>
      <c r="AH36" t="str">
        <f>CONCATENATE("[""REP""] = ",REPT(" ",1-LEN(AG36)),TEXT(AG36,"0"),"; ")</f>
        <v xml:space="preserve">["REP"] = 0; </v>
      </c>
      <c r="AI36">
        <f>VLOOKUP(K36,Faction!A$2:B$78,2,FALSE)</f>
        <v>1</v>
      </c>
      <c r="AJ36" t="str">
        <f>CONCATENATE("[""FACTION""] = ",TEXT(AI36,"0"),"; ")</f>
        <v xml:space="preserve">["FACTION"] = 1; </v>
      </c>
      <c r="AK36" t="str">
        <f>CONCATENATE("[""TIER""] = ",TEXT(N36,"0"),"; ")</f>
        <v xml:space="preserve">["TIER"] = 2; </v>
      </c>
      <c r="AL36" t="str">
        <f>IF(LEN(O36)&gt;0,CONCATENATE("[""MIN_LVL""] = ",REPT(" ",3-LEN(O36)),"""",O36,"""; "),"                     ")</f>
        <v xml:space="preserve">["MIN_LVL"] = "CAP"; </v>
      </c>
      <c r="AM36" t="str">
        <f>IF(LEN(P36)&gt;0,CONCATENATE("[""MIN_LVL""] = ",REPT(" ",3-LEN(P36)),"""",P36,"""; "),"")</f>
        <v/>
      </c>
      <c r="AN36" t="str">
        <f>CONCATENATE("[""NAME""] = { [""EN""] = """,D36,"""; }; ")</f>
        <v xml:space="preserve">["NAME"] = { ["EN"] = "The Battle for Erebor - Challenge"; }; </v>
      </c>
      <c r="AO36" t="str">
        <f>IF(LEN(M36)&gt;0,CONCATENATE("[""LORE""] = { [""EN""] = """,M36,"""; }; "),"")</f>
        <v xml:space="preserve">["LORE"] = { ["EN"] = "The time has come to challenge the Olog-hai champions of the Easterling army. If they can be convincingly defeated, the siege may be broken."; }; </v>
      </c>
      <c r="AP36" t="str">
        <f>IF(LEN(L36)&gt;0,CONCATENATE("[""SUMMARY""] = { [""EN""] = """,L36,"""; }; "),"")</f>
        <v xml:space="preserve">["SUMMARY"] = { ["EN"] = "Tier 2"; }; </v>
      </c>
      <c r="AQ36" t="str">
        <f>IF(LEN(H36)&gt;0,CONCATENATE("[""TITLE""] = { [""EN""] = """,H36,"""; }; "),"")</f>
        <v/>
      </c>
      <c r="AR36" t="str">
        <f t="shared" si="1"/>
        <v>};</v>
      </c>
    </row>
    <row r="37" spans="1:44" x14ac:dyDescent="0.25">
      <c r="A37">
        <v>1879260348</v>
      </c>
      <c r="B37">
        <v>27</v>
      </c>
      <c r="C37">
        <v>28</v>
      </c>
      <c r="D37" t="s">
        <v>955</v>
      </c>
      <c r="E37" t="s">
        <v>953</v>
      </c>
      <c r="F37" t="s">
        <v>24</v>
      </c>
      <c r="K37" t="s">
        <v>79</v>
      </c>
      <c r="L37" t="s">
        <v>956</v>
      </c>
      <c r="M37" t="s">
        <v>976</v>
      </c>
      <c r="N37">
        <v>2</v>
      </c>
      <c r="O37" s="5" t="s">
        <v>1392</v>
      </c>
      <c r="S37" t="str">
        <f t="shared" si="2"/>
        <v xml:space="preserve"> [36] = {["ID"] = 1879260348; }; -- The Battle for Erebor - Tier 1</v>
      </c>
      <c r="T37" s="1" t="str">
        <f t="shared" si="3"/>
        <v xml:space="preserve"> [36] = {["ID"] = 1879260348; ["SAVE_INDEX"] = 28; ["TYPE"] = 12; ["VXP"] = 0; ["LP"] = 0; ["REP"] = 0; ["FACTION"] = 1; ["TIER"] = 2; ["MIN_LVL"] = "CAP"; ["NAME"] = { ["EN"] = "The Battle for Erebor - Tier 1"; }; ["LORE"] = { ["EN"] = "The time has come to challenge the Olog-hai champions of the Easterling army. If they can be convincingly defeated, the siege may be broken."; }; ["SUMMARY"] = { ["EN"] = "Complete The Battle for Erebor in Tier 1"; }; };</v>
      </c>
      <c r="U37">
        <f t="shared" si="0"/>
        <v>36</v>
      </c>
      <c r="V37" t="str">
        <f t="shared" si="4"/>
        <v xml:space="preserve"> [36] = {</v>
      </c>
      <c r="W37" t="str">
        <f t="shared" si="5"/>
        <v xml:space="preserve">["ID"] = 1879260348; </v>
      </c>
      <c r="X37" t="str">
        <f t="shared" si="6"/>
        <v xml:space="preserve">["ID"] = 1879260348; </v>
      </c>
      <c r="Y37" t="str">
        <f t="shared" si="7"/>
        <v/>
      </c>
      <c r="Z37" s="1" t="str">
        <f t="shared" si="8"/>
        <v xml:space="preserve">["SAVE_INDEX"] = 28; </v>
      </c>
      <c r="AA37">
        <f>VLOOKUP(F37,Type!A$2:B$18,2,FALSE)</f>
        <v>12</v>
      </c>
      <c r="AB37" t="str">
        <f t="shared" si="9"/>
        <v xml:space="preserve">["TYPE"] = 12; </v>
      </c>
      <c r="AC37" t="str">
        <f t="shared" si="10"/>
        <v>0</v>
      </c>
      <c r="AD37" t="str">
        <f t="shared" si="11"/>
        <v xml:space="preserve">["VXP"] = 0; </v>
      </c>
      <c r="AE37" t="str">
        <f t="shared" si="12"/>
        <v>0</v>
      </c>
      <c r="AF37" t="str">
        <f t="shared" si="13"/>
        <v xml:space="preserve">["LP"] = 0; </v>
      </c>
      <c r="AG37" t="str">
        <f t="shared" si="14"/>
        <v>0</v>
      </c>
      <c r="AH37" t="str">
        <f t="shared" si="15"/>
        <v xml:space="preserve">["REP"] = 0; </v>
      </c>
      <c r="AI37">
        <f>VLOOKUP(K37,Faction!A$2:B$78,2,FALSE)</f>
        <v>1</v>
      </c>
      <c r="AJ37" t="str">
        <f t="shared" si="16"/>
        <v xml:space="preserve">["FACTION"] = 1; </v>
      </c>
      <c r="AK37" t="str">
        <f t="shared" si="17"/>
        <v xml:space="preserve">["TIER"] = 2; </v>
      </c>
      <c r="AL37" t="str">
        <f t="shared" si="18"/>
        <v xml:space="preserve">["MIN_LVL"] = "CAP"; </v>
      </c>
      <c r="AM37" t="str">
        <f t="shared" si="19"/>
        <v/>
      </c>
      <c r="AN37" t="str">
        <f t="shared" si="20"/>
        <v xml:space="preserve">["NAME"] = { ["EN"] = "The Battle for Erebor - Tier 1"; }; </v>
      </c>
      <c r="AO37" t="str">
        <f t="shared" si="21"/>
        <v xml:space="preserve">["LORE"] = { ["EN"] = "The time has come to challenge the Olog-hai champions of the Easterling army. If they can be convincingly defeated, the siege may be broken."; }; </v>
      </c>
      <c r="AP37" t="str">
        <f t="shared" si="22"/>
        <v xml:space="preserve">["SUMMARY"] = { ["EN"] = "Complete The Battle for Erebor in Tier 1"; }; </v>
      </c>
      <c r="AQ37" t="str">
        <f t="shared" si="23"/>
        <v/>
      </c>
      <c r="AR37" t="str">
        <f t="shared" si="1"/>
        <v>};</v>
      </c>
    </row>
    <row r="38" spans="1:44" x14ac:dyDescent="0.25">
      <c r="A38">
        <v>1879260345</v>
      </c>
      <c r="B38">
        <v>28</v>
      </c>
      <c r="C38">
        <v>29</v>
      </c>
      <c r="D38" t="s">
        <v>957</v>
      </c>
      <c r="E38" t="s">
        <v>953</v>
      </c>
      <c r="F38" t="s">
        <v>24</v>
      </c>
      <c r="K38" t="s">
        <v>79</v>
      </c>
      <c r="L38" t="s">
        <v>958</v>
      </c>
      <c r="M38" t="s">
        <v>976</v>
      </c>
      <c r="N38">
        <v>2</v>
      </c>
      <c r="O38" s="5" t="s">
        <v>1392</v>
      </c>
      <c r="S38" t="str">
        <f t="shared" si="2"/>
        <v xml:space="preserve"> [37] = {["ID"] = 1879260345; }; -- The Battle for Erebor - Tier 2</v>
      </c>
      <c r="T38" s="1" t="str">
        <f t="shared" si="3"/>
        <v xml:space="preserve"> [37] = {["ID"] = 1879260345; ["SAVE_INDEX"] = 29; ["TYPE"] = 12; ["VXP"] = 0; ["LP"] = 0; ["REP"] = 0; ["FACTION"] = 1; ["TIER"] = 2; ["MIN_LVL"] = "CAP"; ["NAME"] = { ["EN"] = "The Battle for Erebor - Tier 2"; }; ["LORE"] = { ["EN"] = "The time has come to challenge the Olog-hai champions of the Easterling army. If they can be convincingly defeated, the siege may be broken."; }; ["SUMMARY"] = { ["EN"] = "Complete The Battle for Erebor in Tier 2"; }; };</v>
      </c>
      <c r="U38">
        <f t="shared" si="0"/>
        <v>37</v>
      </c>
      <c r="V38" t="str">
        <f t="shared" si="4"/>
        <v xml:space="preserve"> [37] = {</v>
      </c>
      <c r="W38" t="str">
        <f t="shared" si="5"/>
        <v xml:space="preserve">["ID"] = 1879260345; </v>
      </c>
      <c r="X38" t="str">
        <f t="shared" si="6"/>
        <v xml:space="preserve">["ID"] = 1879260345; </v>
      </c>
      <c r="Y38" t="str">
        <f t="shared" si="7"/>
        <v/>
      </c>
      <c r="Z38" s="1" t="str">
        <f t="shared" si="8"/>
        <v xml:space="preserve">["SAVE_INDEX"] = 29; </v>
      </c>
      <c r="AA38">
        <f>VLOOKUP(F38,Type!A$2:B$18,2,FALSE)</f>
        <v>12</v>
      </c>
      <c r="AB38" t="str">
        <f t="shared" si="9"/>
        <v xml:space="preserve">["TYPE"] = 12; </v>
      </c>
      <c r="AC38" t="str">
        <f t="shared" si="10"/>
        <v>0</v>
      </c>
      <c r="AD38" t="str">
        <f t="shared" si="11"/>
        <v xml:space="preserve">["VXP"] = 0; </v>
      </c>
      <c r="AE38" t="str">
        <f t="shared" si="12"/>
        <v>0</v>
      </c>
      <c r="AF38" t="str">
        <f t="shared" si="13"/>
        <v xml:space="preserve">["LP"] = 0; </v>
      </c>
      <c r="AG38" t="str">
        <f t="shared" si="14"/>
        <v>0</v>
      </c>
      <c r="AH38" t="str">
        <f t="shared" si="15"/>
        <v xml:space="preserve">["REP"] = 0; </v>
      </c>
      <c r="AI38">
        <f>VLOOKUP(K38,Faction!A$2:B$78,2,FALSE)</f>
        <v>1</v>
      </c>
      <c r="AJ38" t="str">
        <f t="shared" si="16"/>
        <v xml:space="preserve">["FACTION"] = 1; </v>
      </c>
      <c r="AK38" t="str">
        <f t="shared" si="17"/>
        <v xml:space="preserve">["TIER"] = 2; </v>
      </c>
      <c r="AL38" t="str">
        <f t="shared" si="18"/>
        <v xml:space="preserve">["MIN_LVL"] = "CAP"; </v>
      </c>
      <c r="AM38" t="str">
        <f t="shared" si="19"/>
        <v/>
      </c>
      <c r="AN38" t="str">
        <f t="shared" si="20"/>
        <v xml:space="preserve">["NAME"] = { ["EN"] = "The Battle for Erebor - Tier 2"; }; </v>
      </c>
      <c r="AO38" t="str">
        <f t="shared" si="21"/>
        <v xml:space="preserve">["LORE"] = { ["EN"] = "The time has come to challenge the Olog-hai champions of the Easterling army. If they can be convincingly defeated, the siege may be broken."; }; </v>
      </c>
      <c r="AP38" t="str">
        <f t="shared" si="22"/>
        <v xml:space="preserve">["SUMMARY"] = { ["EN"] = "Complete The Battle for Erebor in Tier 2"; }; </v>
      </c>
      <c r="AQ38" t="str">
        <f t="shared" si="23"/>
        <v/>
      </c>
      <c r="AR38" t="str">
        <f t="shared" si="1"/>
        <v>};</v>
      </c>
    </row>
    <row r="39" spans="1:44" x14ac:dyDescent="0.25">
      <c r="A39">
        <v>1879265378</v>
      </c>
      <c r="B39">
        <v>30</v>
      </c>
      <c r="C39">
        <v>31</v>
      </c>
      <c r="D39" t="s">
        <v>960</v>
      </c>
      <c r="F39" t="s">
        <v>26</v>
      </c>
      <c r="K39" t="s">
        <v>79</v>
      </c>
      <c r="L39" t="s">
        <v>961</v>
      </c>
      <c r="M39" t="s">
        <v>977</v>
      </c>
      <c r="N39">
        <v>0</v>
      </c>
      <c r="O39" s="5" t="s">
        <v>1392</v>
      </c>
      <c r="S39" t="str">
        <f t="shared" si="2"/>
        <v xml:space="preserve"> [38] = {["ID"] = 1879265378; }; -- In Defence of Erebor - Challenge</v>
      </c>
      <c r="T39" s="1" t="str">
        <f t="shared" si="3"/>
        <v xml:space="preserve"> [38] = {["ID"] = 1879265378; ["SAVE_INDEX"] = 31; ["TYPE"] =  6; ["VXP"] = 0; ["LP"] = 0; ["REP"] = 0; ["FACTION"] = 1; ["TIER"] = 0; ["MIN_LVL"] = "CAP"; ["NAME"] = { ["EN"] = "In Defence of Erebor - Challenge"; }; ["LORE"] = { ["EN"] = "Your assistance was invaluable in defending Erebor and Dale from the Easterling menace."; }; ["SUMMARY"] = { ["EN"] = "Complete tier 2 challenge for 3 raids in Erebor cluster"; }; };</v>
      </c>
      <c r="U39">
        <f t="shared" si="0"/>
        <v>38</v>
      </c>
      <c r="V39" t="str">
        <f t="shared" si="4"/>
        <v xml:space="preserve"> [38] = {</v>
      </c>
      <c r="W39" t="str">
        <f t="shared" si="5"/>
        <v xml:space="preserve">["ID"] = 1879265378; </v>
      </c>
      <c r="X39" t="str">
        <f t="shared" si="6"/>
        <v xml:space="preserve">["ID"] = 1879265378; </v>
      </c>
      <c r="Y39" t="str">
        <f t="shared" si="7"/>
        <v/>
      </c>
      <c r="Z39" s="1" t="str">
        <f t="shared" si="8"/>
        <v xml:space="preserve">["SAVE_INDEX"] = 31; </v>
      </c>
      <c r="AA39">
        <f>VLOOKUP(F39,Type!A$2:B$18,2,FALSE)</f>
        <v>6</v>
      </c>
      <c r="AB39" t="str">
        <f t="shared" si="9"/>
        <v xml:space="preserve">["TYPE"] =  6; </v>
      </c>
      <c r="AC39" t="str">
        <f t="shared" si="10"/>
        <v>0</v>
      </c>
      <c r="AD39" t="str">
        <f t="shared" si="11"/>
        <v xml:space="preserve">["VXP"] = 0; </v>
      </c>
      <c r="AE39" t="str">
        <f t="shared" si="12"/>
        <v>0</v>
      </c>
      <c r="AF39" t="str">
        <f t="shared" si="13"/>
        <v xml:space="preserve">["LP"] = 0; </v>
      </c>
      <c r="AG39" t="str">
        <f t="shared" si="14"/>
        <v>0</v>
      </c>
      <c r="AH39" t="str">
        <f t="shared" si="15"/>
        <v xml:space="preserve">["REP"] = 0; </v>
      </c>
      <c r="AI39">
        <f>VLOOKUP(K39,Faction!A$2:B$78,2,FALSE)</f>
        <v>1</v>
      </c>
      <c r="AJ39" t="str">
        <f t="shared" si="16"/>
        <v xml:space="preserve">["FACTION"] = 1; </v>
      </c>
      <c r="AK39" t="str">
        <f t="shared" si="17"/>
        <v xml:space="preserve">["TIER"] = 0; </v>
      </c>
      <c r="AL39" t="str">
        <f t="shared" si="18"/>
        <v xml:space="preserve">["MIN_LVL"] = "CAP"; </v>
      </c>
      <c r="AM39" t="str">
        <f t="shared" si="19"/>
        <v/>
      </c>
      <c r="AN39" t="str">
        <f t="shared" si="20"/>
        <v xml:space="preserve">["NAME"] = { ["EN"] = "In Defence of Erebor - Challenge"; }; </v>
      </c>
      <c r="AO39" t="str">
        <f t="shared" si="21"/>
        <v xml:space="preserve">["LORE"] = { ["EN"] = "Your assistance was invaluable in defending Erebor and Dale from the Easterling menace."; }; </v>
      </c>
      <c r="AP39" t="str">
        <f t="shared" si="22"/>
        <v xml:space="preserve">["SUMMARY"] = { ["EN"] = "Complete tier 2 challenge for 3 raids in Erebor cluster"; }; </v>
      </c>
      <c r="AQ39" t="str">
        <f t="shared" si="23"/>
        <v/>
      </c>
      <c r="AR39" t="str">
        <f t="shared" si="1"/>
        <v>};</v>
      </c>
    </row>
    <row r="40" spans="1:44" x14ac:dyDescent="0.25">
      <c r="A40">
        <v>1879265377</v>
      </c>
      <c r="B40">
        <v>31</v>
      </c>
      <c r="C40">
        <v>32</v>
      </c>
      <c r="D40" t="s">
        <v>964</v>
      </c>
      <c r="F40" t="s">
        <v>26</v>
      </c>
      <c r="K40" t="s">
        <v>79</v>
      </c>
      <c r="L40" t="s">
        <v>965</v>
      </c>
      <c r="M40" t="s">
        <v>977</v>
      </c>
      <c r="N40">
        <v>0</v>
      </c>
      <c r="O40" s="5" t="s">
        <v>1392</v>
      </c>
      <c r="S40" t="str">
        <f t="shared" si="2"/>
        <v xml:space="preserve"> [39] = {["ID"] = 1879265377; }; -- In Defence of Erebor - Tier 1</v>
      </c>
      <c r="T40" s="1" t="str">
        <f t="shared" si="3"/>
        <v xml:space="preserve"> [39] = {["ID"] = 1879265377; ["SAVE_INDEX"] = 32; ["TYPE"] =  6; ["VXP"] = 0; ["LP"] = 0; ["REP"] = 0; ["FACTION"] = 1; ["TIER"] = 0; ["MIN_LVL"] = "CAP"; ["NAME"] = { ["EN"] = "In Defence of Erebor - Tier 1"; }; ["LORE"] = { ["EN"] = "Your assistance was invaluable in defending Erebor and Dale from the Easterling menace."; }; ["SUMMARY"] = { ["EN"] = "Complete 3 raids in tier 1 at level cap"; }; };</v>
      </c>
      <c r="U40">
        <f t="shared" si="0"/>
        <v>39</v>
      </c>
      <c r="V40" t="str">
        <f t="shared" si="4"/>
        <v xml:space="preserve"> [39] = {</v>
      </c>
      <c r="W40" t="str">
        <f t="shared" si="5"/>
        <v xml:space="preserve">["ID"] = 1879265377; </v>
      </c>
      <c r="X40" t="str">
        <f t="shared" si="6"/>
        <v xml:space="preserve">["ID"] = 1879265377; </v>
      </c>
      <c r="Y40" t="str">
        <f t="shared" si="7"/>
        <v/>
      </c>
      <c r="Z40" s="1" t="str">
        <f t="shared" si="8"/>
        <v xml:space="preserve">["SAVE_INDEX"] = 32; </v>
      </c>
      <c r="AA40">
        <f>VLOOKUP(F40,Type!A$2:B$18,2,FALSE)</f>
        <v>6</v>
      </c>
      <c r="AB40" t="str">
        <f t="shared" si="9"/>
        <v xml:space="preserve">["TYPE"] =  6; </v>
      </c>
      <c r="AC40" t="str">
        <f t="shared" si="10"/>
        <v>0</v>
      </c>
      <c r="AD40" t="str">
        <f t="shared" si="11"/>
        <v xml:space="preserve">["VXP"] = 0; </v>
      </c>
      <c r="AE40" t="str">
        <f t="shared" si="12"/>
        <v>0</v>
      </c>
      <c r="AF40" t="str">
        <f t="shared" si="13"/>
        <v xml:space="preserve">["LP"] = 0; </v>
      </c>
      <c r="AG40" t="str">
        <f t="shared" si="14"/>
        <v>0</v>
      </c>
      <c r="AH40" t="str">
        <f t="shared" si="15"/>
        <v xml:space="preserve">["REP"] = 0; </v>
      </c>
      <c r="AI40">
        <f>VLOOKUP(K40,Faction!A$2:B$78,2,FALSE)</f>
        <v>1</v>
      </c>
      <c r="AJ40" t="str">
        <f t="shared" si="16"/>
        <v xml:space="preserve">["FACTION"] = 1; </v>
      </c>
      <c r="AK40" t="str">
        <f t="shared" si="17"/>
        <v xml:space="preserve">["TIER"] = 0; </v>
      </c>
      <c r="AL40" t="str">
        <f t="shared" si="18"/>
        <v xml:space="preserve">["MIN_LVL"] = "CAP"; </v>
      </c>
      <c r="AM40" t="str">
        <f t="shared" si="19"/>
        <v/>
      </c>
      <c r="AN40" t="str">
        <f t="shared" si="20"/>
        <v xml:space="preserve">["NAME"] = { ["EN"] = "In Defence of Erebor - Tier 1"; }; </v>
      </c>
      <c r="AO40" t="str">
        <f t="shared" si="21"/>
        <v xml:space="preserve">["LORE"] = { ["EN"] = "Your assistance was invaluable in defending Erebor and Dale from the Easterling menace."; }; </v>
      </c>
      <c r="AP40" t="str">
        <f t="shared" si="22"/>
        <v xml:space="preserve">["SUMMARY"] = { ["EN"] = "Complete 3 raids in tier 1 at level cap"; }; </v>
      </c>
      <c r="AQ40" t="str">
        <f t="shared" si="23"/>
        <v/>
      </c>
      <c r="AR40" t="str">
        <f t="shared" si="1"/>
        <v>};</v>
      </c>
    </row>
    <row r="41" spans="1:44" x14ac:dyDescent="0.25">
      <c r="A41">
        <v>1879265379</v>
      </c>
      <c r="B41">
        <v>32</v>
      </c>
      <c r="C41">
        <v>33</v>
      </c>
      <c r="D41" t="s">
        <v>962</v>
      </c>
      <c r="F41" t="s">
        <v>26</v>
      </c>
      <c r="K41" t="s">
        <v>79</v>
      </c>
      <c r="L41" t="s">
        <v>963</v>
      </c>
      <c r="M41" t="s">
        <v>977</v>
      </c>
      <c r="N41">
        <v>0</v>
      </c>
      <c r="O41" s="5" t="s">
        <v>1392</v>
      </c>
      <c r="S41" t="str">
        <f t="shared" si="2"/>
        <v xml:space="preserve"> [40] = {["ID"] = 1879265379; }; -- In Defence of Erebor - Tier 2</v>
      </c>
      <c r="T41" s="1" t="str">
        <f t="shared" si="3"/>
        <v xml:space="preserve"> [40] = {["ID"] = 1879265379; ["SAVE_INDEX"] = 33; ["TYPE"] =  6; ["VXP"] = 0; ["LP"] = 0; ["REP"] = 0; ["FACTION"] = 1; ["TIER"] = 0; ["MIN_LVL"] = "CAP"; ["NAME"] = { ["EN"] = "In Defence of Erebor - Tier 2"; }; ["LORE"] = { ["EN"] = "Your assistance was invaluable in defending Erebor and Dale from the Easterling menace."; }; ["SUMMARY"] = { ["EN"] = "Complete 3 raids in tier 2 at level cap"; }; };</v>
      </c>
      <c r="U41">
        <f t="shared" si="0"/>
        <v>40</v>
      </c>
      <c r="V41" t="str">
        <f t="shared" si="4"/>
        <v xml:space="preserve"> [40] = {</v>
      </c>
      <c r="W41" t="str">
        <f t="shared" si="5"/>
        <v xml:space="preserve">["ID"] = 1879265379; </v>
      </c>
      <c r="X41" t="str">
        <f t="shared" si="6"/>
        <v xml:space="preserve">["ID"] = 1879265379; </v>
      </c>
      <c r="Y41" t="str">
        <f t="shared" si="7"/>
        <v/>
      </c>
      <c r="Z41" s="1" t="str">
        <f t="shared" si="8"/>
        <v xml:space="preserve">["SAVE_INDEX"] = 33; </v>
      </c>
      <c r="AA41">
        <f>VLOOKUP(F41,Type!A$2:B$18,2,FALSE)</f>
        <v>6</v>
      </c>
      <c r="AB41" t="str">
        <f t="shared" si="9"/>
        <v xml:space="preserve">["TYPE"] =  6; </v>
      </c>
      <c r="AC41" t="str">
        <f t="shared" si="10"/>
        <v>0</v>
      </c>
      <c r="AD41" t="str">
        <f t="shared" si="11"/>
        <v xml:space="preserve">["VXP"] = 0; </v>
      </c>
      <c r="AE41" t="str">
        <f t="shared" si="12"/>
        <v>0</v>
      </c>
      <c r="AF41" t="str">
        <f t="shared" si="13"/>
        <v xml:space="preserve">["LP"] = 0; </v>
      </c>
      <c r="AG41" t="str">
        <f t="shared" si="14"/>
        <v>0</v>
      </c>
      <c r="AH41" t="str">
        <f t="shared" si="15"/>
        <v xml:space="preserve">["REP"] = 0; </v>
      </c>
      <c r="AI41">
        <f>VLOOKUP(K41,Faction!A$2:B$78,2,FALSE)</f>
        <v>1</v>
      </c>
      <c r="AJ41" t="str">
        <f t="shared" si="16"/>
        <v xml:space="preserve">["FACTION"] = 1; </v>
      </c>
      <c r="AK41" t="str">
        <f t="shared" si="17"/>
        <v xml:space="preserve">["TIER"] = 0; </v>
      </c>
      <c r="AL41" t="str">
        <f t="shared" si="18"/>
        <v xml:space="preserve">["MIN_LVL"] = "CAP"; </v>
      </c>
      <c r="AM41" t="str">
        <f t="shared" si="19"/>
        <v/>
      </c>
      <c r="AN41" t="str">
        <f t="shared" si="20"/>
        <v xml:space="preserve">["NAME"] = { ["EN"] = "In Defence of Erebor - Tier 2"; }; </v>
      </c>
      <c r="AO41" t="str">
        <f t="shared" si="21"/>
        <v xml:space="preserve">["LORE"] = { ["EN"] = "Your assistance was invaluable in defending Erebor and Dale from the Easterling menace."; }; </v>
      </c>
      <c r="AP41" t="str">
        <f t="shared" si="22"/>
        <v xml:space="preserve">["SUMMARY"] = { ["EN"] = "Complete 3 raids in tier 2 at level cap"; }; </v>
      </c>
      <c r="AQ41" t="str">
        <f t="shared" si="23"/>
        <v/>
      </c>
      <c r="AR41" t="str">
        <f t="shared" si="1"/>
        <v>};</v>
      </c>
    </row>
  </sheetData>
  <conditionalFormatting sqref="B1:B1048576">
    <cfRule type="duplicateValues" dxfId="30" priority="3"/>
    <cfRule type="duplicateValues" dxfId="29" priority="4"/>
  </conditionalFormatting>
  <conditionalFormatting sqref="C1 C14:C18 C20:C23 C25:C28 C30:C33 C35:C41">
    <cfRule type="duplicateValues" dxfId="28" priority="29"/>
  </conditionalFormatting>
  <conditionalFormatting sqref="C1:C1048576">
    <cfRule type="duplicateValues" dxfId="27" priority="2"/>
  </conditionalFormatting>
  <conditionalFormatting sqref="Q2:Q42">
    <cfRule type="duplicateValues" dxfId="26"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1E90-BA44-4BE6-804E-DEE7681D0BD0}">
  <dimension ref="A1:AQ18"/>
  <sheetViews>
    <sheetView workbookViewId="0">
      <pane xSplit="4" ySplit="1" topLeftCell="R2" activePane="bottomRight" state="frozen"/>
      <selection pane="topRight" activeCell="B1" sqref="B1"/>
      <selection pane="bottomLeft" activeCell="A2" sqref="A2"/>
      <selection pane="bottomRight" activeCell="R9" sqref="R9"/>
    </sheetView>
  </sheetViews>
  <sheetFormatPr defaultRowHeight="15" x14ac:dyDescent="0.25"/>
  <cols>
    <col min="1" max="1" width="11" bestFit="1" customWidth="1"/>
    <col min="4" max="4" width="32" customWidth="1"/>
    <col min="6" max="10" width="9.140625" customWidth="1"/>
    <col min="11" max="11" width="27.42578125" customWidth="1"/>
    <col min="12" max="13" width="9.140625" customWidth="1"/>
    <col min="14" max="14" width="9.140625" style="5"/>
    <col min="17" max="17" width="12.140625" bestFit="1" customWidth="1"/>
    <col min="18" max="18" width="12.140625" customWidth="1"/>
    <col min="19" max="19" width="20.140625" customWidth="1"/>
    <col min="21" max="24" width="9.140625" customWidth="1"/>
    <col min="25" max="25" width="14" customWidth="1"/>
  </cols>
  <sheetData>
    <row r="1" spans="1:43" x14ac:dyDescent="0.25">
      <c r="A1" t="s">
        <v>1863</v>
      </c>
      <c r="B1" t="s">
        <v>1096</v>
      </c>
      <c r="C1" t="s">
        <v>137</v>
      </c>
      <c r="D1" t="s">
        <v>0</v>
      </c>
      <c r="E1" t="s">
        <v>1</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16</v>
      </c>
      <c r="AC1" t="s">
        <v>2</v>
      </c>
      <c r="AD1" t="s">
        <v>17</v>
      </c>
      <c r="AE1" t="s">
        <v>4</v>
      </c>
      <c r="AF1" t="s">
        <v>18</v>
      </c>
      <c r="AG1" t="s">
        <v>5</v>
      </c>
      <c r="AH1" t="s">
        <v>19</v>
      </c>
      <c r="AI1" t="s">
        <v>6</v>
      </c>
      <c r="AJ1" t="s">
        <v>9</v>
      </c>
      <c r="AK1" t="s">
        <v>1390</v>
      </c>
      <c r="AL1" t="s">
        <v>1391</v>
      </c>
      <c r="AM1" t="s">
        <v>1186</v>
      </c>
      <c r="AN1" t="s">
        <v>1187</v>
      </c>
      <c r="AO1" t="s">
        <v>7</v>
      </c>
      <c r="AP1" t="s">
        <v>0</v>
      </c>
      <c r="AQ1" t="s">
        <v>20</v>
      </c>
    </row>
    <row r="2" spans="1:43" x14ac:dyDescent="0.25">
      <c r="C2" s="2"/>
      <c r="D2" s="2" t="s">
        <v>1068</v>
      </c>
      <c r="E2" s="2" t="s">
        <v>134</v>
      </c>
      <c r="J2" t="s">
        <v>79</v>
      </c>
      <c r="P2">
        <v>84</v>
      </c>
      <c r="R2" t="str">
        <f>CONCATENATE(U2,W2,X2,AQ2," -- ",D2)</f>
        <v xml:space="preserve">  [1] = {["CAT_ID"] = 84; }; -- The Dome of Stars</v>
      </c>
      <c r="S2" s="1" t="str">
        <f>CONCATENATE(U2,V2,Y2,AA2,AC2,AE2,AG2,AI2,AJ2,AK2,AL2,AM2,AN2,AO2,AP2,AQ2)</f>
        <v xml:space="preserve">  [1] = {                                          ["TYPE"] = 14; ["VXP"] = 0; ["LP"] = 0; ["REP"] = 0; ["FACTION"] = 1; ["TIER"] = 0;                      ["NAME"] = { ["EN"] = "The Dome of Stars"; }; };</v>
      </c>
      <c r="T2">
        <f>ROW()-1</f>
        <v>1</v>
      </c>
      <c r="U2" t="str">
        <f>CONCATENATE(REPT(" ",3-LEN(T2)),"[",T2,"] = {")</f>
        <v xml:space="preserve">  [1] = {</v>
      </c>
      <c r="V2" t="str">
        <f>IF(LEN(A2)&gt;0,CONCATENATE("[""ID""] = ",A2,"; "),"                     ")</f>
        <v xml:space="preserve">                     </v>
      </c>
      <c r="W2" t="str">
        <f>IF(LEN(A2)&gt;0,CONCATENATE("[""ID""] = ",A2,"; "),"")</f>
        <v/>
      </c>
      <c r="X2" t="str">
        <f>IF(LEN(P2)&gt;0,CONCATENATE("[""CAT_ID""] = ",P2,"; "),"")</f>
        <v xml:space="preserve">["CAT_ID"] = 84; </v>
      </c>
      <c r="Y2" s="1" t="str">
        <f>IF(LEN(C2)&gt;0,CONCATENATE("[""SAVE_INDEX""] = ",REPT(" ",2-LEN(C2)),C2,"; "),REPT(" ",21))</f>
        <v xml:space="preserve">                     </v>
      </c>
      <c r="Z2">
        <f>VLOOKUP(E2,Type!A$2:B$18,2,FALSE)</f>
        <v>14</v>
      </c>
      <c r="AA2" t="str">
        <f>CONCATENATE("[""TYPE""] = ",REPT(" ",2-LEN(Z2)),Z2,"; ")</f>
        <v xml:space="preserve">["TYPE"] = 14; </v>
      </c>
      <c r="AB2" t="str">
        <f>TEXT(F2,0)</f>
        <v>0</v>
      </c>
      <c r="AC2" t="str">
        <f>CONCATENATE("[""VXP""] = ",REPT(" ",1-LEN(AB2)),TEXT(AB2,"0"),"; ")</f>
        <v xml:space="preserve">["VXP"] = 0; </v>
      </c>
      <c r="AD2" t="str">
        <f>TEXT(H2,0)</f>
        <v>0</v>
      </c>
      <c r="AE2" t="str">
        <f>CONCATENATE("[""LP""] = ",REPT(" ",1-LEN(AD2)),TEXT(AD2,"0"),"; ")</f>
        <v xml:space="preserve">["LP"] = 0; </v>
      </c>
      <c r="AF2" t="str">
        <f>TEXT(I2,0)</f>
        <v>0</v>
      </c>
      <c r="AG2" t="str">
        <f>CONCATENATE("[""REP""] = ",REPT(" ",1-LEN(AF2)),TEXT(AF2,"0"),"; ")</f>
        <v xml:space="preserve">["REP"] = 0; </v>
      </c>
      <c r="AH2">
        <f>VLOOKUP(J2,Faction!A$2:B$78,2,FALSE)</f>
        <v>1</v>
      </c>
      <c r="AI2" t="str">
        <f t="shared" ref="AI2" si="0">CONCATENATE("[""FACTION""] = ",TEXT(AH2,"0"),"; ")</f>
        <v xml:space="preserve">["FACTION"] = 1; </v>
      </c>
      <c r="AJ2" t="str">
        <f>CONCATENATE("[""TIER""] = ",TEXT(M2,"0"),"; ")</f>
        <v xml:space="preserve">["TIER"] = 0; </v>
      </c>
      <c r="AK2" t="str">
        <f>IF(LEN(N2)&gt;0,CONCATENATE("[""MIN_LVL""] = ",REPT(" ",3-LEN(N2)),"""",N2,"""; "),"                     ")</f>
        <v xml:space="preserve">                     </v>
      </c>
      <c r="AL2" t="str">
        <f>IF(LEN(O2)&gt;0,CONCATENATE("[""MIN_LVL""] = ",REPT(" ",3-LEN(O2)),"""",O2,"""; "),"")</f>
        <v/>
      </c>
      <c r="AM2" t="str">
        <f>CONCATENATE("[""NAME""] = { [""EN""] = """,D2,"""; }; ")</f>
        <v xml:space="preserve">["NAME"] = { ["EN"] = "The Dome of Stars"; }; </v>
      </c>
      <c r="AN2" t="str">
        <f>IF(LEN(L2)&gt;0,CONCATENATE("[""LORE""] = { [""EN""] = """,L2,"""; }; "),"")</f>
        <v/>
      </c>
      <c r="AO2" t="str">
        <f>IF(LEN(K2)&gt;0,CONCATENATE("[""SUMMARY""] = { [""EN""] = """,K2,"""; }; "),"")</f>
        <v/>
      </c>
      <c r="AP2" t="str">
        <f>IF(LEN(G2)&gt;0,CONCATENATE("[""TITLE""] = { [""EN""] = """,G2,"""; }; "),"")</f>
        <v/>
      </c>
      <c r="AQ2" t="str">
        <f>CONCATENATE("};")</f>
        <v>};</v>
      </c>
    </row>
    <row r="3" spans="1:43" x14ac:dyDescent="0.25">
      <c r="A3">
        <v>1879324365</v>
      </c>
      <c r="B3">
        <v>1</v>
      </c>
      <c r="C3">
        <v>1</v>
      </c>
      <c r="D3" t="s">
        <v>1067</v>
      </c>
      <c r="E3" t="s">
        <v>31</v>
      </c>
      <c r="G3" t="s">
        <v>1067</v>
      </c>
      <c r="J3" t="s">
        <v>79</v>
      </c>
      <c r="K3" t="s">
        <v>1069</v>
      </c>
      <c r="L3" t="s">
        <v>1682</v>
      </c>
      <c r="M3">
        <v>0</v>
      </c>
      <c r="N3" s="5" t="s">
        <v>1392</v>
      </c>
      <c r="R3" t="str">
        <f t="shared" ref="R3:R18" si="1">CONCATENATE(U3,W3,X3,AQ3," -- ",D3)</f>
        <v xml:space="preserve">  [2] = {["ID"] = 1879324365; }; -- Breaker of the Black Blade</v>
      </c>
      <c r="S3" s="1" t="str">
        <f t="shared" ref="S3:S18" si="2">CONCATENATE(U3,V3,Y3,AA3,AC3,AE3,AG3,AI3,AJ3,AK3,AL3,AM3,AN3,AO3,AP3,AQ3)</f>
        <v xml:space="preserve">  [2] = {["ID"] = 1879324365; ["SAVE_INDEX"] =  1; ["TYPE"] =  4; ["VXP"] = 0; ["LP"] = 0; ["REP"] = 0; ["FACTION"] = 1; ["TIER"] = 0; ["MIN_LVL"] = "CAP"; ["NAME"] = { ["EN"] = "Breaker of the Black Blade"; }; ["LORE"] = { ["EN"] = "As the forces of the Morgul-host ready for war, the Black Blade of Lebennin holds close his valued prisoner and awaits the arrival of the Corsairs forces led by the Scourge."; }; ["SUMMARY"] = { ["EN"] = "Complete 4 deeds in the Dome of Stars"; }; ["TITLE"] = { ["EN"] = "Breaker of the Black Blade"; }; };</v>
      </c>
      <c r="T3">
        <f t="shared" ref="T3:T18" si="3">ROW()-1</f>
        <v>2</v>
      </c>
      <c r="U3" t="str">
        <f t="shared" ref="U3:U18" si="4">CONCATENATE(REPT(" ",3-LEN(T3)),"[",T3,"] = {")</f>
        <v xml:space="preserve">  [2] = {</v>
      </c>
      <c r="V3" t="str">
        <f t="shared" ref="V3:V18" si="5">IF(LEN(A3)&gt;0,CONCATENATE("[""ID""] = ",A3,"; "),"                     ")</f>
        <v xml:space="preserve">["ID"] = 1879324365; </v>
      </c>
      <c r="W3" t="str">
        <f t="shared" ref="W3:W18" si="6">IF(LEN(A3)&gt;0,CONCATENATE("[""ID""] = ",A3,"; "),"")</f>
        <v xml:space="preserve">["ID"] = 1879324365; </v>
      </c>
      <c r="X3" t="str">
        <f t="shared" ref="X3:X18" si="7">IF(LEN(P3)&gt;0,CONCATENATE("[""CAT_ID""] = ",P3,"; "),"")</f>
        <v/>
      </c>
      <c r="Y3" s="1" t="str">
        <f t="shared" ref="Y3:Y18" si="8">IF(LEN(C3)&gt;0,CONCATENATE("[""SAVE_INDEX""] = ",REPT(" ",2-LEN(C3)),C3,"; "),REPT(" ",21))</f>
        <v xml:space="preserve">["SAVE_INDEX"] =  1; </v>
      </c>
      <c r="Z3">
        <f>VLOOKUP(E3,Type!A$2:B$18,2,FALSE)</f>
        <v>4</v>
      </c>
      <c r="AA3" t="str">
        <f t="shared" ref="AA3:AA18" si="9">CONCATENATE("[""TYPE""] = ",REPT(" ",2-LEN(Z3)),Z3,"; ")</f>
        <v xml:space="preserve">["TYPE"] =  4; </v>
      </c>
      <c r="AB3" t="str">
        <f t="shared" ref="AB3:AB18" si="10">TEXT(F3,0)</f>
        <v>0</v>
      </c>
      <c r="AC3" t="str">
        <f t="shared" ref="AC3:AC18" si="11">CONCATENATE("[""VXP""] = ",REPT(" ",1-LEN(AB3)),TEXT(AB3,"0"),"; ")</f>
        <v xml:space="preserve">["VXP"] = 0; </v>
      </c>
      <c r="AD3" t="str">
        <f t="shared" ref="AD3:AD18" si="12">TEXT(H3,0)</f>
        <v>0</v>
      </c>
      <c r="AE3" t="str">
        <f t="shared" ref="AE3:AE18" si="13">CONCATENATE("[""LP""] = ",REPT(" ",1-LEN(AD3)),TEXT(AD3,"0"),"; ")</f>
        <v xml:space="preserve">["LP"] = 0; </v>
      </c>
      <c r="AF3" t="str">
        <f t="shared" ref="AF3:AF18" si="14">TEXT(I3,0)</f>
        <v>0</v>
      </c>
      <c r="AG3" t="str">
        <f t="shared" ref="AG3:AG18" si="15">CONCATENATE("[""REP""] = ",REPT(" ",1-LEN(AF3)),TEXT(AF3,"0"),"; ")</f>
        <v xml:space="preserve">["REP"] = 0; </v>
      </c>
      <c r="AH3">
        <f>VLOOKUP(J3,Faction!A$2:B$78,2,FALSE)</f>
        <v>1</v>
      </c>
      <c r="AI3" t="str">
        <f t="shared" ref="AI3:AI18" si="16">CONCATENATE("[""FACTION""] = ",TEXT(AH3,"0"),"; ")</f>
        <v xml:space="preserve">["FACTION"] = 1; </v>
      </c>
      <c r="AJ3" t="str">
        <f t="shared" ref="AJ3:AJ18" si="17">CONCATENATE("[""TIER""] = ",TEXT(M3,"0"),"; ")</f>
        <v xml:space="preserve">["TIER"] = 0; </v>
      </c>
      <c r="AK3" t="str">
        <f t="shared" ref="AK3:AK18" si="18">IF(LEN(N3)&gt;0,CONCATENATE("[""MIN_LVL""] = ",REPT(" ",3-LEN(N3)),"""",N3,"""; "),"                     ")</f>
        <v xml:space="preserve">["MIN_LVL"] = "CAP"; </v>
      </c>
      <c r="AL3" t="str">
        <f t="shared" ref="AL3:AL18" si="19">IF(LEN(O3)&gt;0,CONCATENATE("[""MIN_LVL""] = ",REPT(" ",3-LEN(O3)),"""",O3,"""; "),"")</f>
        <v/>
      </c>
      <c r="AM3" t="str">
        <f t="shared" ref="AM3:AM18" si="20">CONCATENATE("[""NAME""] = { [""EN""] = """,D3,"""; }; ")</f>
        <v xml:space="preserve">["NAME"] = { ["EN"] = "Breaker of the Black Blade"; }; </v>
      </c>
      <c r="AN3" t="str">
        <f t="shared" ref="AN3:AN18" si="21">IF(LEN(L3)&gt;0,CONCATENATE("[""LORE""] = { [""EN""] = """,L3,"""; }; "),"")</f>
        <v xml:space="preserve">["LORE"] = { ["EN"] = "As the forces of the Morgul-host ready for war, the Black Blade of Lebennin holds close his valued prisoner and awaits the arrival of the Corsairs forces led by the Scourge."; }; </v>
      </c>
      <c r="AO3" t="str">
        <f t="shared" ref="AO3:AO18" si="22">IF(LEN(K3)&gt;0,CONCATENATE("[""SUMMARY""] = { [""EN""] = """,K3,"""; }; "),"")</f>
        <v xml:space="preserve">["SUMMARY"] = { ["EN"] = "Complete 4 deeds in the Dome of Stars"; }; </v>
      </c>
      <c r="AP3" t="str">
        <f t="shared" ref="AP3:AP18" si="23">IF(LEN(G3)&gt;0,CONCATENATE("[""TITLE""] = { [""EN""] = """,G3,"""; }; "),"")</f>
        <v xml:space="preserve">["TITLE"] = { ["EN"] = "Breaker of the Black Blade"; }; </v>
      </c>
      <c r="AQ3" t="str">
        <f t="shared" ref="AQ3:AQ18" si="24">CONCATENATE("};")</f>
        <v>};</v>
      </c>
    </row>
    <row r="4" spans="1:43" x14ac:dyDescent="0.25">
      <c r="A4">
        <v>1879324361</v>
      </c>
      <c r="B4">
        <v>2</v>
      </c>
      <c r="C4">
        <v>2</v>
      </c>
      <c r="D4" t="s">
        <v>1070</v>
      </c>
      <c r="E4" t="s">
        <v>31</v>
      </c>
      <c r="J4" t="s">
        <v>79</v>
      </c>
      <c r="K4" t="s">
        <v>1071</v>
      </c>
      <c r="L4" t="s">
        <v>1682</v>
      </c>
      <c r="M4">
        <v>1</v>
      </c>
      <c r="N4" s="5">
        <v>50</v>
      </c>
      <c r="R4" t="str">
        <f t="shared" si="1"/>
        <v xml:space="preserve">  [3] = {["ID"] = 1879324361; }; -- The Dome of Stars -- Tier 1</v>
      </c>
      <c r="S4" s="1" t="str">
        <f t="shared" si="2"/>
        <v xml:space="preserve">  [3] = {["ID"] = 1879324361; ["SAVE_INDEX"] =  2; ["TYPE"] =  4; ["VXP"] = 0; ["LP"] = 0; ["REP"] = 0; ["FACTION"] = 1; ["TIER"] = 1; ["MIN_LVL"] =  "50"; ["NAME"] = { ["EN"] = "The Dome of Stars -- Tier 1"; }; ["LORE"] = { ["EN"] = "As the forces of the Morgul-host ready for war, the Black Blade of Lebennin holds close his valued prisoner and awaits the arrival of the Corsairs forces led by the Scourge."; }; ["SUMMARY"] = { ["EN"] = "Complete the Dome of Stars in Tier 1"; }; };</v>
      </c>
      <c r="T4">
        <f t="shared" si="3"/>
        <v>3</v>
      </c>
      <c r="U4" t="str">
        <f t="shared" si="4"/>
        <v xml:space="preserve">  [3] = {</v>
      </c>
      <c r="V4" t="str">
        <f t="shared" si="5"/>
        <v xml:space="preserve">["ID"] = 1879324361; </v>
      </c>
      <c r="W4" t="str">
        <f t="shared" si="6"/>
        <v xml:space="preserve">["ID"] = 1879324361; </v>
      </c>
      <c r="X4" t="str">
        <f t="shared" si="7"/>
        <v/>
      </c>
      <c r="Y4" s="1" t="str">
        <f t="shared" si="8"/>
        <v xml:space="preserve">["SAVE_INDEX"] =  2; </v>
      </c>
      <c r="Z4">
        <f>VLOOKUP(E4,Type!A$2:B$18,2,FALSE)</f>
        <v>4</v>
      </c>
      <c r="AA4" t="str">
        <f t="shared" si="9"/>
        <v xml:space="preserve">["TYPE"] =  4; </v>
      </c>
      <c r="AB4" t="str">
        <f t="shared" si="10"/>
        <v>0</v>
      </c>
      <c r="AC4" t="str">
        <f t="shared" si="11"/>
        <v xml:space="preserve">["VXP"] = 0; </v>
      </c>
      <c r="AD4" t="str">
        <f t="shared" si="12"/>
        <v>0</v>
      </c>
      <c r="AE4" t="str">
        <f t="shared" si="13"/>
        <v xml:space="preserve">["LP"] = 0; </v>
      </c>
      <c r="AF4" t="str">
        <f t="shared" si="14"/>
        <v>0</v>
      </c>
      <c r="AG4" t="str">
        <f t="shared" si="15"/>
        <v xml:space="preserve">["REP"] = 0; </v>
      </c>
      <c r="AH4">
        <f>VLOOKUP(J4,Faction!A$2:B$78,2,FALSE)</f>
        <v>1</v>
      </c>
      <c r="AI4" t="str">
        <f t="shared" si="16"/>
        <v xml:space="preserve">["FACTION"] = 1; </v>
      </c>
      <c r="AJ4" t="str">
        <f t="shared" si="17"/>
        <v xml:space="preserve">["TIER"] = 1; </v>
      </c>
      <c r="AK4" t="str">
        <f t="shared" si="18"/>
        <v xml:space="preserve">["MIN_LVL"] =  "50"; </v>
      </c>
      <c r="AL4" t="str">
        <f t="shared" si="19"/>
        <v/>
      </c>
      <c r="AM4" t="str">
        <f t="shared" si="20"/>
        <v xml:space="preserve">["NAME"] = { ["EN"] = "The Dome of Stars -- Tier 1"; }; </v>
      </c>
      <c r="AN4" t="str">
        <f t="shared" si="21"/>
        <v xml:space="preserve">["LORE"] = { ["EN"] = "As the forces of the Morgul-host ready for war, the Black Blade of Lebennin holds close his valued prisoner and awaits the arrival of the Corsairs forces led by the Scourge."; }; </v>
      </c>
      <c r="AO4" t="str">
        <f t="shared" si="22"/>
        <v xml:space="preserve">["SUMMARY"] = { ["EN"] = "Complete the Dome of Stars in Tier 1"; }; </v>
      </c>
      <c r="AP4" t="str">
        <f t="shared" si="23"/>
        <v/>
      </c>
      <c r="AQ4" t="str">
        <f t="shared" si="24"/>
        <v>};</v>
      </c>
    </row>
    <row r="5" spans="1:43" x14ac:dyDescent="0.25">
      <c r="A5">
        <v>1879324362</v>
      </c>
      <c r="B5">
        <v>3</v>
      </c>
      <c r="C5">
        <v>3</v>
      </c>
      <c r="D5" t="s">
        <v>1072</v>
      </c>
      <c r="E5" t="s">
        <v>31</v>
      </c>
      <c r="J5" t="s">
        <v>79</v>
      </c>
      <c r="K5" t="s">
        <v>1071</v>
      </c>
      <c r="L5" t="s">
        <v>1682</v>
      </c>
      <c r="M5">
        <v>1</v>
      </c>
      <c r="N5" s="5">
        <v>50</v>
      </c>
      <c r="R5" t="str">
        <f t="shared" si="1"/>
        <v xml:space="preserve">  [4] = {["ID"] = 1879324362; }; -- The Dome of Stars -- Tier 2</v>
      </c>
      <c r="S5" s="1" t="str">
        <f t="shared" si="2"/>
        <v xml:space="preserve">  [4] = {["ID"] = 1879324362; ["SAVE_INDEX"] =  3; ["TYPE"] =  4; ["VXP"] = 0; ["LP"] = 0; ["REP"] = 0; ["FACTION"] = 1; ["TIER"] = 1; ["MIN_LVL"] =  "50"; ["NAME"] = { ["EN"] = "The Dome of Stars -- Tier 2"; }; ["LORE"] = { ["EN"] = "As the forces of the Morgul-host ready for war, the Black Blade of Lebennin holds close his valued prisoner and awaits the arrival of the Corsairs forces led by the Scourge."; }; ["SUMMARY"] = { ["EN"] = "Complete the Dome of Stars in Tier 1"; }; };</v>
      </c>
      <c r="T5">
        <f t="shared" si="3"/>
        <v>4</v>
      </c>
      <c r="U5" t="str">
        <f t="shared" si="4"/>
        <v xml:space="preserve">  [4] = {</v>
      </c>
      <c r="V5" t="str">
        <f t="shared" si="5"/>
        <v xml:space="preserve">["ID"] = 1879324362; </v>
      </c>
      <c r="W5" t="str">
        <f t="shared" si="6"/>
        <v xml:space="preserve">["ID"] = 1879324362; </v>
      </c>
      <c r="X5" t="str">
        <f t="shared" si="7"/>
        <v/>
      </c>
      <c r="Y5" s="1" t="str">
        <f t="shared" si="8"/>
        <v xml:space="preserve">["SAVE_INDEX"] =  3; </v>
      </c>
      <c r="Z5">
        <f>VLOOKUP(E5,Type!A$2:B$18,2,FALSE)</f>
        <v>4</v>
      </c>
      <c r="AA5" t="str">
        <f t="shared" si="9"/>
        <v xml:space="preserve">["TYPE"] =  4; </v>
      </c>
      <c r="AB5" t="str">
        <f t="shared" si="10"/>
        <v>0</v>
      </c>
      <c r="AC5" t="str">
        <f t="shared" si="11"/>
        <v xml:space="preserve">["VXP"] = 0; </v>
      </c>
      <c r="AD5" t="str">
        <f t="shared" si="12"/>
        <v>0</v>
      </c>
      <c r="AE5" t="str">
        <f t="shared" si="13"/>
        <v xml:space="preserve">["LP"] = 0; </v>
      </c>
      <c r="AF5" t="str">
        <f t="shared" si="14"/>
        <v>0</v>
      </c>
      <c r="AG5" t="str">
        <f t="shared" si="15"/>
        <v xml:space="preserve">["REP"] = 0; </v>
      </c>
      <c r="AH5">
        <f>VLOOKUP(J5,Faction!A$2:B$78,2,FALSE)</f>
        <v>1</v>
      </c>
      <c r="AI5" t="str">
        <f t="shared" si="16"/>
        <v xml:space="preserve">["FACTION"] = 1; </v>
      </c>
      <c r="AJ5" t="str">
        <f t="shared" si="17"/>
        <v xml:space="preserve">["TIER"] = 1; </v>
      </c>
      <c r="AK5" t="str">
        <f t="shared" si="18"/>
        <v xml:space="preserve">["MIN_LVL"] =  "50"; </v>
      </c>
      <c r="AL5" t="str">
        <f t="shared" si="19"/>
        <v/>
      </c>
      <c r="AM5" t="str">
        <f t="shared" si="20"/>
        <v xml:space="preserve">["NAME"] = { ["EN"] = "The Dome of Stars -- Tier 2"; }; </v>
      </c>
      <c r="AN5" t="str">
        <f t="shared" si="21"/>
        <v xml:space="preserve">["LORE"] = { ["EN"] = "As the forces of the Morgul-host ready for war, the Black Blade of Lebennin holds close his valued prisoner and awaits the arrival of the Corsairs forces led by the Scourge."; }; </v>
      </c>
      <c r="AO5" t="str">
        <f t="shared" si="22"/>
        <v xml:space="preserve">["SUMMARY"] = { ["EN"] = "Complete the Dome of Stars in Tier 1"; }; </v>
      </c>
      <c r="AP5" t="str">
        <f t="shared" si="23"/>
        <v/>
      </c>
      <c r="AQ5" t="str">
        <f t="shared" si="24"/>
        <v>};</v>
      </c>
    </row>
    <row r="6" spans="1:43" x14ac:dyDescent="0.25">
      <c r="A6">
        <v>1879324363</v>
      </c>
      <c r="B6">
        <v>4</v>
      </c>
      <c r="C6">
        <v>4</v>
      </c>
      <c r="D6" t="s">
        <v>1073</v>
      </c>
      <c r="E6" t="s">
        <v>31</v>
      </c>
      <c r="J6" t="s">
        <v>79</v>
      </c>
      <c r="K6" t="s">
        <v>1074</v>
      </c>
      <c r="L6" t="s">
        <v>1097</v>
      </c>
      <c r="M6">
        <v>1</v>
      </c>
      <c r="N6" s="5" t="s">
        <v>1392</v>
      </c>
      <c r="R6" t="str">
        <f t="shared" si="1"/>
        <v xml:space="preserve">  [5] = {["ID"] = 1879324363; }; -- Challenge: Painful Memories</v>
      </c>
      <c r="S6" s="1" t="str">
        <f t="shared" si="2"/>
        <v xml:space="preserve">  [5] = {["ID"] = 1879324363; ["SAVE_INDEX"] =  4; ["TYPE"] =  4; ["VXP"] = 0; ["LP"] = 0; ["REP"] = 0; ["FACTION"] = 1; ["TIER"] = 1; ["MIN_LVL"] = "CAP"; ["NAME"] = { ["EN"] = "Challenge: Painful Memories"; }; ["LORE"] = { ["EN"] = "The Black Blade of Lebennin can manifest painful memories that will bring even the most hardy warrior to ruin."; }; ["SUMMARY"] = { ["EN"] = "Complete the Challenge of the Dome of Stars on Tier 2 at level cap"; }; };</v>
      </c>
      <c r="T6">
        <f t="shared" si="3"/>
        <v>5</v>
      </c>
      <c r="U6" t="str">
        <f t="shared" si="4"/>
        <v xml:space="preserve">  [5] = {</v>
      </c>
      <c r="V6" t="str">
        <f t="shared" si="5"/>
        <v xml:space="preserve">["ID"] = 1879324363; </v>
      </c>
      <c r="W6" t="str">
        <f t="shared" si="6"/>
        <v xml:space="preserve">["ID"] = 1879324363; </v>
      </c>
      <c r="X6" t="str">
        <f t="shared" si="7"/>
        <v/>
      </c>
      <c r="Y6" s="1" t="str">
        <f t="shared" si="8"/>
        <v xml:space="preserve">["SAVE_INDEX"] =  4; </v>
      </c>
      <c r="Z6">
        <f>VLOOKUP(E6,Type!A$2:B$18,2,FALSE)</f>
        <v>4</v>
      </c>
      <c r="AA6" t="str">
        <f t="shared" si="9"/>
        <v xml:space="preserve">["TYPE"] =  4; </v>
      </c>
      <c r="AB6" t="str">
        <f t="shared" si="10"/>
        <v>0</v>
      </c>
      <c r="AC6" t="str">
        <f t="shared" si="11"/>
        <v xml:space="preserve">["VXP"] = 0; </v>
      </c>
      <c r="AD6" t="str">
        <f t="shared" si="12"/>
        <v>0</v>
      </c>
      <c r="AE6" t="str">
        <f t="shared" si="13"/>
        <v xml:space="preserve">["LP"] = 0; </v>
      </c>
      <c r="AF6" t="str">
        <f t="shared" si="14"/>
        <v>0</v>
      </c>
      <c r="AG6" t="str">
        <f t="shared" si="15"/>
        <v xml:space="preserve">["REP"] = 0; </v>
      </c>
      <c r="AH6">
        <f>VLOOKUP(J6,Faction!A$2:B$78,2,FALSE)</f>
        <v>1</v>
      </c>
      <c r="AI6" t="str">
        <f t="shared" si="16"/>
        <v xml:space="preserve">["FACTION"] = 1; </v>
      </c>
      <c r="AJ6" t="str">
        <f t="shared" si="17"/>
        <v xml:space="preserve">["TIER"] = 1; </v>
      </c>
      <c r="AK6" t="str">
        <f t="shared" si="18"/>
        <v xml:space="preserve">["MIN_LVL"] = "CAP"; </v>
      </c>
      <c r="AL6" t="str">
        <f t="shared" si="19"/>
        <v/>
      </c>
      <c r="AM6" t="str">
        <f t="shared" si="20"/>
        <v xml:space="preserve">["NAME"] = { ["EN"] = "Challenge: Painful Memories"; }; </v>
      </c>
      <c r="AN6" t="str">
        <f t="shared" si="21"/>
        <v xml:space="preserve">["LORE"] = { ["EN"] = "The Black Blade of Lebennin can manifest painful memories that will bring even the most hardy warrior to ruin."; }; </v>
      </c>
      <c r="AO6" t="str">
        <f t="shared" si="22"/>
        <v xml:space="preserve">["SUMMARY"] = { ["EN"] = "Complete the Challenge of the Dome of Stars on Tier 2 at level cap"; }; </v>
      </c>
      <c r="AP6" t="str">
        <f t="shared" si="23"/>
        <v/>
      </c>
      <c r="AQ6" t="str">
        <f t="shared" si="24"/>
        <v>};</v>
      </c>
    </row>
    <row r="7" spans="1:43" x14ac:dyDescent="0.25">
      <c r="A7">
        <v>1879324364</v>
      </c>
      <c r="B7">
        <v>5</v>
      </c>
      <c r="C7">
        <v>5</v>
      </c>
      <c r="D7" t="s">
        <v>1075</v>
      </c>
      <c r="E7" t="s">
        <v>31</v>
      </c>
      <c r="J7" t="s">
        <v>79</v>
      </c>
      <c r="K7" t="s">
        <v>1888</v>
      </c>
      <c r="L7" t="s">
        <v>1098</v>
      </c>
      <c r="M7">
        <v>1</v>
      </c>
      <c r="N7" s="5">
        <v>100</v>
      </c>
      <c r="R7" t="str">
        <f t="shared" si="1"/>
        <v xml:space="preserve">  [6] = {["ID"] = 1879324364; }; -- The Lord of Pinions</v>
      </c>
      <c r="S7" s="1" t="str">
        <f t="shared" si="2"/>
        <v xml:space="preserve">  [6] = {["ID"] = 1879324364; ["SAVE_INDEX"] =  5; ["TYPE"] =  4; ["VXP"] = 0; ["LP"] = 0; ["REP"] = 0; ["FACTION"] = 1; ["TIER"] = 1; ["MIN_LVL"] = "100"; ["NAME"] = { ["EN"] = "The Lord of Pinions"; }; ["LORE"] = { ["EN"] = "Amassing a small, yet fiercely loyal band of followers amidst the Easterling forces through his inexplicable kinship with crebain, a strange man has come to Osgiliath and seeks to unleash his talents against those that would deny him."; }; ["SUMMARY"] = { ["EN"] = "Complete the quest The Lord of Pinions"; }; };</v>
      </c>
      <c r="T7">
        <f t="shared" si="3"/>
        <v>6</v>
      </c>
      <c r="U7" t="str">
        <f t="shared" si="4"/>
        <v xml:space="preserve">  [6] = {</v>
      </c>
      <c r="V7" t="str">
        <f t="shared" si="5"/>
        <v xml:space="preserve">["ID"] = 1879324364; </v>
      </c>
      <c r="W7" t="str">
        <f t="shared" si="6"/>
        <v xml:space="preserve">["ID"] = 1879324364; </v>
      </c>
      <c r="X7" t="str">
        <f t="shared" si="7"/>
        <v/>
      </c>
      <c r="Y7" s="1" t="str">
        <f t="shared" si="8"/>
        <v xml:space="preserve">["SAVE_INDEX"] =  5; </v>
      </c>
      <c r="Z7">
        <f>VLOOKUP(E7,Type!A$2:B$18,2,FALSE)</f>
        <v>4</v>
      </c>
      <c r="AA7" t="str">
        <f t="shared" si="9"/>
        <v xml:space="preserve">["TYPE"] =  4; </v>
      </c>
      <c r="AB7" t="str">
        <f t="shared" si="10"/>
        <v>0</v>
      </c>
      <c r="AC7" t="str">
        <f t="shared" si="11"/>
        <v xml:space="preserve">["VXP"] = 0; </v>
      </c>
      <c r="AD7" t="str">
        <f t="shared" si="12"/>
        <v>0</v>
      </c>
      <c r="AE7" t="str">
        <f t="shared" si="13"/>
        <v xml:space="preserve">["LP"] = 0; </v>
      </c>
      <c r="AF7" t="str">
        <f t="shared" si="14"/>
        <v>0</v>
      </c>
      <c r="AG7" t="str">
        <f t="shared" si="15"/>
        <v xml:space="preserve">["REP"] = 0; </v>
      </c>
      <c r="AH7">
        <f>VLOOKUP(J7,Faction!A$2:B$78,2,FALSE)</f>
        <v>1</v>
      </c>
      <c r="AI7" t="str">
        <f t="shared" si="16"/>
        <v xml:space="preserve">["FACTION"] = 1; </v>
      </c>
      <c r="AJ7" t="str">
        <f t="shared" si="17"/>
        <v xml:space="preserve">["TIER"] = 1; </v>
      </c>
      <c r="AK7" t="str">
        <f t="shared" si="18"/>
        <v xml:space="preserve">["MIN_LVL"] = "100"; </v>
      </c>
      <c r="AL7" t="str">
        <f t="shared" si="19"/>
        <v/>
      </c>
      <c r="AM7" t="str">
        <f t="shared" si="20"/>
        <v xml:space="preserve">["NAME"] = { ["EN"] = "The Lord of Pinions"; }; </v>
      </c>
      <c r="AN7" t="str">
        <f t="shared" si="21"/>
        <v xml:space="preserve">["LORE"] = { ["EN"] = "Amassing a small, yet fiercely loyal band of followers amidst the Easterling forces through his inexplicable kinship with crebain, a strange man has come to Osgiliath and seeks to unleash his talents against those that would deny him."; }; </v>
      </c>
      <c r="AO7" t="str">
        <f t="shared" si="22"/>
        <v xml:space="preserve">["SUMMARY"] = { ["EN"] = "Complete the quest The Lord of Pinions"; }; </v>
      </c>
      <c r="AP7" t="str">
        <f t="shared" si="23"/>
        <v/>
      </c>
      <c r="AQ7" t="str">
        <f t="shared" si="24"/>
        <v>};</v>
      </c>
    </row>
    <row r="8" spans="1:43" x14ac:dyDescent="0.25">
      <c r="D8" s="2" t="s">
        <v>1077</v>
      </c>
      <c r="E8" s="2" t="s">
        <v>134</v>
      </c>
      <c r="J8" t="s">
        <v>79</v>
      </c>
      <c r="P8">
        <v>85</v>
      </c>
      <c r="R8" t="str">
        <f t="shared" si="1"/>
        <v xml:space="preserve">  [7] = {["CAT_ID"] = 85; }; -- The Ruined City</v>
      </c>
      <c r="S8" s="1" t="str">
        <f t="shared" si="2"/>
        <v xml:space="preserve">  [7] = {                                          ["TYPE"] = 14; ["VXP"] = 0; ["LP"] = 0; ["REP"] = 0; ["FACTION"] = 1; ["TIER"] = 0;                      ["NAME"] = { ["EN"] = "The Ruined City"; }; };</v>
      </c>
      <c r="T8">
        <f t="shared" si="3"/>
        <v>7</v>
      </c>
      <c r="U8" t="str">
        <f t="shared" si="4"/>
        <v xml:space="preserve">  [7] = {</v>
      </c>
      <c r="V8" t="str">
        <f t="shared" si="5"/>
        <v xml:space="preserve">                     </v>
      </c>
      <c r="W8" t="str">
        <f t="shared" si="6"/>
        <v/>
      </c>
      <c r="X8" t="str">
        <f t="shared" si="7"/>
        <v xml:space="preserve">["CAT_ID"] = 85; </v>
      </c>
      <c r="Y8" s="1" t="str">
        <f t="shared" si="8"/>
        <v xml:space="preserve">                     </v>
      </c>
      <c r="Z8">
        <f>VLOOKUP(E8,Type!A$2:B$18,2,FALSE)</f>
        <v>14</v>
      </c>
      <c r="AA8" t="str">
        <f t="shared" si="9"/>
        <v xml:space="preserve">["TYPE"] = 14; </v>
      </c>
      <c r="AB8" t="str">
        <f t="shared" si="10"/>
        <v>0</v>
      </c>
      <c r="AC8" t="str">
        <f t="shared" si="11"/>
        <v xml:space="preserve">["VXP"] = 0; </v>
      </c>
      <c r="AD8" t="str">
        <f t="shared" si="12"/>
        <v>0</v>
      </c>
      <c r="AE8" t="str">
        <f t="shared" si="13"/>
        <v xml:space="preserve">["LP"] = 0; </v>
      </c>
      <c r="AF8" t="str">
        <f t="shared" si="14"/>
        <v>0</v>
      </c>
      <c r="AG8" t="str">
        <f t="shared" si="15"/>
        <v xml:space="preserve">["REP"] = 0; </v>
      </c>
      <c r="AH8">
        <f>VLOOKUP(J8,Faction!A$2:B$78,2,FALSE)</f>
        <v>1</v>
      </c>
      <c r="AI8" t="str">
        <f t="shared" si="16"/>
        <v xml:space="preserve">["FACTION"] = 1; </v>
      </c>
      <c r="AJ8" t="str">
        <f t="shared" si="17"/>
        <v xml:space="preserve">["TIER"] = 0; </v>
      </c>
      <c r="AK8" t="str">
        <f t="shared" si="18"/>
        <v xml:space="preserve">                     </v>
      </c>
      <c r="AL8" t="str">
        <f t="shared" si="19"/>
        <v/>
      </c>
      <c r="AM8" t="str">
        <f t="shared" si="20"/>
        <v xml:space="preserve">["NAME"] = { ["EN"] = "The Ruined City"; }; </v>
      </c>
      <c r="AN8" t="str">
        <f t="shared" si="21"/>
        <v/>
      </c>
      <c r="AO8" t="str">
        <f t="shared" si="22"/>
        <v/>
      </c>
      <c r="AP8" t="str">
        <f t="shared" si="23"/>
        <v/>
      </c>
      <c r="AQ8" t="str">
        <f t="shared" si="24"/>
        <v>};</v>
      </c>
    </row>
    <row r="9" spans="1:43" x14ac:dyDescent="0.25">
      <c r="A9">
        <v>1879324347</v>
      </c>
      <c r="B9">
        <v>6</v>
      </c>
      <c r="C9">
        <v>6</v>
      </c>
      <c r="D9" t="s">
        <v>1076</v>
      </c>
      <c r="E9" t="s">
        <v>31</v>
      </c>
      <c r="G9" t="s">
        <v>1864</v>
      </c>
      <c r="J9" t="s">
        <v>79</v>
      </c>
      <c r="K9" t="s">
        <v>1078</v>
      </c>
      <c r="L9" t="s">
        <v>1681</v>
      </c>
      <c r="M9">
        <v>0</v>
      </c>
      <c r="N9" s="5" t="s">
        <v>1392</v>
      </c>
      <c r="R9" t="str">
        <f t="shared" si="1"/>
        <v xml:space="preserve">  [8] = {["ID"] = 1879324347; }; -- Hope Among the Ruins</v>
      </c>
      <c r="S9" s="1" t="str">
        <f t="shared" si="2"/>
        <v xml:space="preserve">  [8] = {["ID"] = 1879324347; ["SAVE_INDEX"] =  6; ["TYPE"] =  4; ["VXP"] = 0; ["LP"] = 0; ["REP"] = 0; ["FACTION"] = 1; ["TIER"] = 0; ["MIN_LVL"] = "CAP"; ["NAME"] = { ["EN"] = "Hope Among the Ruins"; }; ["LORE"] = { ["EN"] = "You have pursued a mysterious figured dressed in Faramir's cloak ever since you saw it exiting the tunnels under Osgiliath."; }; ["SUMMARY"] = { ["EN"] = "Complete 3 deeds in the Ruined City"; }; ["TITLE"] = { ["EN"] = "Unmasker of Mysteries"; }; };</v>
      </c>
      <c r="T9">
        <f t="shared" si="3"/>
        <v>8</v>
      </c>
      <c r="U9" t="str">
        <f t="shared" si="4"/>
        <v xml:space="preserve">  [8] = {</v>
      </c>
      <c r="V9" t="str">
        <f t="shared" si="5"/>
        <v xml:space="preserve">["ID"] = 1879324347; </v>
      </c>
      <c r="W9" t="str">
        <f t="shared" si="6"/>
        <v xml:space="preserve">["ID"] = 1879324347; </v>
      </c>
      <c r="X9" t="str">
        <f t="shared" si="7"/>
        <v/>
      </c>
      <c r="Y9" s="1" t="str">
        <f t="shared" si="8"/>
        <v xml:space="preserve">["SAVE_INDEX"] =  6; </v>
      </c>
      <c r="Z9">
        <f>VLOOKUP(E9,Type!A$2:B$18,2,FALSE)</f>
        <v>4</v>
      </c>
      <c r="AA9" t="str">
        <f t="shared" si="9"/>
        <v xml:space="preserve">["TYPE"] =  4; </v>
      </c>
      <c r="AB9" t="str">
        <f t="shared" si="10"/>
        <v>0</v>
      </c>
      <c r="AC9" t="str">
        <f t="shared" si="11"/>
        <v xml:space="preserve">["VXP"] = 0; </v>
      </c>
      <c r="AD9" t="str">
        <f t="shared" si="12"/>
        <v>0</v>
      </c>
      <c r="AE9" t="str">
        <f t="shared" si="13"/>
        <v xml:space="preserve">["LP"] = 0; </v>
      </c>
      <c r="AF9" t="str">
        <f t="shared" si="14"/>
        <v>0</v>
      </c>
      <c r="AG9" t="str">
        <f t="shared" si="15"/>
        <v xml:space="preserve">["REP"] = 0; </v>
      </c>
      <c r="AH9">
        <f>VLOOKUP(J9,Faction!A$2:B$78,2,FALSE)</f>
        <v>1</v>
      </c>
      <c r="AI9" t="str">
        <f t="shared" si="16"/>
        <v xml:space="preserve">["FACTION"] = 1; </v>
      </c>
      <c r="AJ9" t="str">
        <f t="shared" si="17"/>
        <v xml:space="preserve">["TIER"] = 0; </v>
      </c>
      <c r="AK9" t="str">
        <f t="shared" si="18"/>
        <v xml:space="preserve">["MIN_LVL"] = "CAP"; </v>
      </c>
      <c r="AL9" t="str">
        <f t="shared" si="19"/>
        <v/>
      </c>
      <c r="AM9" t="str">
        <f t="shared" si="20"/>
        <v xml:space="preserve">["NAME"] = { ["EN"] = "Hope Among the Ruins"; }; </v>
      </c>
      <c r="AN9" t="str">
        <f t="shared" si="21"/>
        <v xml:space="preserve">["LORE"] = { ["EN"] = "You have pursued a mysterious figured dressed in Faramir's cloak ever since you saw it exiting the tunnels under Osgiliath."; }; </v>
      </c>
      <c r="AO9" t="str">
        <f t="shared" si="22"/>
        <v xml:space="preserve">["SUMMARY"] = { ["EN"] = "Complete 3 deeds in the Ruined City"; }; </v>
      </c>
      <c r="AP9" t="str">
        <f t="shared" si="23"/>
        <v xml:space="preserve">["TITLE"] = { ["EN"] = "Unmasker of Mysteries"; }; </v>
      </c>
      <c r="AQ9" t="str">
        <f t="shared" si="24"/>
        <v>};</v>
      </c>
    </row>
    <row r="10" spans="1:43" x14ac:dyDescent="0.25">
      <c r="A10">
        <v>1879324348</v>
      </c>
      <c r="B10">
        <v>7</v>
      </c>
      <c r="C10">
        <v>7</v>
      </c>
      <c r="D10" t="s">
        <v>1079</v>
      </c>
      <c r="E10" t="s">
        <v>31</v>
      </c>
      <c r="J10" t="s">
        <v>79</v>
      </c>
      <c r="K10" t="s">
        <v>1080</v>
      </c>
      <c r="L10" t="s">
        <v>1681</v>
      </c>
      <c r="M10">
        <v>1</v>
      </c>
      <c r="N10" s="5">
        <v>50</v>
      </c>
      <c r="R10" t="str">
        <f t="shared" si="1"/>
        <v xml:space="preserve">  [9] = {["ID"] = 1879324348; }; -- The Ruined City -- Tier 1</v>
      </c>
      <c r="S10" s="1" t="str">
        <f t="shared" si="2"/>
        <v xml:space="preserve">  [9] = {["ID"] = 1879324348; ["SAVE_INDEX"] =  7; ["TYPE"] =  4; ["VXP"] = 0; ["LP"] = 0; ["REP"] = 0; ["FACTION"] = 1; ["TIER"] = 1; ["MIN_LVL"] =  "50"; ["NAME"] = { ["EN"] = "The Ruined City -- Tier 1"; }; ["LORE"] = { ["EN"] = "You have pursued a mysterious figured dressed in Faramir's cloak ever since you saw it exiting the tunnels under Osgiliath."; }; ["SUMMARY"] = { ["EN"] = "Complete the Ruined City in Tier 1"; }; };</v>
      </c>
      <c r="T10">
        <f t="shared" si="3"/>
        <v>9</v>
      </c>
      <c r="U10" t="str">
        <f t="shared" si="4"/>
        <v xml:space="preserve">  [9] = {</v>
      </c>
      <c r="V10" t="str">
        <f t="shared" si="5"/>
        <v xml:space="preserve">["ID"] = 1879324348; </v>
      </c>
      <c r="W10" t="str">
        <f t="shared" si="6"/>
        <v xml:space="preserve">["ID"] = 1879324348; </v>
      </c>
      <c r="X10" t="str">
        <f t="shared" si="7"/>
        <v/>
      </c>
      <c r="Y10" s="1" t="str">
        <f t="shared" si="8"/>
        <v xml:space="preserve">["SAVE_INDEX"] =  7; </v>
      </c>
      <c r="Z10">
        <f>VLOOKUP(E10,Type!A$2:B$18,2,FALSE)</f>
        <v>4</v>
      </c>
      <c r="AA10" t="str">
        <f t="shared" si="9"/>
        <v xml:space="preserve">["TYPE"] =  4; </v>
      </c>
      <c r="AB10" t="str">
        <f t="shared" si="10"/>
        <v>0</v>
      </c>
      <c r="AC10" t="str">
        <f t="shared" si="11"/>
        <v xml:space="preserve">["VXP"] = 0; </v>
      </c>
      <c r="AD10" t="str">
        <f t="shared" si="12"/>
        <v>0</v>
      </c>
      <c r="AE10" t="str">
        <f t="shared" si="13"/>
        <v xml:space="preserve">["LP"] = 0; </v>
      </c>
      <c r="AF10" t="str">
        <f t="shared" si="14"/>
        <v>0</v>
      </c>
      <c r="AG10" t="str">
        <f t="shared" si="15"/>
        <v xml:space="preserve">["REP"] = 0; </v>
      </c>
      <c r="AH10">
        <f>VLOOKUP(J10,Faction!A$2:B$78,2,FALSE)</f>
        <v>1</v>
      </c>
      <c r="AI10" t="str">
        <f t="shared" si="16"/>
        <v xml:space="preserve">["FACTION"] = 1; </v>
      </c>
      <c r="AJ10" t="str">
        <f t="shared" si="17"/>
        <v xml:space="preserve">["TIER"] = 1; </v>
      </c>
      <c r="AK10" t="str">
        <f t="shared" si="18"/>
        <v xml:space="preserve">["MIN_LVL"] =  "50"; </v>
      </c>
      <c r="AL10" t="str">
        <f t="shared" si="19"/>
        <v/>
      </c>
      <c r="AM10" t="str">
        <f t="shared" si="20"/>
        <v xml:space="preserve">["NAME"] = { ["EN"] = "The Ruined City -- Tier 1"; }; </v>
      </c>
      <c r="AN10" t="str">
        <f t="shared" si="21"/>
        <v xml:space="preserve">["LORE"] = { ["EN"] = "You have pursued a mysterious figured dressed in Faramir's cloak ever since you saw it exiting the tunnels under Osgiliath."; }; </v>
      </c>
      <c r="AO10" t="str">
        <f t="shared" si="22"/>
        <v xml:space="preserve">["SUMMARY"] = { ["EN"] = "Complete the Ruined City in Tier 1"; }; </v>
      </c>
      <c r="AP10" t="str">
        <f t="shared" si="23"/>
        <v/>
      </c>
      <c r="AQ10" t="str">
        <f t="shared" si="24"/>
        <v>};</v>
      </c>
    </row>
    <row r="11" spans="1:43" x14ac:dyDescent="0.25">
      <c r="A11">
        <v>1879324350</v>
      </c>
      <c r="B11">
        <v>8</v>
      </c>
      <c r="C11">
        <v>8</v>
      </c>
      <c r="D11" t="s">
        <v>1081</v>
      </c>
      <c r="E11" t="s">
        <v>31</v>
      </c>
      <c r="J11" t="s">
        <v>79</v>
      </c>
      <c r="K11" t="s">
        <v>1082</v>
      </c>
      <c r="L11" t="s">
        <v>1681</v>
      </c>
      <c r="M11">
        <v>1</v>
      </c>
      <c r="N11" s="5">
        <v>50</v>
      </c>
      <c r="R11" t="str">
        <f t="shared" si="1"/>
        <v xml:space="preserve"> [10] = {["ID"] = 1879324350; }; -- The Ruined City -- Tier 2</v>
      </c>
      <c r="S11" s="1" t="str">
        <f t="shared" si="2"/>
        <v xml:space="preserve"> [10] = {["ID"] = 1879324350; ["SAVE_INDEX"] =  8; ["TYPE"] =  4; ["VXP"] = 0; ["LP"] = 0; ["REP"] = 0; ["FACTION"] = 1; ["TIER"] = 1; ["MIN_LVL"] =  "50"; ["NAME"] = { ["EN"] = "The Ruined City -- Tier 2"; }; ["LORE"] = { ["EN"] = "You have pursued a mysterious figured dressed in Faramir's cloak ever since you saw it exiting the tunnels under Osgiliath."; }; ["SUMMARY"] = { ["EN"] = "Complete the Ruined City in Tier 2"; }; };</v>
      </c>
      <c r="T11">
        <f t="shared" si="3"/>
        <v>10</v>
      </c>
      <c r="U11" t="str">
        <f t="shared" si="4"/>
        <v xml:space="preserve"> [10] = {</v>
      </c>
      <c r="V11" t="str">
        <f t="shared" si="5"/>
        <v xml:space="preserve">["ID"] = 1879324350; </v>
      </c>
      <c r="W11" t="str">
        <f t="shared" si="6"/>
        <v xml:space="preserve">["ID"] = 1879324350; </v>
      </c>
      <c r="X11" t="str">
        <f t="shared" si="7"/>
        <v/>
      </c>
      <c r="Y11" s="1" t="str">
        <f t="shared" si="8"/>
        <v xml:space="preserve">["SAVE_INDEX"] =  8; </v>
      </c>
      <c r="Z11">
        <f>VLOOKUP(E11,Type!A$2:B$18,2,FALSE)</f>
        <v>4</v>
      </c>
      <c r="AA11" t="str">
        <f t="shared" si="9"/>
        <v xml:space="preserve">["TYPE"] =  4; </v>
      </c>
      <c r="AB11" t="str">
        <f t="shared" si="10"/>
        <v>0</v>
      </c>
      <c r="AC11" t="str">
        <f t="shared" si="11"/>
        <v xml:space="preserve">["VXP"] = 0; </v>
      </c>
      <c r="AD11" t="str">
        <f t="shared" si="12"/>
        <v>0</v>
      </c>
      <c r="AE11" t="str">
        <f t="shared" si="13"/>
        <v xml:space="preserve">["LP"] = 0; </v>
      </c>
      <c r="AF11" t="str">
        <f t="shared" si="14"/>
        <v>0</v>
      </c>
      <c r="AG11" t="str">
        <f t="shared" si="15"/>
        <v xml:space="preserve">["REP"] = 0; </v>
      </c>
      <c r="AH11">
        <f>VLOOKUP(J11,Faction!A$2:B$78,2,FALSE)</f>
        <v>1</v>
      </c>
      <c r="AI11" t="str">
        <f t="shared" si="16"/>
        <v xml:space="preserve">["FACTION"] = 1; </v>
      </c>
      <c r="AJ11" t="str">
        <f t="shared" si="17"/>
        <v xml:space="preserve">["TIER"] = 1; </v>
      </c>
      <c r="AK11" t="str">
        <f t="shared" si="18"/>
        <v xml:space="preserve">["MIN_LVL"] =  "50"; </v>
      </c>
      <c r="AL11" t="str">
        <f t="shared" si="19"/>
        <v/>
      </c>
      <c r="AM11" t="str">
        <f t="shared" si="20"/>
        <v xml:space="preserve">["NAME"] = { ["EN"] = "The Ruined City -- Tier 2"; }; </v>
      </c>
      <c r="AN11" t="str">
        <f t="shared" si="21"/>
        <v xml:space="preserve">["LORE"] = { ["EN"] = "You have pursued a mysterious figured dressed in Faramir's cloak ever since you saw it exiting the tunnels under Osgiliath."; }; </v>
      </c>
      <c r="AO11" t="str">
        <f t="shared" si="22"/>
        <v xml:space="preserve">["SUMMARY"] = { ["EN"] = "Complete the Ruined City in Tier 2"; }; </v>
      </c>
      <c r="AP11" t="str">
        <f t="shared" si="23"/>
        <v/>
      </c>
      <c r="AQ11" t="str">
        <f t="shared" si="24"/>
        <v>};</v>
      </c>
    </row>
    <row r="12" spans="1:43" x14ac:dyDescent="0.25">
      <c r="A12">
        <v>1879324349</v>
      </c>
      <c r="B12">
        <v>9</v>
      </c>
      <c r="C12">
        <v>9</v>
      </c>
      <c r="D12" t="s">
        <v>1083</v>
      </c>
      <c r="E12" t="s">
        <v>31</v>
      </c>
      <c r="J12" t="s">
        <v>79</v>
      </c>
      <c r="K12" t="s">
        <v>1084</v>
      </c>
      <c r="L12" t="s">
        <v>1889</v>
      </c>
      <c r="M12">
        <v>1</v>
      </c>
      <c r="N12" s="5" t="s">
        <v>1392</v>
      </c>
      <c r="R12" t="str">
        <f t="shared" si="1"/>
        <v xml:space="preserve"> [11] = {["ID"] = 1879324349; }; -- Challenge: Harrowing Ordeal</v>
      </c>
      <c r="S12" s="1" t="str">
        <f t="shared" si="2"/>
        <v xml:space="preserve"> [11] = {["ID"] = 1879324349; ["SAVE_INDEX"] =  9; ["TYPE"] =  4; ["VXP"] = 0; ["LP"] = 0; ["REP"] = 0; ["FACTION"] = 1; ["TIER"] = 1; ["MIN_LVL"] = "CAP"; ["NAME"] = { ["EN"] = "Challenge: Harrowing Ordeal"; }; ["LORE"] = { ["EN"] = "You have pursued a mysterious figure dressed in Faramir's cloak ever since you saw it exiting the tunnels under Osgiliath."; }; ["SUMMARY"] = { ["EN"] = "Complete the Challenge of the Ruined City on Tier 2 at level cap"; }; };</v>
      </c>
      <c r="T12">
        <f t="shared" si="3"/>
        <v>11</v>
      </c>
      <c r="U12" t="str">
        <f t="shared" si="4"/>
        <v xml:space="preserve"> [11] = {</v>
      </c>
      <c r="V12" t="str">
        <f t="shared" si="5"/>
        <v xml:space="preserve">["ID"] = 1879324349; </v>
      </c>
      <c r="W12" t="str">
        <f t="shared" si="6"/>
        <v xml:space="preserve">["ID"] = 1879324349; </v>
      </c>
      <c r="X12" t="str">
        <f t="shared" si="7"/>
        <v/>
      </c>
      <c r="Y12" s="1" t="str">
        <f t="shared" si="8"/>
        <v xml:space="preserve">["SAVE_INDEX"] =  9; </v>
      </c>
      <c r="Z12">
        <f>VLOOKUP(E12,Type!A$2:B$18,2,FALSE)</f>
        <v>4</v>
      </c>
      <c r="AA12" t="str">
        <f t="shared" si="9"/>
        <v xml:space="preserve">["TYPE"] =  4; </v>
      </c>
      <c r="AB12" t="str">
        <f t="shared" si="10"/>
        <v>0</v>
      </c>
      <c r="AC12" t="str">
        <f t="shared" si="11"/>
        <v xml:space="preserve">["VXP"] = 0; </v>
      </c>
      <c r="AD12" t="str">
        <f t="shared" si="12"/>
        <v>0</v>
      </c>
      <c r="AE12" t="str">
        <f t="shared" si="13"/>
        <v xml:space="preserve">["LP"] = 0; </v>
      </c>
      <c r="AF12" t="str">
        <f t="shared" si="14"/>
        <v>0</v>
      </c>
      <c r="AG12" t="str">
        <f t="shared" si="15"/>
        <v xml:space="preserve">["REP"] = 0; </v>
      </c>
      <c r="AH12">
        <f>VLOOKUP(J12,Faction!A$2:B$78,2,FALSE)</f>
        <v>1</v>
      </c>
      <c r="AI12" t="str">
        <f t="shared" si="16"/>
        <v xml:space="preserve">["FACTION"] = 1; </v>
      </c>
      <c r="AJ12" t="str">
        <f t="shared" si="17"/>
        <v xml:space="preserve">["TIER"] = 1; </v>
      </c>
      <c r="AK12" t="str">
        <f t="shared" si="18"/>
        <v xml:space="preserve">["MIN_LVL"] = "CAP"; </v>
      </c>
      <c r="AL12" t="str">
        <f t="shared" si="19"/>
        <v/>
      </c>
      <c r="AM12" t="str">
        <f t="shared" si="20"/>
        <v xml:space="preserve">["NAME"] = { ["EN"] = "Challenge: Harrowing Ordeal"; }; </v>
      </c>
      <c r="AN12" t="str">
        <f t="shared" si="21"/>
        <v xml:space="preserve">["LORE"] = { ["EN"] = "You have pursued a mysterious figure dressed in Faramir's cloak ever since you saw it exiting the tunnels under Osgiliath."; }; </v>
      </c>
      <c r="AO12" t="str">
        <f t="shared" si="22"/>
        <v xml:space="preserve">["SUMMARY"] = { ["EN"] = "Complete the Challenge of the Ruined City on Tier 2 at level cap"; }; </v>
      </c>
      <c r="AP12" t="str">
        <f t="shared" si="23"/>
        <v/>
      </c>
      <c r="AQ12" t="str">
        <f t="shared" si="24"/>
        <v>};</v>
      </c>
    </row>
    <row r="13" spans="1:43" x14ac:dyDescent="0.25">
      <c r="D13" s="2" t="s">
        <v>1086</v>
      </c>
      <c r="E13" s="2" t="s">
        <v>134</v>
      </c>
      <c r="J13" t="s">
        <v>79</v>
      </c>
      <c r="P13">
        <v>86</v>
      </c>
      <c r="R13" t="str">
        <f t="shared" si="1"/>
        <v xml:space="preserve"> [12] = {["CAT_ID"] = 86; }; -- The Sunken Labyrinth</v>
      </c>
      <c r="S13" s="1" t="str">
        <f t="shared" si="2"/>
        <v xml:space="preserve"> [12] = {                                          ["TYPE"] = 14; ["VXP"] = 0; ["LP"] = 0; ["REP"] = 0; ["FACTION"] = 1; ["TIER"] = 0;                      ["NAME"] = { ["EN"] = "The Sunken Labyrinth"; }; };</v>
      </c>
      <c r="T13">
        <f t="shared" si="3"/>
        <v>12</v>
      </c>
      <c r="U13" t="str">
        <f t="shared" si="4"/>
        <v xml:space="preserve"> [12] = {</v>
      </c>
      <c r="V13" t="str">
        <f t="shared" si="5"/>
        <v xml:space="preserve">                     </v>
      </c>
      <c r="W13" t="str">
        <f t="shared" si="6"/>
        <v/>
      </c>
      <c r="X13" t="str">
        <f t="shared" si="7"/>
        <v xml:space="preserve">["CAT_ID"] = 86; </v>
      </c>
      <c r="Y13" s="1" t="str">
        <f t="shared" si="8"/>
        <v xml:space="preserve">                     </v>
      </c>
      <c r="Z13">
        <f>VLOOKUP(E13,Type!A$2:B$18,2,FALSE)</f>
        <v>14</v>
      </c>
      <c r="AA13" t="str">
        <f t="shared" si="9"/>
        <v xml:space="preserve">["TYPE"] = 14; </v>
      </c>
      <c r="AB13" t="str">
        <f t="shared" si="10"/>
        <v>0</v>
      </c>
      <c r="AC13" t="str">
        <f t="shared" si="11"/>
        <v xml:space="preserve">["VXP"] = 0; </v>
      </c>
      <c r="AD13" t="str">
        <f t="shared" si="12"/>
        <v>0</v>
      </c>
      <c r="AE13" t="str">
        <f t="shared" si="13"/>
        <v xml:space="preserve">["LP"] = 0; </v>
      </c>
      <c r="AF13" t="str">
        <f t="shared" si="14"/>
        <v>0</v>
      </c>
      <c r="AG13" t="str">
        <f t="shared" si="15"/>
        <v xml:space="preserve">["REP"] = 0; </v>
      </c>
      <c r="AH13">
        <f>VLOOKUP(J13,Faction!A$2:B$78,2,FALSE)</f>
        <v>1</v>
      </c>
      <c r="AI13" t="str">
        <f t="shared" si="16"/>
        <v xml:space="preserve">["FACTION"] = 1; </v>
      </c>
      <c r="AJ13" t="str">
        <f t="shared" si="17"/>
        <v xml:space="preserve">["TIER"] = 0; </v>
      </c>
      <c r="AK13" t="str">
        <f t="shared" si="18"/>
        <v xml:space="preserve">                     </v>
      </c>
      <c r="AL13" t="str">
        <f t="shared" si="19"/>
        <v/>
      </c>
      <c r="AM13" t="str">
        <f t="shared" si="20"/>
        <v xml:space="preserve">["NAME"] = { ["EN"] = "The Sunken Labyrinth"; }; </v>
      </c>
      <c r="AN13" t="str">
        <f t="shared" si="21"/>
        <v/>
      </c>
      <c r="AO13" t="str">
        <f t="shared" si="22"/>
        <v/>
      </c>
      <c r="AP13" t="str">
        <f t="shared" si="23"/>
        <v/>
      </c>
      <c r="AQ13" t="str">
        <f t="shared" si="24"/>
        <v>};</v>
      </c>
    </row>
    <row r="14" spans="1:43" x14ac:dyDescent="0.25">
      <c r="A14">
        <v>1879323535</v>
      </c>
      <c r="B14">
        <v>10</v>
      </c>
      <c r="C14">
        <v>10</v>
      </c>
      <c r="D14" t="s">
        <v>1085</v>
      </c>
      <c r="E14" t="s">
        <v>31</v>
      </c>
      <c r="G14" t="s">
        <v>1865</v>
      </c>
      <c r="J14" t="s">
        <v>79</v>
      </c>
      <c r="K14" t="s">
        <v>1087</v>
      </c>
      <c r="L14" t="s">
        <v>1099</v>
      </c>
      <c r="M14">
        <v>0</v>
      </c>
      <c r="N14" s="5" t="s">
        <v>1392</v>
      </c>
      <c r="R14" t="str">
        <f t="shared" si="1"/>
        <v xml:space="preserve"> [13] = {["ID"] = 1879323535; }; -- Light Beneath Osgiliath</v>
      </c>
      <c r="S14" s="1" t="str">
        <f t="shared" si="2"/>
        <v xml:space="preserve"> [13] = {["ID"] = 1879323535; ["SAVE_INDEX"] = 10; ["TYPE"] =  4; ["VXP"] = 0; ["LP"] = 0; ["REP"] = 0; ["FACTION"] = 1; ["TIER"] = 0; ["MIN_LVL"] = "CAP"; ["NAME"] = { ["EN"] = "Light Beneath Osgiliath"; }; ["LORE"] = { ["EN"] = "Something stirs in the tunnels and passageways beneath the crumbling ruins of Osgiliath."; }; ["SUMMARY"] = { ["EN"] = "Complete 4 deeds in the Sunken Labyrinth"; }; ["TITLE"] = { ["EN"] = "Labyrinthian Slugger"; }; };</v>
      </c>
      <c r="T14">
        <f t="shared" si="3"/>
        <v>13</v>
      </c>
      <c r="U14" t="str">
        <f t="shared" si="4"/>
        <v xml:space="preserve"> [13] = {</v>
      </c>
      <c r="V14" t="str">
        <f t="shared" si="5"/>
        <v xml:space="preserve">["ID"] = 1879323535; </v>
      </c>
      <c r="W14" t="str">
        <f t="shared" si="6"/>
        <v xml:space="preserve">["ID"] = 1879323535; </v>
      </c>
      <c r="X14" t="str">
        <f t="shared" si="7"/>
        <v/>
      </c>
      <c r="Y14" s="1" t="str">
        <f t="shared" si="8"/>
        <v xml:space="preserve">["SAVE_INDEX"] = 10; </v>
      </c>
      <c r="Z14">
        <f>VLOOKUP(E14,Type!A$2:B$18,2,FALSE)</f>
        <v>4</v>
      </c>
      <c r="AA14" t="str">
        <f t="shared" si="9"/>
        <v xml:space="preserve">["TYPE"] =  4; </v>
      </c>
      <c r="AB14" t="str">
        <f t="shared" si="10"/>
        <v>0</v>
      </c>
      <c r="AC14" t="str">
        <f t="shared" si="11"/>
        <v xml:space="preserve">["VXP"] = 0; </v>
      </c>
      <c r="AD14" t="str">
        <f t="shared" si="12"/>
        <v>0</v>
      </c>
      <c r="AE14" t="str">
        <f t="shared" si="13"/>
        <v xml:space="preserve">["LP"] = 0; </v>
      </c>
      <c r="AF14" t="str">
        <f t="shared" si="14"/>
        <v>0</v>
      </c>
      <c r="AG14" t="str">
        <f t="shared" si="15"/>
        <v xml:space="preserve">["REP"] = 0; </v>
      </c>
      <c r="AH14">
        <f>VLOOKUP(J14,Faction!A$2:B$78,2,FALSE)</f>
        <v>1</v>
      </c>
      <c r="AI14" t="str">
        <f t="shared" si="16"/>
        <v xml:space="preserve">["FACTION"] = 1; </v>
      </c>
      <c r="AJ14" t="str">
        <f t="shared" si="17"/>
        <v xml:space="preserve">["TIER"] = 0; </v>
      </c>
      <c r="AK14" t="str">
        <f t="shared" si="18"/>
        <v xml:space="preserve">["MIN_LVL"] = "CAP"; </v>
      </c>
      <c r="AL14" t="str">
        <f t="shared" si="19"/>
        <v/>
      </c>
      <c r="AM14" t="str">
        <f t="shared" si="20"/>
        <v xml:space="preserve">["NAME"] = { ["EN"] = "Light Beneath Osgiliath"; }; </v>
      </c>
      <c r="AN14" t="str">
        <f t="shared" si="21"/>
        <v xml:space="preserve">["LORE"] = { ["EN"] = "Something stirs in the tunnels and passageways beneath the crumbling ruins of Osgiliath."; }; </v>
      </c>
      <c r="AO14" t="str">
        <f t="shared" si="22"/>
        <v xml:space="preserve">["SUMMARY"] = { ["EN"] = "Complete 4 deeds in the Sunken Labyrinth"; }; </v>
      </c>
      <c r="AP14" t="str">
        <f t="shared" si="23"/>
        <v xml:space="preserve">["TITLE"] = { ["EN"] = "Labyrinthian Slugger"; }; </v>
      </c>
      <c r="AQ14" t="str">
        <f t="shared" si="24"/>
        <v>};</v>
      </c>
    </row>
    <row r="15" spans="1:43" x14ac:dyDescent="0.25">
      <c r="A15">
        <v>1879323532</v>
      </c>
      <c r="B15">
        <v>11</v>
      </c>
      <c r="C15">
        <v>11</v>
      </c>
      <c r="D15" t="s">
        <v>1088</v>
      </c>
      <c r="E15" t="s">
        <v>31</v>
      </c>
      <c r="J15" t="s">
        <v>79</v>
      </c>
      <c r="K15" t="s">
        <v>1089</v>
      </c>
      <c r="L15" t="s">
        <v>1099</v>
      </c>
      <c r="M15">
        <v>1</v>
      </c>
      <c r="N15" s="5">
        <v>50</v>
      </c>
      <c r="R15" t="str">
        <f t="shared" si="1"/>
        <v xml:space="preserve"> [14] = {["ID"] = 1879323532; }; -- Sunken Labyrinth -- Tier 1</v>
      </c>
      <c r="S15" s="1" t="str">
        <f t="shared" si="2"/>
        <v xml:space="preserve"> [14] = {["ID"] = 1879323532; ["SAVE_INDEX"] = 11; ["TYPE"] =  4; ["VXP"] = 0; ["LP"] = 0; ["REP"] = 0; ["FACTION"] = 1; ["TIER"] = 1; ["MIN_LVL"] =  "50"; ["NAME"] = { ["EN"] = "Sunken Labyrinth -- Tier 1"; }; ["LORE"] = { ["EN"] = "Something stirs in the tunnels and passageways beneath the crumbling ruins of Osgiliath."; }; ["SUMMARY"] = { ["EN"] = "Complete the Sunken Labyrinth in Tier 1"; }; };</v>
      </c>
      <c r="T15">
        <f t="shared" si="3"/>
        <v>14</v>
      </c>
      <c r="U15" t="str">
        <f t="shared" si="4"/>
        <v xml:space="preserve"> [14] = {</v>
      </c>
      <c r="V15" t="str">
        <f t="shared" si="5"/>
        <v xml:space="preserve">["ID"] = 1879323532; </v>
      </c>
      <c r="W15" t="str">
        <f t="shared" si="6"/>
        <v xml:space="preserve">["ID"] = 1879323532; </v>
      </c>
      <c r="X15" t="str">
        <f t="shared" si="7"/>
        <v/>
      </c>
      <c r="Y15" s="1" t="str">
        <f t="shared" si="8"/>
        <v xml:space="preserve">["SAVE_INDEX"] = 11; </v>
      </c>
      <c r="Z15">
        <f>VLOOKUP(E15,Type!A$2:B$18,2,FALSE)</f>
        <v>4</v>
      </c>
      <c r="AA15" t="str">
        <f t="shared" si="9"/>
        <v xml:space="preserve">["TYPE"] =  4; </v>
      </c>
      <c r="AB15" t="str">
        <f t="shared" si="10"/>
        <v>0</v>
      </c>
      <c r="AC15" t="str">
        <f t="shared" si="11"/>
        <v xml:space="preserve">["VXP"] = 0; </v>
      </c>
      <c r="AD15" t="str">
        <f t="shared" si="12"/>
        <v>0</v>
      </c>
      <c r="AE15" t="str">
        <f t="shared" si="13"/>
        <v xml:space="preserve">["LP"] = 0; </v>
      </c>
      <c r="AF15" t="str">
        <f t="shared" si="14"/>
        <v>0</v>
      </c>
      <c r="AG15" t="str">
        <f t="shared" si="15"/>
        <v xml:space="preserve">["REP"] = 0; </v>
      </c>
      <c r="AH15">
        <f>VLOOKUP(J15,Faction!A$2:B$78,2,FALSE)</f>
        <v>1</v>
      </c>
      <c r="AI15" t="str">
        <f t="shared" si="16"/>
        <v xml:space="preserve">["FACTION"] = 1; </v>
      </c>
      <c r="AJ15" t="str">
        <f t="shared" si="17"/>
        <v xml:space="preserve">["TIER"] = 1; </v>
      </c>
      <c r="AK15" t="str">
        <f t="shared" si="18"/>
        <v xml:space="preserve">["MIN_LVL"] =  "50"; </v>
      </c>
      <c r="AL15" t="str">
        <f t="shared" si="19"/>
        <v/>
      </c>
      <c r="AM15" t="str">
        <f t="shared" si="20"/>
        <v xml:space="preserve">["NAME"] = { ["EN"] = "Sunken Labyrinth -- Tier 1"; }; </v>
      </c>
      <c r="AN15" t="str">
        <f t="shared" si="21"/>
        <v xml:space="preserve">["LORE"] = { ["EN"] = "Something stirs in the tunnels and passageways beneath the crumbling ruins of Osgiliath."; }; </v>
      </c>
      <c r="AO15" t="str">
        <f t="shared" si="22"/>
        <v xml:space="preserve">["SUMMARY"] = { ["EN"] = "Complete the Sunken Labyrinth in Tier 1"; }; </v>
      </c>
      <c r="AP15" t="str">
        <f t="shared" si="23"/>
        <v/>
      </c>
      <c r="AQ15" t="str">
        <f t="shared" si="24"/>
        <v>};</v>
      </c>
    </row>
    <row r="16" spans="1:43" x14ac:dyDescent="0.25">
      <c r="A16">
        <v>1879323533</v>
      </c>
      <c r="B16">
        <v>12</v>
      </c>
      <c r="C16">
        <v>12</v>
      </c>
      <c r="D16" t="s">
        <v>1090</v>
      </c>
      <c r="E16" t="s">
        <v>31</v>
      </c>
      <c r="J16" t="s">
        <v>79</v>
      </c>
      <c r="K16" t="s">
        <v>1091</v>
      </c>
      <c r="L16" t="s">
        <v>1099</v>
      </c>
      <c r="M16">
        <v>1</v>
      </c>
      <c r="N16" s="5">
        <v>50</v>
      </c>
      <c r="R16" t="str">
        <f t="shared" si="1"/>
        <v xml:space="preserve"> [15] = {["ID"] = 1879323533; }; -- Sunken Labyrinth -- Tier 2</v>
      </c>
      <c r="S16" s="1" t="str">
        <f t="shared" si="2"/>
        <v xml:space="preserve"> [15] = {["ID"] = 1879323533; ["SAVE_INDEX"] = 12; ["TYPE"] =  4; ["VXP"] = 0; ["LP"] = 0; ["REP"] = 0; ["FACTION"] = 1; ["TIER"] = 1; ["MIN_LVL"] =  "50"; ["NAME"] = { ["EN"] = "Sunken Labyrinth -- Tier 2"; }; ["LORE"] = { ["EN"] = "Something stirs in the tunnels and passageways beneath the crumbling ruins of Osgiliath."; }; ["SUMMARY"] = { ["EN"] = "Complete the Sunken Labyrinth in Tier 2"; }; };</v>
      </c>
      <c r="T16">
        <f t="shared" si="3"/>
        <v>15</v>
      </c>
      <c r="U16" t="str">
        <f t="shared" si="4"/>
        <v xml:space="preserve"> [15] = {</v>
      </c>
      <c r="V16" t="str">
        <f t="shared" si="5"/>
        <v xml:space="preserve">["ID"] = 1879323533; </v>
      </c>
      <c r="W16" t="str">
        <f t="shared" si="6"/>
        <v xml:space="preserve">["ID"] = 1879323533; </v>
      </c>
      <c r="X16" t="str">
        <f t="shared" si="7"/>
        <v/>
      </c>
      <c r="Y16" s="1" t="str">
        <f t="shared" si="8"/>
        <v xml:space="preserve">["SAVE_INDEX"] = 12; </v>
      </c>
      <c r="Z16">
        <f>VLOOKUP(E16,Type!A$2:B$18,2,FALSE)</f>
        <v>4</v>
      </c>
      <c r="AA16" t="str">
        <f t="shared" si="9"/>
        <v xml:space="preserve">["TYPE"] =  4; </v>
      </c>
      <c r="AB16" t="str">
        <f t="shared" si="10"/>
        <v>0</v>
      </c>
      <c r="AC16" t="str">
        <f t="shared" si="11"/>
        <v xml:space="preserve">["VXP"] = 0; </v>
      </c>
      <c r="AD16" t="str">
        <f t="shared" si="12"/>
        <v>0</v>
      </c>
      <c r="AE16" t="str">
        <f t="shared" si="13"/>
        <v xml:space="preserve">["LP"] = 0; </v>
      </c>
      <c r="AF16" t="str">
        <f t="shared" si="14"/>
        <v>0</v>
      </c>
      <c r="AG16" t="str">
        <f t="shared" si="15"/>
        <v xml:space="preserve">["REP"] = 0; </v>
      </c>
      <c r="AH16">
        <f>VLOOKUP(J16,Faction!A$2:B$78,2,FALSE)</f>
        <v>1</v>
      </c>
      <c r="AI16" t="str">
        <f t="shared" si="16"/>
        <v xml:space="preserve">["FACTION"] = 1; </v>
      </c>
      <c r="AJ16" t="str">
        <f t="shared" si="17"/>
        <v xml:space="preserve">["TIER"] = 1; </v>
      </c>
      <c r="AK16" t="str">
        <f t="shared" si="18"/>
        <v xml:space="preserve">["MIN_LVL"] =  "50"; </v>
      </c>
      <c r="AL16" t="str">
        <f t="shared" si="19"/>
        <v/>
      </c>
      <c r="AM16" t="str">
        <f t="shared" si="20"/>
        <v xml:space="preserve">["NAME"] = { ["EN"] = "Sunken Labyrinth -- Tier 2"; }; </v>
      </c>
      <c r="AN16" t="str">
        <f t="shared" si="21"/>
        <v xml:space="preserve">["LORE"] = { ["EN"] = "Something stirs in the tunnels and passageways beneath the crumbling ruins of Osgiliath."; }; </v>
      </c>
      <c r="AO16" t="str">
        <f t="shared" si="22"/>
        <v xml:space="preserve">["SUMMARY"] = { ["EN"] = "Complete the Sunken Labyrinth in Tier 2"; }; </v>
      </c>
      <c r="AP16" t="str">
        <f t="shared" si="23"/>
        <v/>
      </c>
      <c r="AQ16" t="str">
        <f t="shared" si="24"/>
        <v>};</v>
      </c>
    </row>
    <row r="17" spans="1:43" x14ac:dyDescent="0.25">
      <c r="A17">
        <v>1879323531</v>
      </c>
      <c r="B17">
        <v>13</v>
      </c>
      <c r="C17">
        <v>13</v>
      </c>
      <c r="D17" t="s">
        <v>1092</v>
      </c>
      <c r="E17" t="s">
        <v>31</v>
      </c>
      <c r="J17" t="s">
        <v>79</v>
      </c>
      <c r="K17" t="s">
        <v>1093</v>
      </c>
      <c r="L17" t="s">
        <v>1100</v>
      </c>
      <c r="M17">
        <v>1</v>
      </c>
      <c r="N17" s="5" t="s">
        <v>1392</v>
      </c>
      <c r="R17" t="str">
        <f t="shared" si="1"/>
        <v xml:space="preserve"> [16] = {["ID"] = 1879323531; }; -- Challenge: Subterranean Slugfest</v>
      </c>
      <c r="S17" s="1" t="str">
        <f t="shared" si="2"/>
        <v xml:space="preserve"> [16] = {["ID"] = 1879323531; ["SAVE_INDEX"] = 13; ["TYPE"] =  4; ["VXP"] = 0; ["LP"] = 0; ["REP"] = 0; ["FACTION"] = 1; ["TIER"] = 1; ["MIN_LVL"] = "CAP"; ["NAME"] = { ["EN"] = "Challenge: Subterranean Slugfest"; }; ["LORE"] = { ["EN"] = "The tunnels beneath Osgiliath have many challengers - all of whom must be defeated with haste if Faramir is to be found."; }; ["SUMMARY"] = { ["EN"] = "Complete the Challenge of the Sunken Labyrinth on Tier 2 at level cap"; }; };</v>
      </c>
      <c r="T17">
        <f t="shared" si="3"/>
        <v>16</v>
      </c>
      <c r="U17" t="str">
        <f t="shared" si="4"/>
        <v xml:space="preserve"> [16] = {</v>
      </c>
      <c r="V17" t="str">
        <f t="shared" si="5"/>
        <v xml:space="preserve">["ID"] = 1879323531; </v>
      </c>
      <c r="W17" t="str">
        <f t="shared" si="6"/>
        <v xml:space="preserve">["ID"] = 1879323531; </v>
      </c>
      <c r="X17" t="str">
        <f t="shared" si="7"/>
        <v/>
      </c>
      <c r="Y17" s="1" t="str">
        <f t="shared" si="8"/>
        <v xml:space="preserve">["SAVE_INDEX"] = 13; </v>
      </c>
      <c r="Z17">
        <f>VLOOKUP(E17,Type!A$2:B$18,2,FALSE)</f>
        <v>4</v>
      </c>
      <c r="AA17" t="str">
        <f t="shared" si="9"/>
        <v xml:space="preserve">["TYPE"] =  4; </v>
      </c>
      <c r="AB17" t="str">
        <f t="shared" si="10"/>
        <v>0</v>
      </c>
      <c r="AC17" t="str">
        <f t="shared" si="11"/>
        <v xml:space="preserve">["VXP"] = 0; </v>
      </c>
      <c r="AD17" t="str">
        <f t="shared" si="12"/>
        <v>0</v>
      </c>
      <c r="AE17" t="str">
        <f t="shared" si="13"/>
        <v xml:space="preserve">["LP"] = 0; </v>
      </c>
      <c r="AF17" t="str">
        <f t="shared" si="14"/>
        <v>0</v>
      </c>
      <c r="AG17" t="str">
        <f t="shared" si="15"/>
        <v xml:space="preserve">["REP"] = 0; </v>
      </c>
      <c r="AH17">
        <f>VLOOKUP(J17,Faction!A$2:B$78,2,FALSE)</f>
        <v>1</v>
      </c>
      <c r="AI17" t="str">
        <f t="shared" si="16"/>
        <v xml:space="preserve">["FACTION"] = 1; </v>
      </c>
      <c r="AJ17" t="str">
        <f t="shared" si="17"/>
        <v xml:space="preserve">["TIER"] = 1; </v>
      </c>
      <c r="AK17" t="str">
        <f t="shared" si="18"/>
        <v xml:space="preserve">["MIN_LVL"] = "CAP"; </v>
      </c>
      <c r="AL17" t="str">
        <f t="shared" si="19"/>
        <v/>
      </c>
      <c r="AM17" t="str">
        <f t="shared" si="20"/>
        <v xml:space="preserve">["NAME"] = { ["EN"] = "Challenge: Subterranean Slugfest"; }; </v>
      </c>
      <c r="AN17" t="str">
        <f t="shared" si="21"/>
        <v xml:space="preserve">["LORE"] = { ["EN"] = "The tunnels beneath Osgiliath have many challengers - all of whom must be defeated with haste if Faramir is to be found."; }; </v>
      </c>
      <c r="AO17" t="str">
        <f t="shared" si="22"/>
        <v xml:space="preserve">["SUMMARY"] = { ["EN"] = "Complete the Challenge of the Sunken Labyrinth on Tier 2 at level cap"; }; </v>
      </c>
      <c r="AP17" t="str">
        <f t="shared" si="23"/>
        <v/>
      </c>
      <c r="AQ17" t="str">
        <f t="shared" si="24"/>
        <v>};</v>
      </c>
    </row>
    <row r="18" spans="1:43" x14ac:dyDescent="0.25">
      <c r="A18">
        <v>1879323534</v>
      </c>
      <c r="B18">
        <v>14</v>
      </c>
      <c r="C18">
        <v>14</v>
      </c>
      <c r="D18" t="s">
        <v>1094</v>
      </c>
      <c r="E18" t="s">
        <v>25</v>
      </c>
      <c r="J18" t="s">
        <v>79</v>
      </c>
      <c r="K18" t="s">
        <v>1095</v>
      </c>
      <c r="L18" t="s">
        <v>1101</v>
      </c>
      <c r="M18">
        <v>1</v>
      </c>
      <c r="N18" s="5">
        <v>50</v>
      </c>
      <c r="R18" t="str">
        <f t="shared" si="1"/>
        <v xml:space="preserve"> [17] = {["ID"] = 1879323534; }; -- Memories of the Second Age</v>
      </c>
      <c r="S18" s="1" t="str">
        <f t="shared" si="2"/>
        <v xml:space="preserve"> [17] = {["ID"] = 1879323534; ["SAVE_INDEX"] = 14; ["TYPE"] =  3; ["VXP"] = 0; ["LP"] = 0; ["REP"] = 0; ["FACTION"] = 1; ["TIER"] = 1; ["MIN_LVL"] =  "50"; ["NAME"] = { ["EN"] = "Memories of the Second Age"; }; ["LORE"] = { ["EN"] = "Lost Gondorian relics from the Second Age lie scattered and forgotten beneath the ruins of Osgiliath."; }; ["SUMMARY"] = { ["EN"] = "Find seven relics of Gondor within the Sunken Labyrinth"; }; };</v>
      </c>
      <c r="T18">
        <f t="shared" si="3"/>
        <v>17</v>
      </c>
      <c r="U18" t="str">
        <f t="shared" si="4"/>
        <v xml:space="preserve"> [17] = {</v>
      </c>
      <c r="V18" t="str">
        <f t="shared" si="5"/>
        <v xml:space="preserve">["ID"] = 1879323534; </v>
      </c>
      <c r="W18" t="str">
        <f t="shared" si="6"/>
        <v xml:space="preserve">["ID"] = 1879323534; </v>
      </c>
      <c r="X18" t="str">
        <f t="shared" si="7"/>
        <v/>
      </c>
      <c r="Y18" s="1" t="str">
        <f t="shared" si="8"/>
        <v xml:space="preserve">["SAVE_INDEX"] = 14; </v>
      </c>
      <c r="Z18">
        <f>VLOOKUP(E18,Type!A$2:B$18,2,FALSE)</f>
        <v>3</v>
      </c>
      <c r="AA18" t="str">
        <f t="shared" si="9"/>
        <v xml:space="preserve">["TYPE"] =  3; </v>
      </c>
      <c r="AB18" t="str">
        <f t="shared" si="10"/>
        <v>0</v>
      </c>
      <c r="AC18" t="str">
        <f t="shared" si="11"/>
        <v xml:space="preserve">["VXP"] = 0; </v>
      </c>
      <c r="AD18" t="str">
        <f t="shared" si="12"/>
        <v>0</v>
      </c>
      <c r="AE18" t="str">
        <f t="shared" si="13"/>
        <v xml:space="preserve">["LP"] = 0; </v>
      </c>
      <c r="AF18" t="str">
        <f t="shared" si="14"/>
        <v>0</v>
      </c>
      <c r="AG18" t="str">
        <f t="shared" si="15"/>
        <v xml:space="preserve">["REP"] = 0; </v>
      </c>
      <c r="AH18">
        <f>VLOOKUP(J18,Faction!A$2:B$78,2,FALSE)</f>
        <v>1</v>
      </c>
      <c r="AI18" t="str">
        <f t="shared" si="16"/>
        <v xml:space="preserve">["FACTION"] = 1; </v>
      </c>
      <c r="AJ18" t="str">
        <f t="shared" si="17"/>
        <v xml:space="preserve">["TIER"] = 1; </v>
      </c>
      <c r="AK18" t="str">
        <f t="shared" si="18"/>
        <v xml:space="preserve">["MIN_LVL"] =  "50"; </v>
      </c>
      <c r="AL18" t="str">
        <f t="shared" si="19"/>
        <v/>
      </c>
      <c r="AM18" t="str">
        <f t="shared" si="20"/>
        <v xml:space="preserve">["NAME"] = { ["EN"] = "Memories of the Second Age"; }; </v>
      </c>
      <c r="AN18" t="str">
        <f t="shared" si="21"/>
        <v xml:space="preserve">["LORE"] = { ["EN"] = "Lost Gondorian relics from the Second Age lie scattered and forgotten beneath the ruins of Osgiliath."; }; </v>
      </c>
      <c r="AO18" t="str">
        <f t="shared" si="22"/>
        <v xml:space="preserve">["SUMMARY"] = { ["EN"] = "Find seven relics of Gondor within the Sunken Labyrinth"; }; </v>
      </c>
      <c r="AP18" t="str">
        <f t="shared" si="23"/>
        <v/>
      </c>
      <c r="AQ18" t="str">
        <f t="shared" si="24"/>
        <v>};</v>
      </c>
    </row>
  </sheetData>
  <conditionalFormatting sqref="B1:B1048576">
    <cfRule type="duplicateValues" dxfId="25" priority="3"/>
  </conditionalFormatting>
  <conditionalFormatting sqref="C1:C2">
    <cfRule type="duplicateValues" dxfId="24" priority="4"/>
  </conditionalFormatting>
  <conditionalFormatting sqref="C1:C1048576">
    <cfRule type="duplicateValues" dxfId="23" priority="2"/>
  </conditionalFormatting>
  <conditionalFormatting sqref="P2:P18">
    <cfRule type="duplicateValues" dxfId="22"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S43"/>
  <sheetViews>
    <sheetView workbookViewId="0">
      <pane xSplit="3" ySplit="1" topLeftCell="D14" activePane="bottomRight" state="frozen"/>
      <selection pane="topRight" activeCell="B1" sqref="B1"/>
      <selection pane="bottomLeft" activeCell="A2" sqref="A2"/>
      <selection pane="bottomRight" activeCell="R2" sqref="R2:R43"/>
    </sheetView>
  </sheetViews>
  <sheetFormatPr defaultRowHeight="15" x14ac:dyDescent="0.25"/>
  <cols>
    <col min="1" max="1" width="11" bestFit="1" customWidth="1"/>
    <col min="3" max="3" width="61.42578125" bestFit="1"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17.14062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1102</v>
      </c>
      <c r="D2" s="2" t="s">
        <v>134</v>
      </c>
      <c r="E2" s="2"/>
      <c r="P2">
        <v>87</v>
      </c>
      <c r="R2" t="str">
        <f>CONCATENATE(U2,W2,X2,AS2," -- ",C2)</f>
        <v xml:space="preserve">  [1] = {["CAT_ID"] = 87; }; -- Blood of the Black Serpent</v>
      </c>
      <c r="S2" s="1" t="str">
        <f t="shared" ref="S2:S43" si="0">CONCATENATE(U2,V2,Y2,AA2,AC2,AE2,AG2,AI2,AK2,AL2,AM2,AN2,AO2,AP2,AQ2,AR2,AS2)</f>
        <v xml:space="preserve">  [1] = {                                          ["TYPE"] = 14;             ["VXP"] = 0; ["LP"] =  0; ["REP"] = 0; ["FACTION"] = 1; ["TIER"] = 0;                      ["NAME"] = { ["EN"] = "Blood of the Black Serpent"; }; };</v>
      </c>
      <c r="T2">
        <f>ROW()-1</f>
        <v>1</v>
      </c>
      <c r="U2" t="str">
        <f>CONCATENATE(REPT(" ",3-LEN(T2)),"[",T2,"] = {")</f>
        <v xml:space="preserve">  [1] = {</v>
      </c>
      <c r="V2" t="str">
        <f>IF(LEN(A2)&gt;0,CONCATENATE("[""ID""] = ",A2,"; "),"                     ")</f>
        <v xml:space="preserve">                     </v>
      </c>
      <c r="W2" t="str">
        <f>IF(LEN(A2)&gt;0,CONCATENATE("[""ID""] = ",A2,"; "),"")</f>
        <v/>
      </c>
      <c r="X2" t="str">
        <f>IF(LEN(P2)&gt;0,CONCATENATE("[""CAT_ID""] = ",P2,"; "),"")</f>
        <v xml:space="preserve">["CAT_ID"] = 87;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 t="shared" ref="AC2:AC43" si="1">IF(NOT(ISBLANK(E2)),CONCATENATE("[""NA""] = ",AB2,"; "),"            ")</f>
        <v xml:space="preserve">            </v>
      </c>
      <c r="AD2" t="str">
        <f t="shared" ref="AD2:AD43" si="2">TEXT(F2,0)</f>
        <v>0</v>
      </c>
      <c r="AE2" t="str">
        <f>CONCATENATE("[""VXP""] = ",REPT(" ",1-LEN(AD2)),TEXT(AD2,"0"),"; ")</f>
        <v xml:space="preserve">["VXP"] = 0; </v>
      </c>
      <c r="AF2" t="str">
        <f t="shared" ref="AF2:AF43" si="3">TEXT(H2,0)</f>
        <v>0</v>
      </c>
      <c r="AG2" t="str">
        <f>CONCATENATE("[""LP""] = ",REPT(" ",2-LEN(AF2)),TEXT(AF2,"0"),"; ")</f>
        <v xml:space="preserve">["LP"] =  0; </v>
      </c>
      <c r="AH2" t="str">
        <f t="shared" ref="AH2:AH43" si="4">TEXT(I2,0)</f>
        <v>0</v>
      </c>
      <c r="AI2" t="str">
        <f>CONCATENATE("[""REP""] = ",REPT(" ",1-LEN(AH2)),TEXT(AH2,"0"),"; ")</f>
        <v xml:space="preserve">["REP"] = 0; </v>
      </c>
      <c r="AJ2">
        <f>IF(NOT(ISBLANK(J2)),VLOOKUP(J2,Faction!A$2:B$78,2,FALSE),1)</f>
        <v>1</v>
      </c>
      <c r="AK2" t="str">
        <f t="shared" ref="AK2" si="5">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"Blood of the Black Serpent"; }; </v>
      </c>
      <c r="AP2" t="str">
        <f>IF(LEN(L2)&gt;0,CONCATENATE("[""LORE""] = { [""EN""] = """,L2,"""; }; "),"")</f>
        <v/>
      </c>
      <c r="AQ2" t="str">
        <f>IF(LEN(K2)&gt;0,CONCATENATE("[""SUMMARY""] = { [""EN""] = """,K2,"""; }; "),"")</f>
        <v/>
      </c>
      <c r="AR2" t="str">
        <f>IF(LEN(G2)&gt;0,CONCATENATE("[""TITLE""] = { [""EN""] = """,G2,"""; }; "),"")</f>
        <v/>
      </c>
      <c r="AS2" t="str">
        <f>CONCATENATE("};")</f>
        <v>};</v>
      </c>
    </row>
    <row r="3" spans="1:45" x14ac:dyDescent="0.25">
      <c r="A3">
        <v>1879331069</v>
      </c>
      <c r="B3">
        <v>1</v>
      </c>
      <c r="C3" t="s">
        <v>1103</v>
      </c>
      <c r="D3" t="s">
        <v>31</v>
      </c>
      <c r="G3" t="s">
        <v>1103</v>
      </c>
      <c r="K3" t="s">
        <v>1106</v>
      </c>
      <c r="L3" t="s">
        <v>1104</v>
      </c>
      <c r="M3">
        <v>0</v>
      </c>
      <c r="N3" s="5" t="s">
        <v>1392</v>
      </c>
      <c r="R3" t="str">
        <f t="shared" ref="R3:R43" si="6">CONCATENATE(U3,W3,X3,AS3," -- ",C3)</f>
        <v xml:space="preserve">  [2] = {["ID"] = 1879331069; }; -- Bane of Harad</v>
      </c>
      <c r="S3" s="1" t="str">
        <f t="shared" si="0"/>
        <v xml:space="preserve">  [2] = {["ID"] = 1879331069; ["SAVE_INDEX"] =  1; ["TYPE"] =  4;             ["VXP"] = 0; ["LP"] =  0; ["REP"] = 0; ["FACTION"] = 1; ["TIER"] = 0; ["MIN_LVL"] = "CAP"; ["NAME"] = { ["EN"] = "Bane of Harad"; }; ["LORE"] = { ["EN"] = "You have triumphed over the Men of Harad, shattered their leadership, and thrown down their vile standards."; }; ["SUMMARY"] = { ["EN"] = "Complete 2 deeds, 1 challenge"; }; ["TITLE"] = { ["EN"] = "Bane of Harad"; }; };</v>
      </c>
      <c r="T3">
        <f t="shared" ref="T3:T43" si="7">ROW()-1</f>
        <v>2</v>
      </c>
      <c r="U3" t="str">
        <f t="shared" ref="U3:U43" si="8">CONCATENATE(REPT(" ",3-LEN(T3)),"[",T3,"] = {")</f>
        <v xml:space="preserve">  [2] = {</v>
      </c>
      <c r="V3" t="str">
        <f t="shared" ref="V3:V43" si="9">IF(LEN(A3)&gt;0,CONCATENATE("[""ID""] = ",A3,"; "),"                     ")</f>
        <v xml:space="preserve">["ID"] = 1879331069; </v>
      </c>
      <c r="W3" t="str">
        <f t="shared" ref="W3:W43" si="10">IF(LEN(A3)&gt;0,CONCATENATE("[""ID""] = ",A3,"; "),"")</f>
        <v xml:space="preserve">["ID"] = 1879331069; </v>
      </c>
      <c r="X3" t="str">
        <f t="shared" ref="X3:X43" si="11">IF(LEN(P3)&gt;0,CONCATENATE("[""CAT_ID""] = ",P3,"; "),"")</f>
        <v/>
      </c>
      <c r="Y3" s="1" t="str">
        <f t="shared" ref="Y3:Y43" si="12">IF(LEN(B3)&gt;0,CONCATENATE("[""SAVE_INDEX""] = ",REPT(" ",2-LEN(B3)),B3,"; "),REPT(" ",21))</f>
        <v xml:space="preserve">["SAVE_INDEX"] =  1; </v>
      </c>
      <c r="Z3">
        <f>VLOOKUP(D3,Type!A$2:B$18,2,FALSE)</f>
        <v>4</v>
      </c>
      <c r="AA3" t="str">
        <f t="shared" ref="AA3:AA43" si="13">CONCATENATE("[""TYPE""] = ",REPT(" ",2-LEN(Z3)),Z3,"; ")</f>
        <v xml:space="preserve">["TYPE"] =  4; </v>
      </c>
      <c r="AB3" t="str">
        <f>IF(NOT(ISBLANK(E3)),VLOOKUP(E3,Type!D$2:E$6,2,FALSE),"")</f>
        <v/>
      </c>
      <c r="AC3" t="str">
        <f t="shared" si="1"/>
        <v xml:space="preserve">            </v>
      </c>
      <c r="AD3" t="str">
        <f t="shared" si="2"/>
        <v>0</v>
      </c>
      <c r="AE3" t="str">
        <f t="shared" ref="AE3:AE43" si="14">CONCATENATE("[""VXP""] = ",REPT(" ",1-LEN(AD3)),TEXT(AD3,"0"),"; ")</f>
        <v xml:space="preserve">["VXP"] = 0; </v>
      </c>
      <c r="AF3" t="str">
        <f t="shared" si="3"/>
        <v>0</v>
      </c>
      <c r="AG3" t="str">
        <f t="shared" ref="AG3:AG43" si="15">CONCATENATE("[""LP""] = ",REPT(" ",2-LEN(AF3)),TEXT(AF3,"0"),"; ")</f>
        <v xml:space="preserve">["LP"] =  0; </v>
      </c>
      <c r="AH3" t="str">
        <f t="shared" si="4"/>
        <v>0</v>
      </c>
      <c r="AI3" t="str">
        <f t="shared" ref="AI3:AI43" si="16">CONCATENATE("[""REP""] = ",REPT(" ",1-LEN(AH3)),TEXT(AH3,"0"),"; ")</f>
        <v xml:space="preserve">["REP"] = 0; </v>
      </c>
      <c r="AJ3">
        <f>IF(NOT(ISBLANK(J3)),VLOOKUP(J3,Faction!A$2:B$78,2,FALSE),1)</f>
        <v>1</v>
      </c>
      <c r="AK3" t="str">
        <f t="shared" ref="AK3:AK43" si="17">CONCATENATE("[""FACTION""] = ",TEXT(AJ3,"0"),"; ")</f>
        <v xml:space="preserve">["FACTION"] = 1; </v>
      </c>
      <c r="AL3" t="str">
        <f t="shared" ref="AL3:AL43" si="18">CONCATENATE("[""TIER""] = ",TEXT(M3,"0"),"; ")</f>
        <v xml:space="preserve">["TIER"] = 0; </v>
      </c>
      <c r="AM3" t="str">
        <f t="shared" ref="AM3:AM43" si="19">IF(LEN(N3)&gt;0,CONCATENATE("[""MIN_LVL""] = ",REPT(" ",3-LEN(N3)),"""",N3,"""; "),"                     ")</f>
        <v xml:space="preserve">["MIN_LVL"] = "CAP"; </v>
      </c>
      <c r="AN3" t="str">
        <f t="shared" ref="AN3:AN43" si="20">IF(LEN(O3)&gt;0,CONCATENATE("[""MIN_LVL""] = ",REPT(" ",3-LEN(O3)),"""",O3,"""; "),"")</f>
        <v/>
      </c>
      <c r="AO3" t="str">
        <f t="shared" ref="AO3:AO43" si="21">CONCATENATE("[""NAME""] = { [""EN""] = """,C3,"""; }; ")</f>
        <v xml:space="preserve">["NAME"] = { ["EN"] = "Bane of Harad"; }; </v>
      </c>
      <c r="AP3" t="str">
        <f t="shared" ref="AP3:AP43" si="22">IF(LEN(L3)&gt;0,CONCATENATE("[""LORE""] = { [""EN""] = """,L3,"""; }; "),"")</f>
        <v xml:space="preserve">["LORE"] = { ["EN"] = "You have triumphed over the Men of Harad, shattered their leadership, and thrown down their vile standards."; }; </v>
      </c>
      <c r="AQ3" t="str">
        <f t="shared" ref="AQ3:AQ43" si="23">IF(LEN(K3)&gt;0,CONCATENATE("[""SUMMARY""] = { [""EN""] = """,K3,"""; }; "),"")</f>
        <v xml:space="preserve">["SUMMARY"] = { ["EN"] = "Complete 2 deeds, 1 challenge"; }; </v>
      </c>
      <c r="AR3" t="str">
        <f t="shared" ref="AR3:AR43" si="24">IF(LEN(G3)&gt;0,CONCATENATE("[""TITLE""] = { [""EN""] = """,G3,"""; }; "),"")</f>
        <v xml:space="preserve">["TITLE"] = { ["EN"] = "Bane of Harad"; }; </v>
      </c>
      <c r="AS3" t="str">
        <f t="shared" ref="AS3:AS43" si="25">CONCATENATE("};")</f>
        <v>};</v>
      </c>
    </row>
    <row r="4" spans="1:45" x14ac:dyDescent="0.25">
      <c r="A4">
        <v>1879331070</v>
      </c>
      <c r="B4">
        <v>2</v>
      </c>
      <c r="C4" t="s">
        <v>1105</v>
      </c>
      <c r="D4" t="s">
        <v>31</v>
      </c>
      <c r="K4" t="s">
        <v>1107</v>
      </c>
      <c r="L4" t="s">
        <v>1684</v>
      </c>
      <c r="M4">
        <v>1</v>
      </c>
      <c r="N4" s="5">
        <v>75</v>
      </c>
      <c r="R4" t="str">
        <f t="shared" si="6"/>
        <v xml:space="preserve">  [3] = {["ID"] = 1879331070; }; -- Blood of the Black Serpent -- Tier 1</v>
      </c>
      <c r="S4" s="1" t="str">
        <f t="shared" si="0"/>
        <v xml:space="preserve">  [3] = {["ID"] = 1879331070; ["SAVE_INDEX"] =  2; ["TYPE"] =  4;             ["VXP"] = 0; ["LP"] =  0; ["REP"] = 0; ["FACTION"] = 1; ["TIER"] = 1; ["MIN_LVL"] =  "75"; ["NAME"] = { ["EN"] = "Blood of the Black Serpent -- Tier 1"; }; ["LORE"] = { ["EN"] = "As the Battle of the Pelennor Fields intensifies, the Men of Harad rally around their King and fight to hold against the warriors of Gondor and Rohan alike."; }; ["SUMMARY"] = { ["EN"] = "Complete the quest Blood of the Black Serpent -- Tier 1"; }; };</v>
      </c>
      <c r="T4">
        <f t="shared" si="7"/>
        <v>3</v>
      </c>
      <c r="U4" t="str">
        <f t="shared" si="8"/>
        <v xml:space="preserve">  [3] = {</v>
      </c>
      <c r="V4" t="str">
        <f t="shared" si="9"/>
        <v xml:space="preserve">["ID"] = 1879331070; </v>
      </c>
      <c r="W4" t="str">
        <f t="shared" si="10"/>
        <v xml:space="preserve">["ID"] = 1879331070; </v>
      </c>
      <c r="X4" t="str">
        <f t="shared" si="11"/>
        <v/>
      </c>
      <c r="Y4" s="1" t="str">
        <f t="shared" si="12"/>
        <v xml:space="preserve">["SAVE_INDEX"] =  2; </v>
      </c>
      <c r="Z4">
        <f>VLOOKUP(D4,Type!A$2:B$18,2,FALSE)</f>
        <v>4</v>
      </c>
      <c r="AA4" t="str">
        <f t="shared" si="13"/>
        <v xml:space="preserve">["TYPE"] =  4; </v>
      </c>
      <c r="AB4" t="str">
        <f>IF(NOT(ISBLANK(E4)),VLOOKUP(E4,Type!D$2:E$6,2,FALSE),"")</f>
        <v/>
      </c>
      <c r="AC4" t="str">
        <f t="shared" si="1"/>
        <v xml:space="preserve">            </v>
      </c>
      <c r="AD4" t="str">
        <f t="shared" si="2"/>
        <v>0</v>
      </c>
      <c r="AE4" t="str">
        <f t="shared" si="14"/>
        <v xml:space="preserve">["VXP"] = 0; </v>
      </c>
      <c r="AF4" t="str">
        <f t="shared" si="3"/>
        <v>0</v>
      </c>
      <c r="AG4" t="str">
        <f t="shared" si="15"/>
        <v xml:space="preserve">["LP"] =  0; </v>
      </c>
      <c r="AH4" t="str">
        <f t="shared" si="4"/>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"75"; </v>
      </c>
      <c r="AN4" t="str">
        <f t="shared" si="20"/>
        <v/>
      </c>
      <c r="AO4" t="str">
        <f t="shared" si="21"/>
        <v xml:space="preserve">["NAME"] = { ["EN"] = "Blood of the Black Serpent -- Tier 1"; }; </v>
      </c>
      <c r="AP4" t="str">
        <f t="shared" si="22"/>
        <v xml:space="preserve">["LORE"] = { ["EN"] = "As the Battle of the Pelennor Fields intensifies, the Men of Harad rally around their King and fight to hold against the warriors of Gondor and Rohan alike."; }; </v>
      </c>
      <c r="AQ4" t="str">
        <f t="shared" si="23"/>
        <v xml:space="preserve">["SUMMARY"] = { ["EN"] = "Complete the quest Blood of the Black Serpent -- Tier 1"; }; </v>
      </c>
      <c r="AR4" t="str">
        <f t="shared" si="24"/>
        <v/>
      </c>
      <c r="AS4" t="str">
        <f t="shared" si="25"/>
        <v>};</v>
      </c>
    </row>
    <row r="5" spans="1:45" x14ac:dyDescent="0.25">
      <c r="A5">
        <v>1879331068</v>
      </c>
      <c r="B5">
        <v>3</v>
      </c>
      <c r="C5" t="s">
        <v>1108</v>
      </c>
      <c r="D5" t="s">
        <v>31</v>
      </c>
      <c r="K5" t="s">
        <v>1109</v>
      </c>
      <c r="L5" t="s">
        <v>1684</v>
      </c>
      <c r="M5">
        <v>1</v>
      </c>
      <c r="N5" s="5">
        <v>75</v>
      </c>
      <c r="R5" t="str">
        <f t="shared" si="6"/>
        <v xml:space="preserve">  [4] = {["ID"] = 1879331068; }; -- Blood of the Black Serpent -- Tier 2</v>
      </c>
      <c r="S5" s="1" t="str">
        <f t="shared" si="0"/>
        <v xml:space="preserve">  [4] = {["ID"] = 1879331068; ["SAVE_INDEX"] =  3; ["TYPE"] =  4;             ["VXP"] = 0; ["LP"] =  0; ["REP"] = 0; ["FACTION"] = 1; ["TIER"] = 1; ["MIN_LVL"] =  "75"; ["NAME"] = { ["EN"] = "Blood of the Black Serpent -- Tier 2"; }; ["LORE"] = { ["EN"] = "As the Battle of the Pelennor Fields intensifies, the Men of Harad rally around their King and fight to hold against the warriors of Gondor and Rohan alike."; }; ["SUMMARY"] = { ["EN"] = "Complete the quest Blood of the Black Serpent -- Tier 2"; }; };</v>
      </c>
      <c r="T5">
        <f t="shared" si="7"/>
        <v>4</v>
      </c>
      <c r="U5" t="str">
        <f t="shared" si="8"/>
        <v xml:space="preserve">  [4] = {</v>
      </c>
      <c r="V5" t="str">
        <f t="shared" si="9"/>
        <v xml:space="preserve">["ID"] = 1879331068; </v>
      </c>
      <c r="W5" t="str">
        <f t="shared" si="10"/>
        <v xml:space="preserve">["ID"] = 1879331068; </v>
      </c>
      <c r="X5" t="str">
        <f t="shared" si="11"/>
        <v/>
      </c>
      <c r="Y5" s="1" t="str">
        <f t="shared" si="12"/>
        <v xml:space="preserve">["SAVE_INDEX"] =  3; </v>
      </c>
      <c r="Z5">
        <f>VLOOKUP(D5,Type!A$2:B$18,2,FALSE)</f>
        <v>4</v>
      </c>
      <c r="AA5" t="str">
        <f t="shared" si="13"/>
        <v xml:space="preserve">["TYPE"] =  4; </v>
      </c>
      <c r="AB5" t="str">
        <f>IF(NOT(ISBLANK(E5)),VLOOKUP(E5,Type!D$2:E$6,2,FALSE),"")</f>
        <v/>
      </c>
      <c r="AC5" t="str">
        <f t="shared" si="1"/>
        <v xml:space="preserve">            </v>
      </c>
      <c r="AD5" t="str">
        <f t="shared" si="2"/>
        <v>0</v>
      </c>
      <c r="AE5" t="str">
        <f t="shared" si="14"/>
        <v xml:space="preserve">["VXP"] = 0; </v>
      </c>
      <c r="AF5" t="str">
        <f t="shared" si="3"/>
        <v>0</v>
      </c>
      <c r="AG5" t="str">
        <f t="shared" si="15"/>
        <v xml:space="preserve">["LP"] =  0; </v>
      </c>
      <c r="AH5" t="str">
        <f t="shared" si="4"/>
        <v>0</v>
      </c>
      <c r="AI5" t="str">
        <f t="shared" si="16"/>
        <v xml:space="preserve">["REP"] = 0; </v>
      </c>
      <c r="AJ5">
        <f>IF(NOT(ISBLANK(J5)),VLOOKUP(J5,Faction!A$2:B$78,2,FALSE),1)</f>
        <v>1</v>
      </c>
      <c r="AK5" t="str">
        <f t="shared" si="17"/>
        <v xml:space="preserve">["FACTION"] = 1; </v>
      </c>
      <c r="AL5" t="str">
        <f t="shared" si="18"/>
        <v xml:space="preserve">["TIER"] = 1; </v>
      </c>
      <c r="AM5" t="str">
        <f t="shared" si="19"/>
        <v xml:space="preserve">["MIN_LVL"] =  "75"; </v>
      </c>
      <c r="AN5" t="str">
        <f t="shared" si="20"/>
        <v/>
      </c>
      <c r="AO5" t="str">
        <f t="shared" si="21"/>
        <v xml:space="preserve">["NAME"] = { ["EN"] = "Blood of the Black Serpent -- Tier 2"; }; </v>
      </c>
      <c r="AP5" t="str">
        <f t="shared" si="22"/>
        <v xml:space="preserve">["LORE"] = { ["EN"] = "As the Battle of the Pelennor Fields intensifies, the Men of Harad rally around their King and fight to hold against the warriors of Gondor and Rohan alike."; }; </v>
      </c>
      <c r="AQ5" t="str">
        <f t="shared" si="23"/>
        <v xml:space="preserve">["SUMMARY"] = { ["EN"] = "Complete the quest Blood of the Black Serpent -- Tier 2"; }; </v>
      </c>
      <c r="AR5" t="str">
        <f t="shared" si="24"/>
        <v/>
      </c>
      <c r="AS5" t="str">
        <f t="shared" si="25"/>
        <v>};</v>
      </c>
    </row>
    <row r="6" spans="1:45" x14ac:dyDescent="0.25">
      <c r="A6">
        <v>1879331071</v>
      </c>
      <c r="B6">
        <v>4</v>
      </c>
      <c r="C6" t="s">
        <v>1110</v>
      </c>
      <c r="D6" t="s">
        <v>31</v>
      </c>
      <c r="K6" t="s">
        <v>1112</v>
      </c>
      <c r="L6" t="s">
        <v>1111</v>
      </c>
      <c r="M6">
        <v>1</v>
      </c>
      <c r="N6" s="5" t="s">
        <v>1392</v>
      </c>
      <c r="R6" t="str">
        <f t="shared" si="6"/>
        <v xml:space="preserve">  [5] = {["ID"] = 1879331071; }; -- Challenge: Fall of the Two Princes</v>
      </c>
      <c r="S6" s="1" t="str">
        <f t="shared" si="0"/>
        <v xml:space="preserve">  [5] = {["ID"] = 1879331071; ["SAVE_INDEX"] =  4; ["TYPE"] =  4;             ["VXP"] = 0; ["LP"] =  0; ["REP"] = 0; ["FACTION"] = 1; ["TIER"] = 1; ["MIN_LVL"] = "CAP"; ["NAME"] = { ["EN"] = "Challenge: Fall of the Two Princes"; }; ["LORE"] = { ["EN"] = "The sons of the Black Serpent are dangerous foes, but their defeat could break the resolve of their kinsmen and turn the tide of battle."; }; ["SUMMARY"] = { ["EN"] = "Complete the quest Challenge: Fall of the Two Princes"; }; };</v>
      </c>
      <c r="T6">
        <f t="shared" si="7"/>
        <v>5</v>
      </c>
      <c r="U6" t="str">
        <f t="shared" si="8"/>
        <v xml:space="preserve">  [5] = {</v>
      </c>
      <c r="V6" t="str">
        <f t="shared" si="9"/>
        <v xml:space="preserve">["ID"] = 1879331071; </v>
      </c>
      <c r="W6" t="str">
        <f t="shared" si="10"/>
        <v xml:space="preserve">["ID"] = 1879331071; </v>
      </c>
      <c r="X6" t="str">
        <f t="shared" si="11"/>
        <v/>
      </c>
      <c r="Y6" s="1" t="str">
        <f t="shared" si="12"/>
        <v xml:space="preserve">["SAVE_INDEX"] =  4; </v>
      </c>
      <c r="Z6">
        <f>VLOOKUP(D6,Type!A$2:B$18,2,FALSE)</f>
        <v>4</v>
      </c>
      <c r="AA6" t="str">
        <f t="shared" si="13"/>
        <v xml:space="preserve">["TYPE"] =  4; </v>
      </c>
      <c r="AB6" t="str">
        <f>IF(NOT(ISBLANK(E6)),VLOOKUP(E6,Type!D$2:E$6,2,FALSE),"")</f>
        <v/>
      </c>
      <c r="AC6" t="str">
        <f t="shared" si="1"/>
        <v xml:space="preserve">            </v>
      </c>
      <c r="AD6" t="str">
        <f t="shared" si="2"/>
        <v>0</v>
      </c>
      <c r="AE6" t="str">
        <f t="shared" si="14"/>
        <v xml:space="preserve">["VXP"] = 0; </v>
      </c>
      <c r="AF6" t="str">
        <f t="shared" si="3"/>
        <v>0</v>
      </c>
      <c r="AG6" t="str">
        <f t="shared" si="15"/>
        <v xml:space="preserve">["LP"] =  0; </v>
      </c>
      <c r="AH6" t="str">
        <f t="shared" si="4"/>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["MIN_LVL"] = "CAP"; </v>
      </c>
      <c r="AN6" t="str">
        <f t="shared" si="20"/>
        <v/>
      </c>
      <c r="AO6" t="str">
        <f t="shared" si="21"/>
        <v xml:space="preserve">["NAME"] = { ["EN"] = "Challenge: Fall of the Two Princes"; }; </v>
      </c>
      <c r="AP6" t="str">
        <f t="shared" si="22"/>
        <v xml:space="preserve">["LORE"] = { ["EN"] = "The sons of the Black Serpent are dangerous foes, but their defeat could break the resolve of their kinsmen and turn the tide of battle."; }; </v>
      </c>
      <c r="AQ6" t="str">
        <f t="shared" si="23"/>
        <v xml:space="preserve">["SUMMARY"] = { ["EN"] = "Complete the quest Challenge: Fall of the Two Princes"; }; </v>
      </c>
      <c r="AR6" t="str">
        <f t="shared" si="24"/>
        <v/>
      </c>
      <c r="AS6" t="str">
        <f t="shared" si="25"/>
        <v>};</v>
      </c>
    </row>
    <row r="7" spans="1:45" x14ac:dyDescent="0.25">
      <c r="C7" s="2" t="s">
        <v>1113</v>
      </c>
      <c r="D7" s="2" t="s">
        <v>134</v>
      </c>
      <c r="E7" s="2"/>
      <c r="P7">
        <v>88</v>
      </c>
      <c r="R7" t="str">
        <f t="shared" si="6"/>
        <v xml:space="preserve">  [6] = {["CAT_ID"] = 88; }; -- The Quays of the Harlond</v>
      </c>
      <c r="S7" s="1" t="str">
        <f t="shared" si="0"/>
        <v xml:space="preserve">  [6] = {                                          ["TYPE"] = 14;             ["VXP"] = 0; ["LP"] =  0; ["REP"] = 0; ["FACTION"] = 1; ["TIER"] = 0;                      ["NAME"] = { ["EN"] = "The Quays of the Harlond"; }; };</v>
      </c>
      <c r="T7">
        <f t="shared" si="7"/>
        <v>6</v>
      </c>
      <c r="U7" t="str">
        <f t="shared" si="8"/>
        <v xml:space="preserve">  [6] = {</v>
      </c>
      <c r="V7" t="str">
        <f t="shared" si="9"/>
        <v xml:space="preserve">                     </v>
      </c>
      <c r="W7" t="str">
        <f t="shared" si="10"/>
        <v/>
      </c>
      <c r="X7" t="str">
        <f t="shared" si="11"/>
        <v xml:space="preserve">["CAT_ID"] = 88; </v>
      </c>
      <c r="Y7" s="1" t="str">
        <f t="shared" si="12"/>
        <v xml:space="preserve">                     </v>
      </c>
      <c r="Z7">
        <f>VLOOKUP(D7,Type!A$2:B$18,2,FALSE)</f>
        <v>14</v>
      </c>
      <c r="AA7" t="str">
        <f t="shared" si="13"/>
        <v xml:space="preserve">["TYPE"] = 14; </v>
      </c>
      <c r="AB7" t="str">
        <f>IF(NOT(ISBLANK(E7)),VLOOKUP(E7,Type!D$2:E$6,2,FALSE),"")</f>
        <v/>
      </c>
      <c r="AC7" t="str">
        <f t="shared" si="1"/>
        <v xml:space="preserve">            </v>
      </c>
      <c r="AD7" t="str">
        <f t="shared" si="2"/>
        <v>0</v>
      </c>
      <c r="AE7" t="str">
        <f t="shared" si="14"/>
        <v xml:space="preserve">["VXP"] = 0; </v>
      </c>
      <c r="AF7" t="str">
        <f t="shared" si="3"/>
        <v>0</v>
      </c>
      <c r="AG7" t="str">
        <f t="shared" si="15"/>
        <v xml:space="preserve">["LP"] =  0; </v>
      </c>
      <c r="AH7" t="str">
        <f t="shared" si="4"/>
        <v>0</v>
      </c>
      <c r="AI7" t="str">
        <f t="shared" si="16"/>
        <v xml:space="preserve">["REP"] = 0; </v>
      </c>
      <c r="AJ7">
        <f>IF(NOT(ISBLANK(J7)),VLOOKUP(J7,Faction!A$2:B$78,2,FALSE),1)</f>
        <v>1</v>
      </c>
      <c r="AK7" t="str">
        <f t="shared" si="17"/>
        <v xml:space="preserve">["FACTION"] = 1; </v>
      </c>
      <c r="AL7" t="str">
        <f t="shared" si="18"/>
        <v xml:space="preserve">["TIER"] = 0; </v>
      </c>
      <c r="AM7" t="str">
        <f t="shared" si="19"/>
        <v xml:space="preserve">                     </v>
      </c>
      <c r="AN7" t="str">
        <f t="shared" si="20"/>
        <v/>
      </c>
      <c r="AO7" t="str">
        <f t="shared" si="21"/>
        <v xml:space="preserve">["NAME"] = { ["EN"] = "The Quays of the Harlond"; }; </v>
      </c>
      <c r="AP7" t="str">
        <f t="shared" si="22"/>
        <v/>
      </c>
      <c r="AQ7" t="str">
        <f t="shared" si="23"/>
        <v/>
      </c>
      <c r="AR7" t="str">
        <f t="shared" si="24"/>
        <v/>
      </c>
      <c r="AS7" t="str">
        <f t="shared" si="25"/>
        <v>};</v>
      </c>
    </row>
    <row r="8" spans="1:45" x14ac:dyDescent="0.25">
      <c r="A8">
        <v>1879330606</v>
      </c>
      <c r="B8">
        <v>5</v>
      </c>
      <c r="C8" t="s">
        <v>1114</v>
      </c>
      <c r="D8" t="s">
        <v>31</v>
      </c>
      <c r="G8" t="s">
        <v>1115</v>
      </c>
      <c r="K8" t="s">
        <v>1106</v>
      </c>
      <c r="L8" t="s">
        <v>1116</v>
      </c>
      <c r="M8">
        <v>0</v>
      </c>
      <c r="N8" s="5" t="s">
        <v>1392</v>
      </c>
      <c r="R8" t="str">
        <f t="shared" si="6"/>
        <v xml:space="preserve">  [7] = {["ID"] = 1879330606; }; -- Vanquishing the Darkness</v>
      </c>
      <c r="S8" s="1" t="str">
        <f t="shared" si="0"/>
        <v xml:space="preserve">  [7] = {["ID"] = 1879330606; ["SAVE_INDEX"] =  5; ["TYPE"] =  4;             ["VXP"] = 0; ["LP"] =  0; ["REP"] = 0; ["FACTION"] = 1; ["TIER"] = 0; ["MIN_LVL"] = "CAP"; ["NAME"] = { ["EN"] = "Vanquishing the Darkness"; }; ["LORE"] = { ["EN"] = "Aragorn and his army have landed in Harlond, unbeknownst to the enemy and many of the men who fight for Gondor."; }; ["SUMMARY"] = { ["EN"] = "Complete 2 deeds, 1 challenge"; }; ["TITLE"] = { ["EN"] = "Vanquisher of Darkness"; }; };</v>
      </c>
      <c r="T8">
        <f t="shared" si="7"/>
        <v>7</v>
      </c>
      <c r="U8" t="str">
        <f t="shared" si="8"/>
        <v xml:space="preserve">  [7] = {</v>
      </c>
      <c r="V8" t="str">
        <f t="shared" si="9"/>
        <v xml:space="preserve">["ID"] = 1879330606; </v>
      </c>
      <c r="W8" t="str">
        <f t="shared" si="10"/>
        <v xml:space="preserve">["ID"] = 1879330606; </v>
      </c>
      <c r="X8" t="str">
        <f t="shared" si="11"/>
        <v/>
      </c>
      <c r="Y8" s="1" t="str">
        <f t="shared" si="12"/>
        <v xml:space="preserve">["SAVE_INDEX"] =  5; </v>
      </c>
      <c r="Z8">
        <f>VLOOKUP(D8,Type!A$2:B$18,2,FALSE)</f>
        <v>4</v>
      </c>
      <c r="AA8" t="str">
        <f t="shared" si="13"/>
        <v xml:space="preserve">["TYPE"] =  4; </v>
      </c>
      <c r="AB8" t="str">
        <f>IF(NOT(ISBLANK(E8)),VLOOKUP(E8,Type!D$2:E$6,2,FALSE),"")</f>
        <v/>
      </c>
      <c r="AC8" t="str">
        <f t="shared" si="1"/>
        <v xml:space="preserve">            </v>
      </c>
      <c r="AD8" t="str">
        <f t="shared" si="2"/>
        <v>0</v>
      </c>
      <c r="AE8" t="str">
        <f t="shared" si="14"/>
        <v xml:space="preserve">["VXP"] = 0; </v>
      </c>
      <c r="AF8" t="str">
        <f t="shared" si="3"/>
        <v>0</v>
      </c>
      <c r="AG8" t="str">
        <f t="shared" si="15"/>
        <v xml:space="preserve">["LP"] =  0; </v>
      </c>
      <c r="AH8" t="str">
        <f t="shared" si="4"/>
        <v>0</v>
      </c>
      <c r="AI8" t="str">
        <f t="shared" si="16"/>
        <v xml:space="preserve">["REP"] = 0; </v>
      </c>
      <c r="AJ8">
        <f>IF(NOT(ISBLANK(J8)),VLOOKUP(J8,Faction!A$2:B$78,2,FALSE),1)</f>
        <v>1</v>
      </c>
      <c r="AK8" t="str">
        <f t="shared" si="17"/>
        <v xml:space="preserve">["FACTION"] = 1; </v>
      </c>
      <c r="AL8" t="str">
        <f t="shared" si="18"/>
        <v xml:space="preserve">["TIER"] = 0; </v>
      </c>
      <c r="AM8" t="str">
        <f t="shared" si="19"/>
        <v xml:space="preserve">["MIN_LVL"] = "CAP"; </v>
      </c>
      <c r="AN8" t="str">
        <f t="shared" si="20"/>
        <v/>
      </c>
      <c r="AO8" t="str">
        <f t="shared" si="21"/>
        <v xml:space="preserve">["NAME"] = { ["EN"] = "Vanquishing the Darkness"; }; </v>
      </c>
      <c r="AP8" t="str">
        <f t="shared" si="22"/>
        <v xml:space="preserve">["LORE"] = { ["EN"] = "Aragorn and his army have landed in Harlond, unbeknownst to the enemy and many of the men who fight for Gondor."; }; </v>
      </c>
      <c r="AQ8" t="str">
        <f t="shared" si="23"/>
        <v xml:space="preserve">["SUMMARY"] = { ["EN"] = "Complete 2 deeds, 1 challenge"; }; </v>
      </c>
      <c r="AR8" t="str">
        <f t="shared" si="24"/>
        <v xml:space="preserve">["TITLE"] = { ["EN"] = "Vanquisher of Darkness"; }; </v>
      </c>
      <c r="AS8" t="str">
        <f t="shared" si="25"/>
        <v>};</v>
      </c>
    </row>
    <row r="9" spans="1:45" x14ac:dyDescent="0.25">
      <c r="A9">
        <v>1879330608</v>
      </c>
      <c r="B9">
        <v>6</v>
      </c>
      <c r="C9" t="s">
        <v>1117</v>
      </c>
      <c r="D9" t="s">
        <v>31</v>
      </c>
      <c r="K9" t="s">
        <v>1118</v>
      </c>
      <c r="L9" t="s">
        <v>1116</v>
      </c>
      <c r="M9">
        <v>1</v>
      </c>
      <c r="N9" s="5">
        <v>75</v>
      </c>
      <c r="R9" t="str">
        <f t="shared" si="6"/>
        <v xml:space="preserve">  [8] = {["ID"] = 1879330608; }; -- The Quays of the Harlond -- Tier 1</v>
      </c>
      <c r="S9" s="1" t="str">
        <f t="shared" si="0"/>
        <v xml:space="preserve">  [8] = {["ID"] = 1879330608; ["SAVE_INDEX"] =  6; ["TYPE"] =  4;             ["VXP"] = 0; ["LP"] =  0; ["REP"] = 0; ["FACTION"] = 1; ["TIER"] = 1; ["MIN_LVL"] =  "75"; ["NAME"] = { ["EN"] = "The Quays of the Harlond -- Tier 1"; }; ["LORE"] = { ["EN"] = "Aragorn and his army have landed in Harlond, unbeknownst to the enemy and many of the men who fight for Gondor."; }; ["SUMMARY"] = { ["EN"] = "Complete the quest The Quays of the Harlond -- Tier 1"; }; };</v>
      </c>
      <c r="T9">
        <f t="shared" si="7"/>
        <v>8</v>
      </c>
      <c r="U9" t="str">
        <f t="shared" si="8"/>
        <v xml:space="preserve">  [8] = {</v>
      </c>
      <c r="V9" t="str">
        <f t="shared" si="9"/>
        <v xml:space="preserve">["ID"] = 1879330608; </v>
      </c>
      <c r="W9" t="str">
        <f t="shared" si="10"/>
        <v xml:space="preserve">["ID"] = 1879330608; </v>
      </c>
      <c r="X9" t="str">
        <f t="shared" si="11"/>
        <v/>
      </c>
      <c r="Y9" s="1" t="str">
        <f t="shared" si="12"/>
        <v xml:space="preserve">["SAVE_INDEX"] =  6; </v>
      </c>
      <c r="Z9">
        <f>VLOOKUP(D9,Type!A$2:B$18,2,FALSE)</f>
        <v>4</v>
      </c>
      <c r="AA9" t="str">
        <f t="shared" si="13"/>
        <v xml:space="preserve">["TYPE"] =  4; </v>
      </c>
      <c r="AB9" t="str">
        <f>IF(NOT(ISBLANK(E9)),VLOOKUP(E9,Type!D$2:E$6,2,FALSE),"")</f>
        <v/>
      </c>
      <c r="AC9" t="str">
        <f t="shared" si="1"/>
        <v xml:space="preserve">            </v>
      </c>
      <c r="AD9" t="str">
        <f t="shared" si="2"/>
        <v>0</v>
      </c>
      <c r="AE9" t="str">
        <f t="shared" si="14"/>
        <v xml:space="preserve">["VXP"] = 0; </v>
      </c>
      <c r="AF9" t="str">
        <f t="shared" si="3"/>
        <v>0</v>
      </c>
      <c r="AG9" t="str">
        <f t="shared" si="15"/>
        <v xml:space="preserve">["LP"] =  0; </v>
      </c>
      <c r="AH9" t="str">
        <f t="shared" si="4"/>
        <v>0</v>
      </c>
      <c r="AI9" t="str">
        <f t="shared" si="16"/>
        <v xml:space="preserve">["REP"] = 0; </v>
      </c>
      <c r="AJ9">
        <f>IF(NOT(ISBLANK(J9)),VLOOKUP(J9,Faction!A$2:B$78,2,FALSE),1)</f>
        <v>1</v>
      </c>
      <c r="AK9" t="str">
        <f t="shared" si="17"/>
        <v xml:space="preserve">["FACTION"] = 1; </v>
      </c>
      <c r="AL9" t="str">
        <f t="shared" si="18"/>
        <v xml:space="preserve">["TIER"] = 1; </v>
      </c>
      <c r="AM9" t="str">
        <f t="shared" si="19"/>
        <v xml:space="preserve">["MIN_LVL"] =  "75"; </v>
      </c>
      <c r="AN9" t="str">
        <f t="shared" si="20"/>
        <v/>
      </c>
      <c r="AO9" t="str">
        <f t="shared" si="21"/>
        <v xml:space="preserve">["NAME"] = { ["EN"] = "The Quays of the Harlond -- Tier 1"; }; </v>
      </c>
      <c r="AP9" t="str">
        <f t="shared" si="22"/>
        <v xml:space="preserve">["LORE"] = { ["EN"] = "Aragorn and his army have landed in Harlond, unbeknownst to the enemy and many of the men who fight for Gondor."; }; </v>
      </c>
      <c r="AQ9" t="str">
        <f t="shared" si="23"/>
        <v xml:space="preserve">["SUMMARY"] = { ["EN"] = "Complete the quest The Quays of the Harlond -- Tier 1"; }; </v>
      </c>
      <c r="AR9" t="str">
        <f t="shared" si="24"/>
        <v/>
      </c>
      <c r="AS9" t="str">
        <f t="shared" si="25"/>
        <v>};</v>
      </c>
    </row>
    <row r="10" spans="1:45" x14ac:dyDescent="0.25">
      <c r="A10">
        <v>1879330607</v>
      </c>
      <c r="B10">
        <v>7</v>
      </c>
      <c r="C10" t="s">
        <v>1119</v>
      </c>
      <c r="D10" t="s">
        <v>31</v>
      </c>
      <c r="K10" t="s">
        <v>1120</v>
      </c>
      <c r="L10" t="s">
        <v>1116</v>
      </c>
      <c r="M10">
        <v>1</v>
      </c>
      <c r="N10" s="5">
        <v>75</v>
      </c>
      <c r="R10" t="str">
        <f t="shared" si="6"/>
        <v xml:space="preserve">  [9] = {["ID"] = 1879330607; }; -- The Quays of the Harlond -- Tier 2</v>
      </c>
      <c r="S10" s="1" t="str">
        <f t="shared" si="0"/>
        <v xml:space="preserve">  [9] = {["ID"] = 1879330607; ["SAVE_INDEX"] =  7; ["TYPE"] =  4;             ["VXP"] = 0; ["LP"] =  0; ["REP"] = 0; ["FACTION"] = 1; ["TIER"] = 1; ["MIN_LVL"] =  "75"; ["NAME"] = { ["EN"] = "The Quays of the Harlond -- Tier 2"; }; ["LORE"] = { ["EN"] = "Aragorn and his army have landed in Harlond, unbeknownst to the enemy and many of the men who fight for Gondor."; }; ["SUMMARY"] = { ["EN"] = "Complete the quest The Quays of the Harlond -- Tier 2"; }; };</v>
      </c>
      <c r="T10">
        <f t="shared" si="7"/>
        <v>9</v>
      </c>
      <c r="U10" t="str">
        <f t="shared" si="8"/>
        <v xml:space="preserve">  [9] = {</v>
      </c>
      <c r="V10" t="str">
        <f t="shared" si="9"/>
        <v xml:space="preserve">["ID"] = 1879330607; </v>
      </c>
      <c r="W10" t="str">
        <f t="shared" si="10"/>
        <v xml:space="preserve">["ID"] = 1879330607; </v>
      </c>
      <c r="X10" t="str">
        <f t="shared" si="11"/>
        <v/>
      </c>
      <c r="Y10" s="1" t="str">
        <f t="shared" si="12"/>
        <v xml:space="preserve">["SAVE_INDEX"] =  7; </v>
      </c>
      <c r="Z10">
        <f>VLOOKUP(D10,Type!A$2:B$18,2,FALSE)</f>
        <v>4</v>
      </c>
      <c r="AA10" t="str">
        <f t="shared" si="13"/>
        <v xml:space="preserve">["TYPE"] =  4; </v>
      </c>
      <c r="AB10" t="str">
        <f>IF(NOT(ISBLANK(E10)),VLOOKUP(E10,Type!D$2:E$6,2,FALSE),"")</f>
        <v/>
      </c>
      <c r="AC10" t="str">
        <f t="shared" si="1"/>
        <v xml:space="preserve">            </v>
      </c>
      <c r="AD10" t="str">
        <f t="shared" si="2"/>
        <v>0</v>
      </c>
      <c r="AE10" t="str">
        <f t="shared" si="14"/>
        <v xml:space="preserve">["VXP"] = 0; </v>
      </c>
      <c r="AF10" t="str">
        <f t="shared" si="3"/>
        <v>0</v>
      </c>
      <c r="AG10" t="str">
        <f t="shared" si="15"/>
        <v xml:space="preserve">["LP"] =  0; </v>
      </c>
      <c r="AH10" t="str">
        <f t="shared" si="4"/>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["MIN_LVL"] =  "75"; </v>
      </c>
      <c r="AN10" t="str">
        <f t="shared" si="20"/>
        <v/>
      </c>
      <c r="AO10" t="str">
        <f t="shared" si="21"/>
        <v xml:space="preserve">["NAME"] = { ["EN"] = "The Quays of the Harlond -- Tier 2"; }; </v>
      </c>
      <c r="AP10" t="str">
        <f t="shared" si="22"/>
        <v xml:space="preserve">["LORE"] = { ["EN"] = "Aragorn and his army have landed in Harlond, unbeknownst to the enemy and many of the men who fight for Gondor."; }; </v>
      </c>
      <c r="AQ10" t="str">
        <f t="shared" si="23"/>
        <v xml:space="preserve">["SUMMARY"] = { ["EN"] = "Complete the quest The Quays of the Harlond -- Tier 2"; }; </v>
      </c>
      <c r="AR10" t="str">
        <f t="shared" si="24"/>
        <v/>
      </c>
      <c r="AS10" t="str">
        <f t="shared" si="25"/>
        <v>};</v>
      </c>
    </row>
    <row r="11" spans="1:45" x14ac:dyDescent="0.25">
      <c r="A11">
        <v>1879330602</v>
      </c>
      <c r="B11">
        <v>8</v>
      </c>
      <c r="C11" t="s">
        <v>1121</v>
      </c>
      <c r="D11" t="s">
        <v>31</v>
      </c>
      <c r="K11" t="s">
        <v>1122</v>
      </c>
      <c r="L11" t="s">
        <v>1123</v>
      </c>
      <c r="M11">
        <v>1</v>
      </c>
      <c r="N11" s="5" t="s">
        <v>1392</v>
      </c>
      <c r="R11" t="str">
        <f t="shared" si="6"/>
        <v xml:space="preserve"> [10] = {["ID"] = 1879330602; }; -- Challenge: Kálmok's Squadron</v>
      </c>
      <c r="S11" s="1" t="str">
        <f t="shared" si="0"/>
        <v xml:space="preserve"> [10] = {["ID"] = 1879330602; ["SAVE_INDEX"] =  8; ["TYPE"] =  4;             ["VXP"] = 0; ["LP"] =  0; ["REP"] = 0; ["FACTION"] = 1; ["TIER"] = 1; ["MIN_LVL"] = "CAP"; ["NAME"] = { ["EN"] = "Challenge: Kálmok's Squadron"; }; ["LORE"] = { ["EN"] = "Kálmok and his squadron of Trolls hold the southern gate of the Rammas Echor. All must be defeated in quick succession if Aragorn's army is to arrive upon the battlefield with haste."; }; ["SUMMARY"] = { ["EN"] = "Defeat Kálmok and his squadron of Trolls in quick succession."; }; };</v>
      </c>
      <c r="T11">
        <f t="shared" si="7"/>
        <v>10</v>
      </c>
      <c r="U11" t="str">
        <f t="shared" si="8"/>
        <v xml:space="preserve"> [10] = {</v>
      </c>
      <c r="V11" t="str">
        <f t="shared" si="9"/>
        <v xml:space="preserve">["ID"] = 1879330602; </v>
      </c>
      <c r="W11" t="str">
        <f t="shared" si="10"/>
        <v xml:space="preserve">["ID"] = 1879330602; </v>
      </c>
      <c r="X11" t="str">
        <f t="shared" si="11"/>
        <v/>
      </c>
      <c r="Y11" s="1" t="str">
        <f t="shared" si="12"/>
        <v xml:space="preserve">["SAVE_INDEX"] =  8; </v>
      </c>
      <c r="Z11">
        <f>VLOOKUP(D11,Type!A$2:B$18,2,FALSE)</f>
        <v>4</v>
      </c>
      <c r="AA11" t="str">
        <f t="shared" si="13"/>
        <v xml:space="preserve">["TYPE"] =  4; </v>
      </c>
      <c r="AB11" t="str">
        <f>IF(NOT(ISBLANK(E11)),VLOOKUP(E11,Type!D$2:E$6,2,FALSE),"")</f>
        <v/>
      </c>
      <c r="AC11" t="str">
        <f t="shared" si="1"/>
        <v xml:space="preserve">            </v>
      </c>
      <c r="AD11" t="str">
        <f t="shared" si="2"/>
        <v>0</v>
      </c>
      <c r="AE11" t="str">
        <f t="shared" si="14"/>
        <v xml:space="preserve">["VXP"] = 0; </v>
      </c>
      <c r="AF11" t="str">
        <f t="shared" si="3"/>
        <v>0</v>
      </c>
      <c r="AG11" t="str">
        <f t="shared" si="15"/>
        <v xml:space="preserve">["LP"] =  0; </v>
      </c>
      <c r="AH11" t="str">
        <f t="shared" si="4"/>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"CAP"; </v>
      </c>
      <c r="AN11" t="str">
        <f t="shared" si="20"/>
        <v/>
      </c>
      <c r="AO11" t="str">
        <f t="shared" si="21"/>
        <v xml:space="preserve">["NAME"] = { ["EN"] = "Challenge: Kálmok's Squadron"; }; </v>
      </c>
      <c r="AP11" t="str">
        <f t="shared" si="22"/>
        <v xml:space="preserve">["LORE"] = { ["EN"] = "Kálmok and his squadron of Trolls hold the southern gate of the Rammas Echor. All must be defeated in quick succession if Aragorn's army is to arrive upon the battlefield with haste."; }; </v>
      </c>
      <c r="AQ11" t="str">
        <f t="shared" si="23"/>
        <v xml:space="preserve">["SUMMARY"] = { ["EN"] = "Defeat Kálmok and his squadron of Trolls in quick succession."; }; </v>
      </c>
      <c r="AR11" t="str">
        <f t="shared" si="24"/>
        <v/>
      </c>
      <c r="AS11" t="str">
        <f t="shared" si="25"/>
        <v>};</v>
      </c>
    </row>
    <row r="12" spans="1:45" x14ac:dyDescent="0.25">
      <c r="C12" s="2" t="s">
        <v>1124</v>
      </c>
      <c r="D12" s="2" t="s">
        <v>134</v>
      </c>
      <c r="E12" s="2"/>
      <c r="P12">
        <v>89</v>
      </c>
      <c r="R12" t="str">
        <f t="shared" si="6"/>
        <v xml:space="preserve"> [11] = {["CAT_ID"] = 89; }; -- The Silent Street</v>
      </c>
      <c r="S12" s="1" t="str">
        <f t="shared" si="0"/>
        <v xml:space="preserve"> [11] = {                                          ["TYPE"] = 14;             ["VXP"] = 0; ["LP"] =  0; ["REP"] = 0; ["FACTION"] = 1; ["TIER"] = 0;                      ["NAME"] = { ["EN"] = "The Silent Street"; }; };</v>
      </c>
      <c r="T12">
        <f t="shared" si="7"/>
        <v>11</v>
      </c>
      <c r="U12" t="str">
        <f t="shared" si="8"/>
        <v xml:space="preserve"> [11] = {</v>
      </c>
      <c r="V12" t="str">
        <f t="shared" si="9"/>
        <v xml:space="preserve">                     </v>
      </c>
      <c r="W12" t="str">
        <f t="shared" si="10"/>
        <v/>
      </c>
      <c r="X12" t="str">
        <f t="shared" si="11"/>
        <v xml:space="preserve">["CAT_ID"] = 89; </v>
      </c>
      <c r="Y12" s="1" t="str">
        <f t="shared" si="12"/>
        <v xml:space="preserve">                     </v>
      </c>
      <c r="Z12">
        <f>VLOOKUP(D12,Type!A$2:B$18,2,FALSE)</f>
        <v>14</v>
      </c>
      <c r="AA12" t="str">
        <f t="shared" si="13"/>
        <v xml:space="preserve">["TYPE"] = 14; </v>
      </c>
      <c r="AB12" t="str">
        <f>IF(NOT(ISBLANK(E12)),VLOOKUP(E12,Type!D$2:E$6,2,FALSE),"")</f>
        <v/>
      </c>
      <c r="AC12" t="str">
        <f t="shared" si="1"/>
        <v xml:space="preserve">            </v>
      </c>
      <c r="AD12" t="str">
        <f t="shared" si="2"/>
        <v>0</v>
      </c>
      <c r="AE12" t="str">
        <f t="shared" si="14"/>
        <v xml:space="preserve">["VXP"] = 0; </v>
      </c>
      <c r="AF12" t="str">
        <f t="shared" si="3"/>
        <v>0</v>
      </c>
      <c r="AG12" t="str">
        <f t="shared" si="15"/>
        <v xml:space="preserve">["LP"] =  0; </v>
      </c>
      <c r="AH12" t="str">
        <f t="shared" si="4"/>
        <v>0</v>
      </c>
      <c r="AI12" t="str">
        <f t="shared" si="16"/>
        <v xml:space="preserve">["REP"] = 0; </v>
      </c>
      <c r="AJ12">
        <f>IF(NOT(ISBLANK(J12)),VLOOKUP(J12,Faction!A$2:B$78,2,FALSE),1)</f>
        <v>1</v>
      </c>
      <c r="AK12" t="str">
        <f t="shared" si="17"/>
        <v xml:space="preserve">["FACTION"] = 1; </v>
      </c>
      <c r="AL12" t="str">
        <f t="shared" si="18"/>
        <v xml:space="preserve">["TIER"] = 0; </v>
      </c>
      <c r="AM12" t="str">
        <f t="shared" si="19"/>
        <v xml:space="preserve">                     </v>
      </c>
      <c r="AN12" t="str">
        <f t="shared" si="20"/>
        <v/>
      </c>
      <c r="AO12" t="str">
        <f t="shared" si="21"/>
        <v xml:space="preserve">["NAME"] = { ["EN"] = "The Silent Street"; }; </v>
      </c>
      <c r="AP12" t="str">
        <f t="shared" si="22"/>
        <v/>
      </c>
      <c r="AQ12" t="str">
        <f t="shared" si="23"/>
        <v/>
      </c>
      <c r="AR12" t="str">
        <f t="shared" si="24"/>
        <v/>
      </c>
      <c r="AS12" t="str">
        <f t="shared" si="25"/>
        <v>};</v>
      </c>
    </row>
    <row r="13" spans="1:45" x14ac:dyDescent="0.25">
      <c r="A13">
        <v>1879331046</v>
      </c>
      <c r="B13">
        <v>9</v>
      </c>
      <c r="C13" t="s">
        <v>1125</v>
      </c>
      <c r="D13" t="s">
        <v>31</v>
      </c>
      <c r="G13" t="s">
        <v>1125</v>
      </c>
      <c r="K13" t="s">
        <v>1127</v>
      </c>
      <c r="L13" t="s">
        <v>1683</v>
      </c>
      <c r="M13">
        <v>0</v>
      </c>
      <c r="N13" s="5" t="s">
        <v>1392</v>
      </c>
      <c r="R13" t="str">
        <f t="shared" si="6"/>
        <v xml:space="preserve"> [12] = {["ID"] = 1879331046; }; -- Radiance Amidst the Gloom</v>
      </c>
      <c r="S13" s="1" t="str">
        <f t="shared" si="0"/>
        <v xml:space="preserve"> [12] = {["ID"] = 1879331046; ["SAVE_INDEX"] =  9; ["TYPE"] =  4;             ["VXP"] = 0; ["LP"] =  0; ["REP"] = 0; ["FACTION"] = 1; ["TIER"] = 0; ["MIN_LVL"] = "CAP"; ["NAME"] = { ["EN"] = "Radiance Amidst the Gloom"; }; ["LORE"] = { ["EN"] = "You have stood boldly against the Gloom of Nurn and banished him from Rath Dínen."; }; ["SUMMARY"] = { ["EN"] = "Complete 3 deeds, 1 challenge"; }; ["TITLE"] = { ["EN"] = "Radiance Amidst the Gloom"; }; };</v>
      </c>
      <c r="T13">
        <f t="shared" si="7"/>
        <v>12</v>
      </c>
      <c r="U13" t="str">
        <f t="shared" si="8"/>
        <v xml:space="preserve"> [12] = {</v>
      </c>
      <c r="V13" t="str">
        <f t="shared" si="9"/>
        <v xml:space="preserve">["ID"] = 1879331046; </v>
      </c>
      <c r="W13" t="str">
        <f t="shared" si="10"/>
        <v xml:space="preserve">["ID"] = 1879331046; </v>
      </c>
      <c r="X13" t="str">
        <f t="shared" si="11"/>
        <v/>
      </c>
      <c r="Y13" s="1" t="str">
        <f t="shared" si="12"/>
        <v xml:space="preserve">["SAVE_INDEX"] =  9; </v>
      </c>
      <c r="Z13">
        <f>VLOOKUP(D13,Type!A$2:B$18,2,FALSE)</f>
        <v>4</v>
      </c>
      <c r="AA13" t="str">
        <f t="shared" si="13"/>
        <v xml:space="preserve">["TYPE"] =  4; </v>
      </c>
      <c r="AB13" t="str">
        <f>IF(NOT(ISBLANK(E13)),VLOOKUP(E13,Type!D$2:E$6,2,FALSE),"")</f>
        <v/>
      </c>
      <c r="AC13" t="str">
        <f t="shared" si="1"/>
        <v xml:space="preserve">            </v>
      </c>
      <c r="AD13" t="str">
        <f t="shared" si="2"/>
        <v>0</v>
      </c>
      <c r="AE13" t="str">
        <f t="shared" si="14"/>
        <v xml:space="preserve">["VXP"] = 0; </v>
      </c>
      <c r="AF13" t="str">
        <f t="shared" si="3"/>
        <v>0</v>
      </c>
      <c r="AG13" t="str">
        <f t="shared" si="15"/>
        <v xml:space="preserve">["LP"] =  0; </v>
      </c>
      <c r="AH13" t="str">
        <f t="shared" si="4"/>
        <v>0</v>
      </c>
      <c r="AI13" t="str">
        <f t="shared" si="16"/>
        <v xml:space="preserve">["REP"] = 0; </v>
      </c>
      <c r="AJ13">
        <f>IF(NOT(ISBLANK(J13)),VLOOKUP(J13,Faction!A$2:B$78,2,FALSE),1)</f>
        <v>1</v>
      </c>
      <c r="AK13" t="str">
        <f t="shared" si="17"/>
        <v xml:space="preserve">["FACTION"] = 1; </v>
      </c>
      <c r="AL13" t="str">
        <f t="shared" si="18"/>
        <v xml:space="preserve">["TIER"] = 0; </v>
      </c>
      <c r="AM13" t="str">
        <f t="shared" si="19"/>
        <v xml:space="preserve">["MIN_LVL"] = "CAP"; </v>
      </c>
      <c r="AN13" t="str">
        <f t="shared" si="20"/>
        <v/>
      </c>
      <c r="AO13" t="str">
        <f t="shared" si="21"/>
        <v xml:space="preserve">["NAME"] = { ["EN"] = "Radiance Amidst the Gloom"; }; </v>
      </c>
      <c r="AP13" t="str">
        <f t="shared" si="22"/>
        <v xml:space="preserve">["LORE"] = { ["EN"] = "You have stood boldly against the Gloom of Nurn and banished him from Rath Dínen."; }; </v>
      </c>
      <c r="AQ13" t="str">
        <f t="shared" si="23"/>
        <v xml:space="preserve">["SUMMARY"] = { ["EN"] = "Complete 3 deeds, 1 challenge"; }; </v>
      </c>
      <c r="AR13" t="str">
        <f t="shared" si="24"/>
        <v xml:space="preserve">["TITLE"] = { ["EN"] = "Radiance Amidst the Gloom"; }; </v>
      </c>
      <c r="AS13" t="str">
        <f t="shared" si="25"/>
        <v>};</v>
      </c>
    </row>
    <row r="14" spans="1:45" x14ac:dyDescent="0.25">
      <c r="A14">
        <v>1879331048</v>
      </c>
      <c r="B14">
        <v>10</v>
      </c>
      <c r="C14" t="s">
        <v>1128</v>
      </c>
      <c r="D14" t="s">
        <v>31</v>
      </c>
      <c r="K14" t="s">
        <v>1129</v>
      </c>
      <c r="L14" t="s">
        <v>1126</v>
      </c>
      <c r="M14">
        <v>1</v>
      </c>
      <c r="N14" s="5">
        <v>75</v>
      </c>
      <c r="R14" t="str">
        <f t="shared" si="6"/>
        <v xml:space="preserve"> [13] = {["ID"] = 1879331048; }; -- The Silent Street -- Tier 1</v>
      </c>
      <c r="S14" s="1" t="str">
        <f t="shared" si="0"/>
        <v xml:space="preserve"> [13] = {["ID"] = 1879331048; ["SAVE_INDEX"] = 10; ["TYPE"] =  4;             ["VXP"] = 0; ["LP"] =  0; ["REP"] = 0; ["FACTION"] = 1; ["TIER"] = 1; ["MIN_LVL"] =  "75"; ["NAME"] = { ["EN"] = "The Silent Street -- Tier 1";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1"; }; };</v>
      </c>
      <c r="T14">
        <f t="shared" si="7"/>
        <v>13</v>
      </c>
      <c r="U14" t="str">
        <f t="shared" si="8"/>
        <v xml:space="preserve"> [13] = {</v>
      </c>
      <c r="V14" t="str">
        <f t="shared" si="9"/>
        <v xml:space="preserve">["ID"] = 1879331048; </v>
      </c>
      <c r="W14" t="str">
        <f t="shared" si="10"/>
        <v xml:space="preserve">["ID"] = 1879331048; </v>
      </c>
      <c r="X14" t="str">
        <f t="shared" si="11"/>
        <v/>
      </c>
      <c r="Y14" s="1" t="str">
        <f t="shared" si="12"/>
        <v xml:space="preserve">["SAVE_INDEX"] = 10; </v>
      </c>
      <c r="Z14">
        <f>VLOOKUP(D14,Type!A$2:B$18,2,FALSE)</f>
        <v>4</v>
      </c>
      <c r="AA14" t="str">
        <f t="shared" si="13"/>
        <v xml:space="preserve">["TYPE"] =  4; </v>
      </c>
      <c r="AB14" t="str">
        <f>IF(NOT(ISBLANK(E14)),VLOOKUP(E14,Type!D$2:E$6,2,FALSE),"")</f>
        <v/>
      </c>
      <c r="AC14" t="str">
        <f t="shared" si="1"/>
        <v xml:space="preserve">            </v>
      </c>
      <c r="AD14" t="str">
        <f t="shared" si="2"/>
        <v>0</v>
      </c>
      <c r="AE14" t="str">
        <f t="shared" si="14"/>
        <v xml:space="preserve">["VXP"] = 0; </v>
      </c>
      <c r="AF14" t="str">
        <f t="shared" si="3"/>
        <v>0</v>
      </c>
      <c r="AG14" t="str">
        <f t="shared" si="15"/>
        <v xml:space="preserve">["LP"] =  0; </v>
      </c>
      <c r="AH14" t="str">
        <f t="shared" si="4"/>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["MIN_LVL"] =  "75"; </v>
      </c>
      <c r="AN14" t="str">
        <f t="shared" si="20"/>
        <v/>
      </c>
      <c r="AO14" t="str">
        <f t="shared" si="21"/>
        <v xml:space="preserve">["NAME"] = { ["EN"] = "The Silent Street -- Tier 1"; }; </v>
      </c>
      <c r="AP14"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4" t="str">
        <f t="shared" si="23"/>
        <v xml:space="preserve">["SUMMARY"] = { ["EN"] = "Complete the quest The Silent Street -- Tier 1"; }; </v>
      </c>
      <c r="AR14" t="str">
        <f t="shared" si="24"/>
        <v/>
      </c>
      <c r="AS14" t="str">
        <f t="shared" si="25"/>
        <v>};</v>
      </c>
    </row>
    <row r="15" spans="1:45" x14ac:dyDescent="0.25">
      <c r="A15">
        <v>1879331047</v>
      </c>
      <c r="B15">
        <v>11</v>
      </c>
      <c r="C15" t="s">
        <v>1130</v>
      </c>
      <c r="D15" t="s">
        <v>31</v>
      </c>
      <c r="K15" t="s">
        <v>1131</v>
      </c>
      <c r="L15" t="s">
        <v>1126</v>
      </c>
      <c r="M15">
        <v>1</v>
      </c>
      <c r="N15" s="5">
        <v>75</v>
      </c>
      <c r="R15" t="str">
        <f t="shared" si="6"/>
        <v xml:space="preserve"> [14] = {["ID"] = 1879331047; }; -- The Silent Street -- Tier 2</v>
      </c>
      <c r="S15" s="1" t="str">
        <f t="shared" si="0"/>
        <v xml:space="preserve"> [14] = {["ID"] = 1879331047; ["SAVE_INDEX"] = 11; ["TYPE"] =  4;             ["VXP"] = 0; ["LP"] =  0; ["REP"] = 0; ["FACTION"] = 1; ["TIER"] = 1; ["MIN_LVL"] =  "75"; ["NAME"] = { ["EN"] = "The Silent Street -- Tier 2";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2"; }; };</v>
      </c>
      <c r="T15">
        <f t="shared" si="7"/>
        <v>14</v>
      </c>
      <c r="U15" t="str">
        <f t="shared" si="8"/>
        <v xml:space="preserve"> [14] = {</v>
      </c>
      <c r="V15" t="str">
        <f t="shared" si="9"/>
        <v xml:space="preserve">["ID"] = 1879331047; </v>
      </c>
      <c r="W15" t="str">
        <f t="shared" si="10"/>
        <v xml:space="preserve">["ID"] = 1879331047; </v>
      </c>
      <c r="X15" t="str">
        <f t="shared" si="11"/>
        <v/>
      </c>
      <c r="Y15" s="1" t="str">
        <f t="shared" si="12"/>
        <v xml:space="preserve">["SAVE_INDEX"] = 11; </v>
      </c>
      <c r="Z15">
        <f>VLOOKUP(D15,Type!A$2:B$18,2,FALSE)</f>
        <v>4</v>
      </c>
      <c r="AA15" t="str">
        <f t="shared" si="13"/>
        <v xml:space="preserve">["TYPE"] =  4; </v>
      </c>
      <c r="AB15" t="str">
        <f>IF(NOT(ISBLANK(E15)),VLOOKUP(E15,Type!D$2:E$6,2,FALSE),"")</f>
        <v/>
      </c>
      <c r="AC15" t="str">
        <f t="shared" si="1"/>
        <v xml:space="preserve">            </v>
      </c>
      <c r="AD15" t="str">
        <f t="shared" si="2"/>
        <v>0</v>
      </c>
      <c r="AE15" t="str">
        <f t="shared" si="14"/>
        <v xml:space="preserve">["VXP"] = 0; </v>
      </c>
      <c r="AF15" t="str">
        <f t="shared" si="3"/>
        <v>0</v>
      </c>
      <c r="AG15" t="str">
        <f t="shared" si="15"/>
        <v xml:space="preserve">["LP"] =  0; </v>
      </c>
      <c r="AH15" t="str">
        <f t="shared" si="4"/>
        <v>0</v>
      </c>
      <c r="AI15" t="str">
        <f t="shared" si="16"/>
        <v xml:space="preserve">["REP"] = 0; </v>
      </c>
      <c r="AJ15">
        <f>IF(NOT(ISBLANK(J15)),VLOOKUP(J15,Faction!A$2:B$78,2,FALSE),1)</f>
        <v>1</v>
      </c>
      <c r="AK15" t="str">
        <f t="shared" si="17"/>
        <v xml:space="preserve">["FACTION"] = 1; </v>
      </c>
      <c r="AL15" t="str">
        <f t="shared" si="18"/>
        <v xml:space="preserve">["TIER"] = 1; </v>
      </c>
      <c r="AM15" t="str">
        <f t="shared" si="19"/>
        <v xml:space="preserve">["MIN_LVL"] =  "75"; </v>
      </c>
      <c r="AN15" t="str">
        <f t="shared" si="20"/>
        <v/>
      </c>
      <c r="AO15" t="str">
        <f t="shared" si="21"/>
        <v xml:space="preserve">["NAME"] = { ["EN"] = "The Silent Street -- Tier 2"; }; </v>
      </c>
      <c r="AP15"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5" t="str">
        <f t="shared" si="23"/>
        <v xml:space="preserve">["SUMMARY"] = { ["EN"] = "Complete the quest The Silent Street -- Tier 2"; }; </v>
      </c>
      <c r="AR15" t="str">
        <f t="shared" si="24"/>
        <v/>
      </c>
      <c r="AS15" t="str">
        <f t="shared" si="25"/>
        <v>};</v>
      </c>
    </row>
    <row r="16" spans="1:45" x14ac:dyDescent="0.25">
      <c r="A16">
        <v>1879331049</v>
      </c>
      <c r="B16">
        <v>13</v>
      </c>
      <c r="C16" t="s">
        <v>1135</v>
      </c>
      <c r="D16" t="s">
        <v>31</v>
      </c>
      <c r="K16" t="s">
        <v>1137</v>
      </c>
      <c r="L16" t="s">
        <v>1136</v>
      </c>
      <c r="M16">
        <v>1</v>
      </c>
      <c r="N16" s="5" t="s">
        <v>1392</v>
      </c>
      <c r="R16" t="str">
        <f t="shared" si="6"/>
        <v xml:space="preserve"> [15] = {["ID"] = 1879331049; }; -- Challenge: Redeemer of the Cursed Line</v>
      </c>
      <c r="S16" s="1" t="str">
        <f t="shared" si="0"/>
        <v xml:space="preserve"> [15] = {["ID"] = 1879331049; ["SAVE_INDEX"] = 13; ["TYPE"] =  4;             ["VXP"] = 0; ["LP"] =  0; ["REP"] = 0; ["FACTION"] = 1; ["TIER"] = 1; ["MIN_LVL"] = "CAP"; ["NAME"] = { ["EN"] = "Challenge: Redeemer of the Cursed Line"; }; ["LORE"] = { ["EN"] = "The line of Kings and Stewards in Gondor has been forever marred by Gothmog and even further tainted by the Gloom of Nurn."; }; ["SUMMARY"] = { ["EN"] = "Complete the quest Redeemer of the Cursed Line"; }; };</v>
      </c>
      <c r="T16">
        <f t="shared" si="7"/>
        <v>15</v>
      </c>
      <c r="U16" t="str">
        <f>CONCATENATE(REPT(" ",3-LEN(T16)),"[",T16,"] = {")</f>
        <v xml:space="preserve"> [15] = {</v>
      </c>
      <c r="V16" t="str">
        <f>IF(LEN(A16)&gt;0,CONCATENATE("[""ID""] = ",A16,"; "),"                     ")</f>
        <v xml:space="preserve">["ID"] = 1879331049; </v>
      </c>
      <c r="W16" t="str">
        <f t="shared" si="10"/>
        <v xml:space="preserve">["ID"] = 1879331049; </v>
      </c>
      <c r="X16" t="str">
        <f t="shared" si="11"/>
        <v/>
      </c>
      <c r="Y16" s="1" t="str">
        <f>IF(LEN(B16)&gt;0,CONCATENATE("[""SAVE_INDEX""] = ",REPT(" ",2-LEN(B16)),B16,"; "),REPT(" ",21))</f>
        <v xml:space="preserve">["SAVE_INDEX"] = 13; </v>
      </c>
      <c r="Z16">
        <f>VLOOKUP(D16,Type!A$2:B$18,2,FALSE)</f>
        <v>4</v>
      </c>
      <c r="AA16" t="str">
        <f>CONCATENATE("[""TYPE""] = ",REPT(" ",2-LEN(Z16)),Z16,"; ")</f>
        <v xml:space="preserve">["TYPE"] =  4; </v>
      </c>
      <c r="AB16" t="str">
        <f>IF(NOT(ISBLANK(E16)),VLOOKUP(E16,Type!D$2:E$6,2,FALSE),"")</f>
        <v/>
      </c>
      <c r="AC16" t="str">
        <f t="shared" si="1"/>
        <v xml:space="preserve">            </v>
      </c>
      <c r="AD16" t="str">
        <f t="shared" si="2"/>
        <v>0</v>
      </c>
      <c r="AE16" t="str">
        <f>CONCATENATE("[""VXP""] = ",REPT(" ",1-LEN(AD16)),TEXT(AD16,"0"),"; ")</f>
        <v xml:space="preserve">["VXP"] = 0; </v>
      </c>
      <c r="AF16" t="str">
        <f t="shared" si="3"/>
        <v>0</v>
      </c>
      <c r="AG16" t="str">
        <f>CONCATENATE("[""LP""] = ",REPT(" ",2-LEN(AF16)),TEXT(AF16,"0"),"; ")</f>
        <v xml:space="preserve">["LP"] =  0; </v>
      </c>
      <c r="AH16" t="str">
        <f t="shared" si="4"/>
        <v>0</v>
      </c>
      <c r="AI16" t="str">
        <f>CONCATENATE("[""REP""] = ",REPT(" ",1-LEN(AH16)),TEXT(AH16,"0"),"; ")</f>
        <v xml:space="preserve">["REP"] = 0; </v>
      </c>
      <c r="AJ16">
        <f>IF(NOT(ISBLANK(J16)),VLOOKUP(J16,Faction!A$2:B$78,2,FALSE),1)</f>
        <v>1</v>
      </c>
      <c r="AK16" t="str">
        <f>CONCATENATE("[""FACTION""] = ",TEXT(AJ16,"0"),"; ")</f>
        <v xml:space="preserve">["FACTION"] = 1; </v>
      </c>
      <c r="AL16" t="str">
        <f>CONCATENATE("[""TIER""] = ",TEXT(M16,"0"),"; ")</f>
        <v xml:space="preserve">["TIER"] = 1; </v>
      </c>
      <c r="AM16" t="str">
        <f>IF(LEN(N16)&gt;0,CONCATENATE("[""MIN_LVL""] = ",REPT(" ",3-LEN(N16)),"""",N16,"""; "),"                     ")</f>
        <v xml:space="preserve">["MIN_LVL"] = "CAP"; </v>
      </c>
      <c r="AN16" t="str">
        <f>IF(LEN(O16)&gt;0,CONCATENATE("[""MIN_LVL""] = ",REPT(" ",3-LEN(O16)),"""",O16,"""; "),"")</f>
        <v/>
      </c>
      <c r="AO16" t="str">
        <f>CONCATENATE("[""NAME""] = { [""EN""] = """,C16,"""; }; ")</f>
        <v xml:space="preserve">["NAME"] = { ["EN"] = "Challenge: Redeemer of the Cursed Line"; }; </v>
      </c>
      <c r="AP16" t="str">
        <f>IF(LEN(L16)&gt;0,CONCATENATE("[""LORE""] = { [""EN""] = """,L16,"""; }; "),"")</f>
        <v xml:space="preserve">["LORE"] = { ["EN"] = "The line of Kings and Stewards in Gondor has been forever marred by Gothmog and even further tainted by the Gloom of Nurn."; }; </v>
      </c>
      <c r="AQ16" t="str">
        <f>IF(LEN(K16)&gt;0,CONCATENATE("[""SUMMARY""] = { [""EN""] = """,K16,"""; }; "),"")</f>
        <v xml:space="preserve">["SUMMARY"] = { ["EN"] = "Complete the quest Redeemer of the Cursed Line"; }; </v>
      </c>
      <c r="AR16" t="str">
        <f>IF(LEN(G16)&gt;0,CONCATENATE("[""TITLE""] = { [""EN""] = """,G16,"""; }; "),"")</f>
        <v/>
      </c>
      <c r="AS16" t="str">
        <f t="shared" si="25"/>
        <v>};</v>
      </c>
    </row>
    <row r="17" spans="1:45" x14ac:dyDescent="0.25">
      <c r="A17">
        <v>1879331612</v>
      </c>
      <c r="B17">
        <v>12</v>
      </c>
      <c r="C17" t="s">
        <v>1132</v>
      </c>
      <c r="D17" t="s">
        <v>31</v>
      </c>
      <c r="K17" t="s">
        <v>1134</v>
      </c>
      <c r="L17" t="s">
        <v>1133</v>
      </c>
      <c r="M17">
        <v>1</v>
      </c>
      <c r="N17" s="5">
        <v>75</v>
      </c>
      <c r="R17" t="str">
        <f t="shared" si="6"/>
        <v xml:space="preserve"> [16] = {["ID"] = 1879331612; }; -- The Risen of Rath Dínen</v>
      </c>
      <c r="S17" s="1" t="str">
        <f t="shared" si="0"/>
        <v xml:space="preserve"> [16] = {["ID"] = 1879331612; ["SAVE_INDEX"] = 12; ["TYPE"] =  4;             ["VXP"] = 0; ["LP"] =  0; ["REP"] = 0; ["FACTION"] = 1; ["TIER"] = 1; ["MIN_LVL"] =  "75"; ["NAME"] = { ["EN"] = "The Risen of Rath Dínen"; }; ["LORE"] = { ["EN"] = "The Gloom of Nurn has raised the Dead of the Silent Street to serve his Master. They must be put to rest once more."; }; ["SUMMARY"] = { ["EN"] = "Defeate 4 risen"; }; };</v>
      </c>
      <c r="T17">
        <f t="shared" si="7"/>
        <v>16</v>
      </c>
      <c r="U17" t="str">
        <f t="shared" si="8"/>
        <v xml:space="preserve"> [16] = {</v>
      </c>
      <c r="V17" t="str">
        <f t="shared" si="9"/>
        <v xml:space="preserve">["ID"] = 1879331612; </v>
      </c>
      <c r="W17" t="str">
        <f t="shared" si="10"/>
        <v xml:space="preserve">["ID"] = 1879331612; </v>
      </c>
      <c r="X17" t="str">
        <f t="shared" si="11"/>
        <v/>
      </c>
      <c r="Y17" s="1" t="str">
        <f t="shared" si="12"/>
        <v xml:space="preserve">["SAVE_INDEX"] = 12; </v>
      </c>
      <c r="Z17">
        <f>VLOOKUP(D17,Type!A$2:B$18,2,FALSE)</f>
        <v>4</v>
      </c>
      <c r="AA17" t="str">
        <f t="shared" si="13"/>
        <v xml:space="preserve">["TYPE"] =  4; </v>
      </c>
      <c r="AB17" t="str">
        <f>IF(NOT(ISBLANK(E17)),VLOOKUP(E17,Type!D$2:E$6,2,FALSE),"")</f>
        <v/>
      </c>
      <c r="AC17" t="str">
        <f t="shared" si="1"/>
        <v xml:space="preserve">            </v>
      </c>
      <c r="AD17" t="str">
        <f t="shared" si="2"/>
        <v>0</v>
      </c>
      <c r="AE17" t="str">
        <f t="shared" si="14"/>
        <v xml:space="preserve">["VXP"] = 0; </v>
      </c>
      <c r="AF17" t="str">
        <f t="shared" si="3"/>
        <v>0</v>
      </c>
      <c r="AG17" t="str">
        <f t="shared" si="15"/>
        <v xml:space="preserve">["LP"] =  0; </v>
      </c>
      <c r="AH17" t="str">
        <f t="shared" si="4"/>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"75"; </v>
      </c>
      <c r="AN17" t="str">
        <f t="shared" si="20"/>
        <v/>
      </c>
      <c r="AO17" t="str">
        <f t="shared" si="21"/>
        <v xml:space="preserve">["NAME"] = { ["EN"] = "The Risen of Rath Dínen"; }; </v>
      </c>
      <c r="AP17" t="str">
        <f t="shared" si="22"/>
        <v xml:space="preserve">["LORE"] = { ["EN"] = "The Gloom of Nurn has raised the Dead of the Silent Street to serve his Master. They must be put to rest once more."; }; </v>
      </c>
      <c r="AQ17" t="str">
        <f t="shared" si="23"/>
        <v xml:space="preserve">["SUMMARY"] = { ["EN"] = "Defeate 4 risen"; }; </v>
      </c>
      <c r="AR17" t="str">
        <f t="shared" si="24"/>
        <v/>
      </c>
      <c r="AS17" t="str">
        <f t="shared" si="25"/>
        <v>};</v>
      </c>
    </row>
    <row r="18" spans="1:45" x14ac:dyDescent="0.25">
      <c r="C18" s="2" t="s">
        <v>1138</v>
      </c>
      <c r="D18" s="2" t="s">
        <v>134</v>
      </c>
      <c r="E18" s="2"/>
      <c r="P18">
        <v>90</v>
      </c>
      <c r="R18" t="str">
        <f t="shared" si="6"/>
        <v xml:space="preserve"> [17] = {["CAT_ID"] = 90; }; -- Throne of the Dread Terror</v>
      </c>
      <c r="S18" s="1" t="str">
        <f t="shared" si="0"/>
        <v xml:space="preserve"> [17] = {                                          ["TYPE"] = 14;             ["VXP"] = 0; ["LP"] =  0; ["REP"] = 0; ["FACTION"] = 1; ["TIER"] = 0;                      ["NAME"] = { ["EN"] = "Throne of the Dread Terror"; }; };</v>
      </c>
      <c r="T18">
        <f t="shared" si="7"/>
        <v>17</v>
      </c>
      <c r="U18" t="str">
        <f t="shared" si="8"/>
        <v xml:space="preserve"> [17] = {</v>
      </c>
      <c r="V18" t="str">
        <f t="shared" si="9"/>
        <v xml:space="preserve">                     </v>
      </c>
      <c r="W18" t="str">
        <f t="shared" si="10"/>
        <v/>
      </c>
      <c r="X18" t="str">
        <f t="shared" si="11"/>
        <v xml:space="preserve">["CAT_ID"] = 90; </v>
      </c>
      <c r="Y18" s="1" t="str">
        <f t="shared" si="12"/>
        <v xml:space="preserve">                     </v>
      </c>
      <c r="Z18">
        <f>VLOOKUP(D18,Type!A$2:B$18,2,FALSE)</f>
        <v>14</v>
      </c>
      <c r="AA18" t="str">
        <f t="shared" si="13"/>
        <v xml:space="preserve">["TYPE"] = 14; </v>
      </c>
      <c r="AB18" t="str">
        <f>IF(NOT(ISBLANK(E18)),VLOOKUP(E18,Type!D$2:E$6,2,FALSE),"")</f>
        <v/>
      </c>
      <c r="AC18" t="str">
        <f t="shared" si="1"/>
        <v xml:space="preserve">            </v>
      </c>
      <c r="AD18" t="str">
        <f t="shared" si="2"/>
        <v>0</v>
      </c>
      <c r="AE18" t="str">
        <f t="shared" si="14"/>
        <v xml:space="preserve">["VXP"] = 0; </v>
      </c>
      <c r="AF18" t="str">
        <f t="shared" si="3"/>
        <v>0</v>
      </c>
      <c r="AG18" t="str">
        <f t="shared" si="15"/>
        <v xml:space="preserve">["LP"] =  0; </v>
      </c>
      <c r="AH18" t="str">
        <f t="shared" si="4"/>
        <v>0</v>
      </c>
      <c r="AI18" t="str">
        <f t="shared" si="16"/>
        <v xml:space="preserve">["REP"] = 0; </v>
      </c>
      <c r="AJ18">
        <f>IF(NOT(ISBLANK(J18)),VLOOKUP(J18,Faction!A$2:B$78,2,FALSE),1)</f>
        <v>1</v>
      </c>
      <c r="AK18" t="str">
        <f t="shared" si="17"/>
        <v xml:space="preserve">["FACTION"] = 1; </v>
      </c>
      <c r="AL18" t="str">
        <f t="shared" si="18"/>
        <v xml:space="preserve">["TIER"] = 0; </v>
      </c>
      <c r="AM18" t="str">
        <f t="shared" si="19"/>
        <v xml:space="preserve">                     </v>
      </c>
      <c r="AN18" t="str">
        <f t="shared" si="20"/>
        <v/>
      </c>
      <c r="AO18" t="str">
        <f t="shared" si="21"/>
        <v xml:space="preserve">["NAME"] = { ["EN"] = "Throne of the Dread Terror"; }; </v>
      </c>
      <c r="AP18" t="str">
        <f t="shared" si="22"/>
        <v/>
      </c>
      <c r="AQ18" t="str">
        <f t="shared" si="23"/>
        <v/>
      </c>
      <c r="AR18" t="str">
        <f t="shared" si="24"/>
        <v/>
      </c>
      <c r="AS18" t="str">
        <f t="shared" si="25"/>
        <v>};</v>
      </c>
    </row>
    <row r="19" spans="1:45" x14ac:dyDescent="0.25">
      <c r="A19">
        <v>1879334086</v>
      </c>
      <c r="B19">
        <v>14</v>
      </c>
      <c r="C19" t="s">
        <v>1158</v>
      </c>
      <c r="D19" t="s">
        <v>26</v>
      </c>
      <c r="H19">
        <v>10</v>
      </c>
      <c r="K19" t="s">
        <v>396</v>
      </c>
      <c r="L19" t="s">
        <v>1686</v>
      </c>
      <c r="M19">
        <v>0</v>
      </c>
      <c r="N19" s="5" t="s">
        <v>1392</v>
      </c>
      <c r="R19" t="str">
        <f t="shared" si="6"/>
        <v xml:space="preserve"> [18] = {["ID"] = 1879334086; }; -- Throne of the Dread Terror -- Thwarter of Gothmog</v>
      </c>
      <c r="S19" s="1" t="str">
        <f t="shared" si="0"/>
        <v xml:space="preserve"> [18] = {["ID"] = 1879334086; ["SAVE_INDEX"] = 14; ["TYPE"] =  6;             ["VXP"] = 0; ["LP"] = 10; ["REP"] = 0; ["FACTION"] = 1; ["TIER"] = 0; ["MIN_LVL"] = "CAP"; ["NAME"] = { ["EN"] = "Throne of the Dread Terror -- Thwarter of Gothmog"; }; ["LORE"]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["SUMMARY"] = { ["EN"] = "Complete 3 deeds"; }; };</v>
      </c>
      <c r="T19">
        <f t="shared" si="7"/>
        <v>18</v>
      </c>
      <c r="U19" t="str">
        <f t="shared" si="8"/>
        <v xml:space="preserve"> [18] = {</v>
      </c>
      <c r="V19" t="str">
        <f t="shared" si="9"/>
        <v xml:space="preserve">["ID"] = 1879334086; </v>
      </c>
      <c r="W19" t="str">
        <f t="shared" si="10"/>
        <v xml:space="preserve">["ID"] = 1879334086; </v>
      </c>
      <c r="X19" t="str">
        <f t="shared" si="11"/>
        <v/>
      </c>
      <c r="Y19" s="1" t="str">
        <f t="shared" si="12"/>
        <v xml:space="preserve">["SAVE_INDEX"] = 14; </v>
      </c>
      <c r="Z19">
        <f>VLOOKUP(D19,Type!A$2:B$18,2,FALSE)</f>
        <v>6</v>
      </c>
      <c r="AA19" t="str">
        <f t="shared" si="13"/>
        <v xml:space="preserve">["TYPE"] =  6; </v>
      </c>
      <c r="AB19" t="str">
        <f>IF(NOT(ISBLANK(E19)),VLOOKUP(E19,Type!D$2:E$6,2,FALSE),"")</f>
        <v/>
      </c>
      <c r="AC19" t="str">
        <f t="shared" si="1"/>
        <v xml:space="preserve">            </v>
      </c>
      <c r="AD19" t="str">
        <f t="shared" si="2"/>
        <v>0</v>
      </c>
      <c r="AE19" t="str">
        <f t="shared" si="14"/>
        <v xml:space="preserve">["VXP"] = 0; </v>
      </c>
      <c r="AF19" t="str">
        <f t="shared" si="3"/>
        <v>10</v>
      </c>
      <c r="AG19" t="str">
        <f t="shared" si="15"/>
        <v xml:space="preserve">["LP"] = 10; </v>
      </c>
      <c r="AH19" t="str">
        <f t="shared" si="4"/>
        <v>0</v>
      </c>
      <c r="AI19" t="str">
        <f t="shared" si="16"/>
        <v xml:space="preserve">["REP"] = 0; </v>
      </c>
      <c r="AJ19">
        <f>IF(NOT(ISBLANK(J19)),VLOOKUP(J19,Faction!A$2:B$78,2,FALSE),1)</f>
        <v>1</v>
      </c>
      <c r="AK19" t="str">
        <f t="shared" si="17"/>
        <v xml:space="preserve">["FACTION"] = 1; </v>
      </c>
      <c r="AL19" t="str">
        <f t="shared" si="18"/>
        <v xml:space="preserve">["TIER"] = 0; </v>
      </c>
      <c r="AM19" t="str">
        <f t="shared" si="19"/>
        <v xml:space="preserve">["MIN_LVL"] = "CAP"; </v>
      </c>
      <c r="AN19" t="str">
        <f t="shared" si="20"/>
        <v/>
      </c>
      <c r="AO19" t="str">
        <f t="shared" si="21"/>
        <v xml:space="preserve">["NAME"] = { ["EN"] = "Throne of the Dread Terror -- Thwarter of Gothmog"; }; </v>
      </c>
      <c r="AP19"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v>
      </c>
      <c r="AQ19" t="str">
        <f t="shared" si="23"/>
        <v xml:space="preserve">["SUMMARY"] = { ["EN"] = "Complete 3 deeds"; }; </v>
      </c>
      <c r="AR19" t="str">
        <f t="shared" si="24"/>
        <v/>
      </c>
      <c r="AS19" t="str">
        <f t="shared" si="25"/>
        <v>};</v>
      </c>
    </row>
    <row r="20" spans="1:45" x14ac:dyDescent="0.25">
      <c r="A20">
        <v>1879334077</v>
      </c>
      <c r="B20">
        <v>15</v>
      </c>
      <c r="C20" t="s">
        <v>1160</v>
      </c>
      <c r="D20" t="s">
        <v>26</v>
      </c>
      <c r="G20" t="s">
        <v>1177</v>
      </c>
      <c r="H20">
        <v>10</v>
      </c>
      <c r="K20" t="s">
        <v>1140</v>
      </c>
      <c r="L20" t="s">
        <v>1159</v>
      </c>
      <c r="M20">
        <v>1</v>
      </c>
      <c r="N20" s="5">
        <v>105</v>
      </c>
      <c r="R20" t="str">
        <f t="shared" si="6"/>
        <v xml:space="preserve"> [19] = {["ID"] = 1879334077; }; -- Throne of the Dread Terror -- Tier 1</v>
      </c>
      <c r="S20" s="1" t="str">
        <f t="shared" si="0"/>
        <v xml:space="preserve"> [19] = {["ID"] = 1879334077; ["SAVE_INDEX"] = 15; ["TYPE"] =  6;             ["VXP"] = 0; ["LP"] = 10; ["REP"] = 0; ["FACTION"] = 1; ["TIER"] = 1; ["MIN_LVL"] = "105"; ["NAME"] = { ["EN"] = "Throne of the Dread Terror -- Tier 1"; }; ["LORE"] = { ["EN"] = "In the wake of the Witch-king of Angmar's defeat, Gothmog has taken control of the Enemy's forces. Now, the greatest champions of Mordor and Minas Morgul rush forth onto the Pelennor Fields and threaten the lives of all that defend the Free Peoples."; }; ["SUMMARY"] = { ["EN"] = "Complete 6 deeds"; }; ["TITLE"] = { ["EN"] = "Defender of the Pelennor Fields"; }; };</v>
      </c>
      <c r="T20">
        <f t="shared" si="7"/>
        <v>19</v>
      </c>
      <c r="U20" t="str">
        <f t="shared" si="8"/>
        <v xml:space="preserve"> [19] = {</v>
      </c>
      <c r="V20" t="str">
        <f t="shared" si="9"/>
        <v xml:space="preserve">["ID"] = 1879334077; </v>
      </c>
      <c r="W20" t="str">
        <f t="shared" si="10"/>
        <v xml:space="preserve">["ID"] = 1879334077; </v>
      </c>
      <c r="X20" t="str">
        <f t="shared" si="11"/>
        <v/>
      </c>
      <c r="Y20" s="1" t="str">
        <f t="shared" si="12"/>
        <v xml:space="preserve">["SAVE_INDEX"] = 15; </v>
      </c>
      <c r="Z20">
        <f>VLOOKUP(D20,Type!A$2:B$18,2,FALSE)</f>
        <v>6</v>
      </c>
      <c r="AA20" t="str">
        <f t="shared" si="13"/>
        <v xml:space="preserve">["TYPE"] =  6; </v>
      </c>
      <c r="AB20" t="str">
        <f>IF(NOT(ISBLANK(E20)),VLOOKUP(E20,Type!D$2:E$6,2,FALSE),"")</f>
        <v/>
      </c>
      <c r="AC20" t="str">
        <f t="shared" si="1"/>
        <v xml:space="preserve">            </v>
      </c>
      <c r="AD20" t="str">
        <f t="shared" si="2"/>
        <v>0</v>
      </c>
      <c r="AE20" t="str">
        <f t="shared" si="14"/>
        <v xml:space="preserve">["VXP"] = 0; </v>
      </c>
      <c r="AF20" t="str">
        <f t="shared" si="3"/>
        <v>10</v>
      </c>
      <c r="AG20" t="str">
        <f t="shared" si="15"/>
        <v xml:space="preserve">["LP"] = 10; </v>
      </c>
      <c r="AH20" t="str">
        <f t="shared" si="4"/>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["MIN_LVL"] = "105"; </v>
      </c>
      <c r="AN20" t="str">
        <f t="shared" si="20"/>
        <v/>
      </c>
      <c r="AO20" t="str">
        <f t="shared" si="21"/>
        <v xml:space="preserve">["NAME"] = { ["EN"] = "Throne of the Dread Terror -- Tier 1"; }; </v>
      </c>
      <c r="AP20"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 </v>
      </c>
      <c r="AQ20" t="str">
        <f t="shared" si="23"/>
        <v xml:space="preserve">["SUMMARY"] = { ["EN"] = "Complete 6 deeds"; }; </v>
      </c>
      <c r="AR20" t="str">
        <f t="shared" si="24"/>
        <v xml:space="preserve">["TITLE"] = { ["EN"] = "Defender of the Pelennor Fields"; }; </v>
      </c>
      <c r="AS20" t="str">
        <f t="shared" si="25"/>
        <v>};</v>
      </c>
    </row>
    <row r="21" spans="1:45" x14ac:dyDescent="0.25">
      <c r="A21">
        <v>1879334065</v>
      </c>
      <c r="B21">
        <v>16</v>
      </c>
      <c r="C21" t="s">
        <v>1161</v>
      </c>
      <c r="D21" t="s">
        <v>26</v>
      </c>
      <c r="H21">
        <v>5</v>
      </c>
      <c r="K21" t="s">
        <v>1163</v>
      </c>
      <c r="L21" t="s">
        <v>1162</v>
      </c>
      <c r="M21">
        <v>2</v>
      </c>
      <c r="N21" s="5">
        <v>105</v>
      </c>
      <c r="R21" t="str">
        <f t="shared" si="6"/>
        <v xml:space="preserve"> [20] = {["ID"] = 1879334065; }; -- Throne of the Dread Terror: Rakothas, Brother of Thrúgrath -- Tier 1</v>
      </c>
      <c r="S21" s="1" t="str">
        <f t="shared" si="0"/>
        <v xml:space="preserve"> [20] = {["ID"] = 1879334065; ["SAVE_INDEX"] = 16; ["TYPE"] =  6;             ["VXP"] = 0; ["LP"] =  5; ["REP"] = 0; ["FACTION"] = 1; ["TIER"] = 2; ["MIN_LVL"] = "105"; ["NAME"] = { ["EN"] = "Throne of the Dread Terror: Rakothas, Brother of Thrúgrath -- Tier 1"; }; ["LORE"] = { ["EN"] = "Rakothas, a brutal Olog-hai, gloats over the fallen just beyond the walls of Minas Tirith. He must be defeated before he attempts to enter the City."; }; ["SUMMARY"] = { ["EN"] = "Defeat Rakothas"; }; };</v>
      </c>
      <c r="T21">
        <f t="shared" si="7"/>
        <v>20</v>
      </c>
      <c r="U21" t="str">
        <f t="shared" si="8"/>
        <v xml:space="preserve"> [20] = {</v>
      </c>
      <c r="V21" t="str">
        <f t="shared" si="9"/>
        <v xml:space="preserve">["ID"] = 1879334065; </v>
      </c>
      <c r="W21" t="str">
        <f t="shared" si="10"/>
        <v xml:space="preserve">["ID"] = 1879334065; </v>
      </c>
      <c r="X21" t="str">
        <f t="shared" si="11"/>
        <v/>
      </c>
      <c r="Y21" s="1" t="str">
        <f t="shared" si="12"/>
        <v xml:space="preserve">["SAVE_INDEX"] = 16; </v>
      </c>
      <c r="Z21">
        <f>VLOOKUP(D21,Type!A$2:B$18,2,FALSE)</f>
        <v>6</v>
      </c>
      <c r="AA21" t="str">
        <f t="shared" si="13"/>
        <v xml:space="preserve">["TYPE"] =  6; </v>
      </c>
      <c r="AB21" t="str">
        <f>IF(NOT(ISBLANK(E21)),VLOOKUP(E21,Type!D$2:E$6,2,FALSE),"")</f>
        <v/>
      </c>
      <c r="AC21" t="str">
        <f t="shared" si="1"/>
        <v xml:space="preserve">            </v>
      </c>
      <c r="AD21" t="str">
        <f t="shared" si="2"/>
        <v>0</v>
      </c>
      <c r="AE21" t="str">
        <f t="shared" si="14"/>
        <v xml:space="preserve">["VXP"] = 0; </v>
      </c>
      <c r="AF21" t="str">
        <f t="shared" si="3"/>
        <v>5</v>
      </c>
      <c r="AG21" t="str">
        <f t="shared" si="15"/>
        <v xml:space="preserve">["LP"] =  5; </v>
      </c>
      <c r="AH21" t="str">
        <f t="shared" si="4"/>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"105"; </v>
      </c>
      <c r="AN21" t="str">
        <f t="shared" si="20"/>
        <v/>
      </c>
      <c r="AO21" t="str">
        <f t="shared" si="21"/>
        <v xml:space="preserve">["NAME"] = { ["EN"] = "Throne of the Dread Terror: Rakothas, Brother of Thrúgrath -- Tier 1"; }; </v>
      </c>
      <c r="AP21" t="str">
        <f t="shared" si="22"/>
        <v xml:space="preserve">["LORE"] = { ["EN"] = "Rakothas, a brutal Olog-hai, gloats over the fallen just beyond the walls of Minas Tirith. He must be defeated before he attempts to enter the City."; }; </v>
      </c>
      <c r="AQ21" t="str">
        <f t="shared" si="23"/>
        <v xml:space="preserve">["SUMMARY"] = { ["EN"] = "Defeat Rakothas"; }; </v>
      </c>
      <c r="AR21" t="str">
        <f t="shared" si="24"/>
        <v/>
      </c>
      <c r="AS21" t="str">
        <f t="shared" si="25"/>
        <v>};</v>
      </c>
    </row>
    <row r="22" spans="1:45" x14ac:dyDescent="0.25">
      <c r="A22">
        <v>1879334067</v>
      </c>
      <c r="B22">
        <v>17</v>
      </c>
      <c r="C22" t="s">
        <v>1164</v>
      </c>
      <c r="D22" t="s">
        <v>26</v>
      </c>
      <c r="H22">
        <v>5</v>
      </c>
      <c r="K22" t="s">
        <v>1166</v>
      </c>
      <c r="L22" t="s">
        <v>1165</v>
      </c>
      <c r="M22">
        <v>2</v>
      </c>
      <c r="N22" s="5">
        <v>105</v>
      </c>
      <c r="R22" t="str">
        <f t="shared" si="6"/>
        <v xml:space="preserve"> [21] = {["ID"] = 1879334067; }; -- Throne of the Dread Terror: Banes of Blackroot -- Tier 1</v>
      </c>
      <c r="S22" s="1" t="str">
        <f t="shared" si="0"/>
        <v xml:space="preserve"> [21] = {["ID"] = 1879334067; ["SAVE_INDEX"] = 17; ["TYPE"] =  6;             ["VXP"] = 0; ["LP"] =  5; ["REP"] = 0; ["FACTION"] = 1; ["TIER"] = 2; ["MIN_LVL"] = "105"; ["NAME"] = { ["EN"] = "Throne of the Dread Terror: Banes of Blackroot -- Tier 1"; }; ["LORE"] = { ["EN"] = "The Mûmakil that slew Duilin and Derufin still roam the Pelennor Fields. Set-Akâji, Arpong-Dôkh, and Kû-Nerpag pose a grave threat to those fighting beneath their heavy strides."; }; ["SUMMARY"] = { ["EN"] = "Defeat Set-Akâji, Arpong-Dôkh, and Kû-Nerpag"; }; };</v>
      </c>
      <c r="T22">
        <f t="shared" si="7"/>
        <v>21</v>
      </c>
      <c r="U22" t="str">
        <f t="shared" si="8"/>
        <v xml:space="preserve"> [21] = {</v>
      </c>
      <c r="V22" t="str">
        <f t="shared" si="9"/>
        <v xml:space="preserve">["ID"] = 1879334067; </v>
      </c>
      <c r="W22" t="str">
        <f t="shared" si="10"/>
        <v xml:space="preserve">["ID"] = 1879334067; </v>
      </c>
      <c r="X22" t="str">
        <f t="shared" si="11"/>
        <v/>
      </c>
      <c r="Y22" s="1" t="str">
        <f t="shared" si="12"/>
        <v xml:space="preserve">["SAVE_INDEX"] = 17; </v>
      </c>
      <c r="Z22">
        <f>VLOOKUP(D22,Type!A$2:B$18,2,FALSE)</f>
        <v>6</v>
      </c>
      <c r="AA22" t="str">
        <f t="shared" si="13"/>
        <v xml:space="preserve">["TYPE"] =  6; </v>
      </c>
      <c r="AB22" t="str">
        <f>IF(NOT(ISBLANK(E22)),VLOOKUP(E22,Type!D$2:E$6,2,FALSE),"")</f>
        <v/>
      </c>
      <c r="AC22" t="str">
        <f t="shared" si="1"/>
        <v xml:space="preserve">            </v>
      </c>
      <c r="AD22" t="str">
        <f t="shared" si="2"/>
        <v>0</v>
      </c>
      <c r="AE22" t="str">
        <f t="shared" si="14"/>
        <v xml:space="preserve">["VXP"] = 0; </v>
      </c>
      <c r="AF22" t="str">
        <f t="shared" si="3"/>
        <v>5</v>
      </c>
      <c r="AG22" t="str">
        <f t="shared" si="15"/>
        <v xml:space="preserve">["LP"] =  5; </v>
      </c>
      <c r="AH22" t="str">
        <f t="shared" si="4"/>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["MIN_LVL"] = "105"; </v>
      </c>
      <c r="AN22" t="str">
        <f t="shared" si="20"/>
        <v/>
      </c>
      <c r="AO22" t="str">
        <f t="shared" si="21"/>
        <v xml:space="preserve">["NAME"] = { ["EN"] = "Throne of the Dread Terror: Banes of Blackroot -- Tier 1"; }; </v>
      </c>
      <c r="AP22" t="str">
        <f t="shared" si="22"/>
        <v xml:space="preserve">["LORE"] = { ["EN"] = "The Mûmakil that slew Duilin and Derufin still roam the Pelennor Fields. Set-Akâji, Arpong-Dôkh, and Kû-Nerpag pose a grave threat to those fighting beneath their heavy strides."; }; </v>
      </c>
      <c r="AQ22" t="str">
        <f t="shared" si="23"/>
        <v xml:space="preserve">["SUMMARY"] = { ["EN"] = "Defeat Set-Akâji, Arpong-Dôkh, and Kû-Nerpag"; }; </v>
      </c>
      <c r="AR22" t="str">
        <f t="shared" si="24"/>
        <v/>
      </c>
      <c r="AS22" t="str">
        <f t="shared" si="25"/>
        <v>};</v>
      </c>
    </row>
    <row r="23" spans="1:45" x14ac:dyDescent="0.25">
      <c r="A23">
        <v>1879334069</v>
      </c>
      <c r="B23">
        <v>18</v>
      </c>
      <c r="C23" t="s">
        <v>1167</v>
      </c>
      <c r="D23" t="s">
        <v>26</v>
      </c>
      <c r="H23">
        <v>5</v>
      </c>
      <c r="K23" t="s">
        <v>1168</v>
      </c>
      <c r="L23" t="s">
        <v>1169</v>
      </c>
      <c r="M23">
        <v>2</v>
      </c>
      <c r="N23" s="5">
        <v>105</v>
      </c>
      <c r="R23" t="str">
        <f t="shared" si="6"/>
        <v xml:space="preserve"> [22] = {["ID"] = 1879334069; }; -- Throne of the Dread Terror: The Summoned -- Tier 1</v>
      </c>
      <c r="S23" s="1" t="str">
        <f t="shared" si="0"/>
        <v xml:space="preserve"> [22] = {["ID"] = 1879334069; ["SAVE_INDEX"] = 18; ["TYPE"] =  6;             ["VXP"] = 0; ["LP"] =  5; ["REP"] = 0; ["FACTION"] = 1; ["TIER"] = 2; ["MIN_LVL"] = "105"; ["NAME"] = { ["EN"] = "Throne of the Dread Terror: The Summoned -- Tier 1"; }; ["LORE"] = { ["EN"] = "The twisted rogmul, Vadokhar, has been called forth from the Void. This terrible creature is beyond the skill of many fighting on the field and must be banished before it can wreak havoc on the defenders of Gondor."; }; ["SUMMARY"] = { ["EN"] = "Defeat Vadokhar"; }; };</v>
      </c>
      <c r="T23">
        <f t="shared" si="7"/>
        <v>22</v>
      </c>
      <c r="U23" t="str">
        <f t="shared" si="8"/>
        <v xml:space="preserve"> [22] = {</v>
      </c>
      <c r="V23" t="str">
        <f t="shared" si="9"/>
        <v xml:space="preserve">["ID"] = 1879334069; </v>
      </c>
      <c r="W23" t="str">
        <f t="shared" si="10"/>
        <v xml:space="preserve">["ID"] = 1879334069; </v>
      </c>
      <c r="X23" t="str">
        <f t="shared" si="11"/>
        <v/>
      </c>
      <c r="Y23" s="1" t="str">
        <f t="shared" si="12"/>
        <v xml:space="preserve">["SAVE_INDEX"] = 18; </v>
      </c>
      <c r="Z23">
        <f>VLOOKUP(D23,Type!A$2:B$18,2,FALSE)</f>
        <v>6</v>
      </c>
      <c r="AA23" t="str">
        <f t="shared" si="13"/>
        <v xml:space="preserve">["TYPE"] =  6; </v>
      </c>
      <c r="AB23" t="str">
        <f>IF(NOT(ISBLANK(E23)),VLOOKUP(E23,Type!D$2:E$6,2,FALSE),"")</f>
        <v/>
      </c>
      <c r="AC23" t="str">
        <f t="shared" si="1"/>
        <v xml:space="preserve">            </v>
      </c>
      <c r="AD23" t="str">
        <f t="shared" si="2"/>
        <v>0</v>
      </c>
      <c r="AE23" t="str">
        <f t="shared" si="14"/>
        <v xml:space="preserve">["VXP"] = 0; </v>
      </c>
      <c r="AF23" t="str">
        <f t="shared" si="3"/>
        <v>5</v>
      </c>
      <c r="AG23" t="str">
        <f t="shared" si="15"/>
        <v xml:space="preserve">["LP"] =  5; </v>
      </c>
      <c r="AH23" t="str">
        <f t="shared" si="4"/>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["MIN_LVL"] = "105"; </v>
      </c>
      <c r="AN23" t="str">
        <f t="shared" si="20"/>
        <v/>
      </c>
      <c r="AO23" t="str">
        <f t="shared" si="21"/>
        <v xml:space="preserve">["NAME"] = { ["EN"] = "Throne of the Dread Terror: The Summoned -- Tier 1"; }; </v>
      </c>
      <c r="AP23" t="str">
        <f t="shared" si="22"/>
        <v xml:space="preserve">["LORE"] = { ["EN"] = "The twisted rogmul, Vadokhar, has been called forth from the Void. This terrible creature is beyond the skill of many fighting on the field and must be banished before it can wreak havoc on the defenders of Gondor."; }; </v>
      </c>
      <c r="AQ23" t="str">
        <f t="shared" si="23"/>
        <v xml:space="preserve">["SUMMARY"] = { ["EN"] = "Defeat Vadokhar"; }; </v>
      </c>
      <c r="AR23" t="str">
        <f t="shared" si="24"/>
        <v/>
      </c>
      <c r="AS23" t="str">
        <f t="shared" si="25"/>
        <v>};</v>
      </c>
    </row>
    <row r="24" spans="1:45" x14ac:dyDescent="0.25">
      <c r="A24">
        <v>1879334071</v>
      </c>
      <c r="B24">
        <v>19</v>
      </c>
      <c r="C24" t="s">
        <v>1461</v>
      </c>
      <c r="D24" t="s">
        <v>26</v>
      </c>
      <c r="H24">
        <v>5</v>
      </c>
      <c r="K24" t="s">
        <v>1170</v>
      </c>
      <c r="L24" t="s">
        <v>1685</v>
      </c>
      <c r="M24">
        <v>2</v>
      </c>
      <c r="N24" s="5">
        <v>105</v>
      </c>
      <c r="R24" t="str">
        <f t="shared" si="6"/>
        <v xml:space="preserve"> [23] = {["ID"] = 1879334071; }; -- Throne of the Dread Terror: The Enslaved of Minas Morgul -- Tier 1</v>
      </c>
      <c r="S24" s="1" t="str">
        <f t="shared" si="0"/>
        <v xml:space="preserve"> [23] = {["ID"] = 1879334071; ["SAVE_INDEX"] = 19; ["TYPE"] =  6;             ["VXP"] = 0; ["LP"] =  5; ["REP"] = 0; ["FACTION"] = 1; ["TIER"] = 2; ["MIN_LVL"] = "105"; ["NAME"] = { ["EN"] = "Throne of the Dread Terror: The Enslaved of Minas Morgul -- Tier 1";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24">
        <f t="shared" si="7"/>
        <v>23</v>
      </c>
      <c r="U24" t="str">
        <f t="shared" si="8"/>
        <v xml:space="preserve"> [23] = {</v>
      </c>
      <c r="V24" t="str">
        <f t="shared" si="9"/>
        <v xml:space="preserve">["ID"] = 1879334071; </v>
      </c>
      <c r="W24" t="str">
        <f t="shared" si="10"/>
        <v xml:space="preserve">["ID"] = 1879334071; </v>
      </c>
      <c r="X24" t="str">
        <f t="shared" si="11"/>
        <v/>
      </c>
      <c r="Y24" s="1" t="str">
        <f t="shared" si="12"/>
        <v xml:space="preserve">["SAVE_INDEX"] = 19; </v>
      </c>
      <c r="Z24">
        <f>VLOOKUP(D24,Type!A$2:B$18,2,FALSE)</f>
        <v>6</v>
      </c>
      <c r="AA24" t="str">
        <f t="shared" si="13"/>
        <v xml:space="preserve">["TYPE"] =  6; </v>
      </c>
      <c r="AB24" t="str">
        <f>IF(NOT(ISBLANK(E24)),VLOOKUP(E24,Type!D$2:E$6,2,FALSE),"")</f>
        <v/>
      </c>
      <c r="AC24" t="str">
        <f t="shared" si="1"/>
        <v xml:space="preserve">            </v>
      </c>
      <c r="AD24" t="str">
        <f t="shared" si="2"/>
        <v>0</v>
      </c>
      <c r="AE24" t="str">
        <f t="shared" si="14"/>
        <v xml:space="preserve">["VXP"] = 0; </v>
      </c>
      <c r="AF24" t="str">
        <f t="shared" si="3"/>
        <v>5</v>
      </c>
      <c r="AG24" t="str">
        <f t="shared" si="15"/>
        <v xml:space="preserve">["LP"] =  5; </v>
      </c>
      <c r="AH24" t="str">
        <f t="shared" si="4"/>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"105"; </v>
      </c>
      <c r="AN24" t="str">
        <f t="shared" si="20"/>
        <v/>
      </c>
      <c r="AO24" t="str">
        <f t="shared" si="21"/>
        <v xml:space="preserve">["NAME"] = { ["EN"] = "Throne of the Dread Terror: The Enslaved of Minas Morgul -- Tier 1"; }; </v>
      </c>
      <c r="AP24" t="str">
        <f t="shared" si="22"/>
        <v xml:space="preserve">["LORE"] = { ["EN"] = "Under the watch of the Witch-king of Angmar and Gothmog, the cruel Black Numenóreans of Minas Morgul have unearthed terrible things beneath that vile city and have bound them into the service of the Dark Lord."; }; </v>
      </c>
      <c r="AQ24" t="str">
        <f t="shared" si="23"/>
        <v xml:space="preserve">["SUMMARY"] = { ["EN"] = "Defeat the Enslaved of Minas Morgul"; }; </v>
      </c>
      <c r="AR24" t="str">
        <f t="shared" si="24"/>
        <v/>
      </c>
      <c r="AS24" t="str">
        <f t="shared" si="25"/>
        <v>};</v>
      </c>
    </row>
    <row r="25" spans="1:45" x14ac:dyDescent="0.25">
      <c r="A25">
        <v>1879334074</v>
      </c>
      <c r="B25">
        <v>20</v>
      </c>
      <c r="C25" t="s">
        <v>1171</v>
      </c>
      <c r="D25" t="s">
        <v>26</v>
      </c>
      <c r="H25">
        <v>5</v>
      </c>
      <c r="K25" t="s">
        <v>1172</v>
      </c>
      <c r="L25" t="s">
        <v>1173</v>
      </c>
      <c r="M25">
        <v>2</v>
      </c>
      <c r="N25" s="5">
        <v>105</v>
      </c>
      <c r="R25" t="str">
        <f t="shared" si="6"/>
        <v xml:space="preserve"> [24] = {["ID"] = 1879334074; }; -- Throne of the Dread Terror: The Deathless Sentinels -- Tier 1</v>
      </c>
      <c r="S25" s="1" t="str">
        <f t="shared" si="0"/>
        <v xml:space="preserve"> [24] = {["ID"] = 1879334074; ["SAVE_INDEX"] = 20; ["TYPE"] =  6;             ["VXP"] = 0; ["LP"] =  5; ["REP"] = 0; ["FACTION"] = 1; ["TIER"] = 2; ["MIN_LVL"] = "105"; ["NAME"] = { ["EN"] = "Throne of the Dread Terror: The Deathless Sentinels -- Tier 1";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25">
        <f t="shared" si="7"/>
        <v>24</v>
      </c>
      <c r="U25" t="str">
        <f t="shared" si="8"/>
        <v xml:space="preserve"> [24] = {</v>
      </c>
      <c r="V25" t="str">
        <f t="shared" si="9"/>
        <v xml:space="preserve">["ID"] = 1879334074; </v>
      </c>
      <c r="W25" t="str">
        <f t="shared" si="10"/>
        <v xml:space="preserve">["ID"] = 1879334074; </v>
      </c>
      <c r="X25" t="str">
        <f t="shared" si="11"/>
        <v/>
      </c>
      <c r="Y25" s="1" t="str">
        <f t="shared" si="12"/>
        <v xml:space="preserve">["SAVE_INDEX"] = 20; </v>
      </c>
      <c r="Z25">
        <f>VLOOKUP(D25,Type!A$2:B$18,2,FALSE)</f>
        <v>6</v>
      </c>
      <c r="AA25" t="str">
        <f t="shared" si="13"/>
        <v xml:space="preserve">["TYPE"] =  6; </v>
      </c>
      <c r="AB25" t="str">
        <f>IF(NOT(ISBLANK(E25)),VLOOKUP(E25,Type!D$2:E$6,2,FALSE),"")</f>
        <v/>
      </c>
      <c r="AC25" t="str">
        <f t="shared" si="1"/>
        <v xml:space="preserve">            </v>
      </c>
      <c r="AD25" t="str">
        <f t="shared" si="2"/>
        <v>0</v>
      </c>
      <c r="AE25" t="str">
        <f t="shared" si="14"/>
        <v xml:space="preserve">["VXP"] = 0; </v>
      </c>
      <c r="AF25" t="str">
        <f t="shared" si="3"/>
        <v>5</v>
      </c>
      <c r="AG25" t="str">
        <f t="shared" si="15"/>
        <v xml:space="preserve">["LP"] =  5; </v>
      </c>
      <c r="AH25" t="str">
        <f t="shared" si="4"/>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["MIN_LVL"] = "105"; </v>
      </c>
      <c r="AN25" t="str">
        <f t="shared" si="20"/>
        <v/>
      </c>
      <c r="AO25" t="str">
        <f t="shared" si="21"/>
        <v xml:space="preserve">["NAME"] = { ["EN"] = "Throne of the Dread Terror: The Deathless Sentinels -- Tier 1"; }; </v>
      </c>
      <c r="AP25" t="str">
        <f t="shared" si="22"/>
        <v xml:space="preserve">["LORE"] = { ["EN"] = "As the forces of the Enemy are renewed from within Osgiliath, two guards stand silent at the Causeway Forts. They are two of the Nine, the Deathless, and none shall threaten their Master's new commander."; }; </v>
      </c>
      <c r="AQ25" t="str">
        <f t="shared" si="23"/>
        <v xml:space="preserve">["SUMMARY"] = { ["EN"] = "Defeat the High-sorcerer of Harad and the Woe of Khand"; }; </v>
      </c>
      <c r="AR25" t="str">
        <f t="shared" si="24"/>
        <v/>
      </c>
      <c r="AS25" t="str">
        <f t="shared" si="25"/>
        <v>};</v>
      </c>
    </row>
    <row r="26" spans="1:45" x14ac:dyDescent="0.25">
      <c r="A26">
        <v>1879334075</v>
      </c>
      <c r="B26">
        <v>21</v>
      </c>
      <c r="C26" t="s">
        <v>1174</v>
      </c>
      <c r="D26" t="s">
        <v>26</v>
      </c>
      <c r="H26">
        <v>5</v>
      </c>
      <c r="K26" t="s">
        <v>1176</v>
      </c>
      <c r="L26" t="s">
        <v>1175</v>
      </c>
      <c r="M26">
        <v>2</v>
      </c>
      <c r="N26" s="5">
        <v>105</v>
      </c>
      <c r="R26" t="str">
        <f t="shared" si="6"/>
        <v xml:space="preserve"> [25] = {["ID"] = 1879334075; }; -- Throne of the Dread Terror: Gothmog the Dread Terror -- Tier 1</v>
      </c>
      <c r="S26" s="1" t="str">
        <f t="shared" si="0"/>
        <v xml:space="preserve"> [25] = {["ID"] = 1879334075; ["SAVE_INDEX"] = 21; ["TYPE"] =  6;             ["VXP"] = 0; ["LP"] =  5; ["REP"] = 0; ["FACTION"] = 1; ["TIER"] = 2; ["MIN_LVL"] = "105"; ["NAME"] = { ["EN"] = "Throne of the Dread Terror: Gothmog the Dread Terror -- Tier 1"; }; ["LORE"] = { ["EN"] = "After the fall of the Witch-king of Angmar, Gothmog has taken control of the hosts of Mordor and Minas Morgul. Arrogant in his connexion to Golodir, he comes to reclaim the throne of Gondor."; }; ["SUMMARY"] = { ["EN"] = "Defeat Gothmog the Dread Terror"; }; };</v>
      </c>
      <c r="T26">
        <f t="shared" si="7"/>
        <v>25</v>
      </c>
      <c r="U26" t="str">
        <f t="shared" si="8"/>
        <v xml:space="preserve"> [25] = {</v>
      </c>
      <c r="V26" t="str">
        <f t="shared" si="9"/>
        <v xml:space="preserve">["ID"] = 1879334075; </v>
      </c>
      <c r="W26" t="str">
        <f t="shared" si="10"/>
        <v xml:space="preserve">["ID"] = 1879334075; </v>
      </c>
      <c r="X26" t="str">
        <f t="shared" si="11"/>
        <v/>
      </c>
      <c r="Y26" s="1" t="str">
        <f t="shared" si="12"/>
        <v xml:space="preserve">["SAVE_INDEX"] = 21; </v>
      </c>
      <c r="Z26">
        <f>VLOOKUP(D26,Type!A$2:B$18,2,FALSE)</f>
        <v>6</v>
      </c>
      <c r="AA26" t="str">
        <f t="shared" si="13"/>
        <v xml:space="preserve">["TYPE"] =  6; </v>
      </c>
      <c r="AB26" t="str">
        <f>IF(NOT(ISBLANK(E26)),VLOOKUP(E26,Type!D$2:E$6,2,FALSE),"")</f>
        <v/>
      </c>
      <c r="AC26" t="str">
        <f t="shared" si="1"/>
        <v xml:space="preserve">            </v>
      </c>
      <c r="AD26" t="str">
        <f t="shared" si="2"/>
        <v>0</v>
      </c>
      <c r="AE26" t="str">
        <f t="shared" si="14"/>
        <v xml:space="preserve">["VXP"] = 0; </v>
      </c>
      <c r="AF26" t="str">
        <f t="shared" si="3"/>
        <v>5</v>
      </c>
      <c r="AG26" t="str">
        <f t="shared" si="15"/>
        <v xml:space="preserve">["LP"] =  5; </v>
      </c>
      <c r="AH26" t="str">
        <f t="shared" si="4"/>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["MIN_LVL"] = "105"; </v>
      </c>
      <c r="AN26" t="str">
        <f t="shared" si="20"/>
        <v/>
      </c>
      <c r="AO26" t="str">
        <f t="shared" si="21"/>
        <v xml:space="preserve">["NAME"] = { ["EN"] = "Throne of the Dread Terror: Gothmog the Dread Terror -- Tier 1"; }; </v>
      </c>
      <c r="AP26" t="str">
        <f t="shared" si="22"/>
        <v xml:space="preserve">["LORE"] = { ["EN"] = "After the fall of the Witch-king of Angmar, Gothmog has taken control of the hosts of Mordor and Minas Morgul. Arrogant in his connexion to Golodir, he comes to reclaim the throne of Gondor."; }; </v>
      </c>
      <c r="AQ26" t="str">
        <f t="shared" si="23"/>
        <v xml:space="preserve">["SUMMARY"] = { ["EN"] = "Defeat Gothmog the Dread Terror"; }; </v>
      </c>
      <c r="AR26" t="str">
        <f t="shared" si="24"/>
        <v/>
      </c>
      <c r="AS26" t="str">
        <f t="shared" si="25"/>
        <v>};</v>
      </c>
    </row>
    <row r="27" spans="1:45" x14ac:dyDescent="0.25">
      <c r="A27">
        <v>1879334078</v>
      </c>
      <c r="B27">
        <v>22</v>
      </c>
      <c r="C27" t="s">
        <v>1178</v>
      </c>
      <c r="D27" t="s">
        <v>26</v>
      </c>
      <c r="G27" t="s">
        <v>1184</v>
      </c>
      <c r="H27">
        <v>10</v>
      </c>
      <c r="K27" t="s">
        <v>1140</v>
      </c>
      <c r="L27" t="s">
        <v>1831</v>
      </c>
      <c r="M27">
        <v>1</v>
      </c>
      <c r="N27" s="5">
        <v>105</v>
      </c>
      <c r="R27" t="str">
        <f t="shared" si="6"/>
        <v xml:space="preserve"> [26] = {["ID"] = 1879334078; }; -- Throne of the Dread Terror -- Tier 2</v>
      </c>
      <c r="S27" s="1" t="str">
        <f t="shared" si="0"/>
        <v xml:space="preserve"> [26] = {["ID"] = 1879334078; ["SAVE_INDEX"] = 22; ["TYPE"] =  6;             ["VXP"] = 0; ["LP"] = 10; ["REP"] = 0; ["FACTION"] = 1; ["TIER"] = 1; ["MIN_LVL"] = "105"; ["NAME"] = { ["EN"] = "Throne of the Dread Terror -- Tier 2";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"Dethroner of the Dread Terror"; }; };</v>
      </c>
      <c r="T27">
        <f t="shared" si="7"/>
        <v>26</v>
      </c>
      <c r="U27" t="str">
        <f t="shared" si="8"/>
        <v xml:space="preserve"> [26] = {</v>
      </c>
      <c r="V27" t="str">
        <f t="shared" si="9"/>
        <v xml:space="preserve">["ID"] = 1879334078; </v>
      </c>
      <c r="W27" t="str">
        <f t="shared" si="10"/>
        <v xml:space="preserve">["ID"] = 1879334078; </v>
      </c>
      <c r="X27" t="str">
        <f t="shared" si="11"/>
        <v/>
      </c>
      <c r="Y27" s="1" t="str">
        <f t="shared" si="12"/>
        <v xml:space="preserve">["SAVE_INDEX"] = 22; </v>
      </c>
      <c r="Z27">
        <f>VLOOKUP(D27,Type!A$2:B$18,2,FALSE)</f>
        <v>6</v>
      </c>
      <c r="AA27" t="str">
        <f t="shared" si="13"/>
        <v xml:space="preserve">["TYPE"] =  6; </v>
      </c>
      <c r="AB27" t="str">
        <f>IF(NOT(ISBLANK(E27)),VLOOKUP(E27,Type!D$2:E$6,2,FALSE),"")</f>
        <v/>
      </c>
      <c r="AC27" t="str">
        <f t="shared" si="1"/>
        <v xml:space="preserve">            </v>
      </c>
      <c r="AD27" t="str">
        <f t="shared" si="2"/>
        <v>0</v>
      </c>
      <c r="AE27" t="str">
        <f t="shared" si="14"/>
        <v xml:space="preserve">["VXP"] = 0; </v>
      </c>
      <c r="AF27" t="str">
        <f t="shared" si="3"/>
        <v>10</v>
      </c>
      <c r="AG27" t="str">
        <f t="shared" si="15"/>
        <v xml:space="preserve">["LP"] = 10; </v>
      </c>
      <c r="AH27" t="str">
        <f t="shared" si="4"/>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"105"; </v>
      </c>
      <c r="AN27" t="str">
        <f t="shared" si="20"/>
        <v/>
      </c>
      <c r="AO27" t="str">
        <f t="shared" si="21"/>
        <v xml:space="preserve">["NAME"] = { ["EN"] = "Throne of the Dread Terror -- Tier 2"; }; </v>
      </c>
      <c r="AP27"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27" t="str">
        <f t="shared" si="23"/>
        <v xml:space="preserve">["SUMMARY"] = { ["EN"] = "Complete 6 deeds"; }; </v>
      </c>
      <c r="AR27" t="str">
        <f t="shared" si="24"/>
        <v xml:space="preserve">["TITLE"] = { ["EN"] = "Dethroner of the Dread Terror"; }; </v>
      </c>
      <c r="AS27" t="str">
        <f t="shared" si="25"/>
        <v>};</v>
      </c>
    </row>
    <row r="28" spans="1:45" x14ac:dyDescent="0.25">
      <c r="A28">
        <v>1879334066</v>
      </c>
      <c r="B28">
        <v>23</v>
      </c>
      <c r="C28" t="s">
        <v>1179</v>
      </c>
      <c r="D28" t="s">
        <v>26</v>
      </c>
      <c r="H28">
        <v>5</v>
      </c>
      <c r="K28" t="s">
        <v>1163</v>
      </c>
      <c r="L28" t="s">
        <v>1162</v>
      </c>
      <c r="M28">
        <v>2</v>
      </c>
      <c r="N28" s="5">
        <v>105</v>
      </c>
      <c r="R28" t="str">
        <f t="shared" si="6"/>
        <v xml:space="preserve"> [27] = {["ID"] = 1879334066; }; -- Throne of the Dread Terror: Rakothas, Brother of Thrúgrath -- Tier 2</v>
      </c>
      <c r="S28" s="1" t="str">
        <f t="shared" si="0"/>
        <v xml:space="preserve"> [27] = {["ID"] = 1879334066; ["SAVE_INDEX"] = 23; ["TYPE"] =  6;             ["VXP"] = 0; ["LP"] =  5; ["REP"] = 0; ["FACTION"] = 1; ["TIER"] = 2; ["MIN_LVL"] = "105"; ["NAME"] = { ["EN"] = "Throne of the Dread Terror: Rakothas, Brother of Thrúgrath -- Tier 2"; }; ["LORE"] = { ["EN"] = "Rakothas, a brutal Olog-hai, gloats over the fallen just beyond the walls of Minas Tirith. He must be defeated before he attempts to enter the City."; }; ["SUMMARY"] = { ["EN"] = "Defeat Rakothas"; }; };</v>
      </c>
      <c r="T28">
        <f t="shared" si="7"/>
        <v>27</v>
      </c>
      <c r="U28" t="str">
        <f t="shared" si="8"/>
        <v xml:space="preserve"> [27] = {</v>
      </c>
      <c r="V28" t="str">
        <f t="shared" si="9"/>
        <v xml:space="preserve">["ID"] = 1879334066; </v>
      </c>
      <c r="W28" t="str">
        <f t="shared" si="10"/>
        <v xml:space="preserve">["ID"] = 1879334066; </v>
      </c>
      <c r="X28" t="str">
        <f t="shared" si="11"/>
        <v/>
      </c>
      <c r="Y28" s="1" t="str">
        <f t="shared" si="12"/>
        <v xml:space="preserve">["SAVE_INDEX"] = 23; </v>
      </c>
      <c r="Z28">
        <f>VLOOKUP(D28,Type!A$2:B$18,2,FALSE)</f>
        <v>6</v>
      </c>
      <c r="AA28" t="str">
        <f t="shared" si="13"/>
        <v xml:space="preserve">["TYPE"] =  6; </v>
      </c>
      <c r="AB28" t="str">
        <f>IF(NOT(ISBLANK(E28)),VLOOKUP(E28,Type!D$2:E$6,2,FALSE),"")</f>
        <v/>
      </c>
      <c r="AC28" t="str">
        <f t="shared" si="1"/>
        <v xml:space="preserve">            </v>
      </c>
      <c r="AD28" t="str">
        <f t="shared" si="2"/>
        <v>0</v>
      </c>
      <c r="AE28" t="str">
        <f t="shared" si="14"/>
        <v xml:space="preserve">["VXP"] = 0; </v>
      </c>
      <c r="AF28" t="str">
        <f t="shared" si="3"/>
        <v>5</v>
      </c>
      <c r="AG28" t="str">
        <f t="shared" si="15"/>
        <v xml:space="preserve">["LP"] =  5; </v>
      </c>
      <c r="AH28" t="str">
        <f t="shared" si="4"/>
        <v>0</v>
      </c>
      <c r="AI28" t="str">
        <f t="shared" si="16"/>
        <v xml:space="preserve">["REP"] = 0; </v>
      </c>
      <c r="AJ28">
        <f>IF(NOT(ISBLANK(J28)),VLOOKUP(J28,Faction!A$2:B$78,2,FALSE),1)</f>
        <v>1</v>
      </c>
      <c r="AK28" t="str">
        <f t="shared" si="17"/>
        <v xml:space="preserve">["FACTION"] = 1; </v>
      </c>
      <c r="AL28" t="str">
        <f t="shared" si="18"/>
        <v xml:space="preserve">["TIER"] = 2; </v>
      </c>
      <c r="AM28" t="str">
        <f t="shared" si="19"/>
        <v xml:space="preserve">["MIN_LVL"] = "105"; </v>
      </c>
      <c r="AN28" t="str">
        <f t="shared" si="20"/>
        <v/>
      </c>
      <c r="AO28" t="str">
        <f t="shared" si="21"/>
        <v xml:space="preserve">["NAME"] = { ["EN"] = "Throne of the Dread Terror: Rakothas, Brother of Thrúgrath -- Tier 2"; }; </v>
      </c>
      <c r="AP28" t="str">
        <f t="shared" si="22"/>
        <v xml:space="preserve">["LORE"] = { ["EN"] = "Rakothas, a brutal Olog-hai, gloats over the fallen just beyond the walls of Minas Tirith. He must be defeated before he attempts to enter the City."; }; </v>
      </c>
      <c r="AQ28" t="str">
        <f t="shared" si="23"/>
        <v xml:space="preserve">["SUMMARY"] = { ["EN"] = "Defeat Rakothas"; }; </v>
      </c>
      <c r="AR28" t="str">
        <f t="shared" si="24"/>
        <v/>
      </c>
      <c r="AS28" t="str">
        <f t="shared" si="25"/>
        <v>};</v>
      </c>
    </row>
    <row r="29" spans="1:45" x14ac:dyDescent="0.25">
      <c r="A29">
        <v>1879334068</v>
      </c>
      <c r="B29">
        <v>24</v>
      </c>
      <c r="C29" t="s">
        <v>1180</v>
      </c>
      <c r="D29" t="s">
        <v>26</v>
      </c>
      <c r="H29">
        <v>5</v>
      </c>
      <c r="K29" t="s">
        <v>1166</v>
      </c>
      <c r="L29" t="s">
        <v>1165</v>
      </c>
      <c r="M29">
        <v>2</v>
      </c>
      <c r="N29" s="5">
        <v>105</v>
      </c>
      <c r="R29" t="str">
        <f t="shared" si="6"/>
        <v xml:space="preserve"> [28] = {["ID"] = 1879334068; }; -- Throne of the Dread Terror: Banes of Blackroot -- Tier 2</v>
      </c>
      <c r="S29" s="1" t="str">
        <f t="shared" si="0"/>
        <v xml:space="preserve"> [28] = {["ID"] = 1879334068; ["SAVE_INDEX"] = 24; ["TYPE"] =  6;             ["VXP"] = 0; ["LP"] =  5; ["REP"] = 0; ["FACTION"] = 1; ["TIER"] = 2; ["MIN_LVL"] = "105"; ["NAME"] = { ["EN"] = "Throne of the Dread Terror: Banes of Blackroot -- Tier 2"; }; ["LORE"] = { ["EN"] = "The Mûmakil that slew Duilin and Derufin still roam the Pelennor Fields. Set-Akâji, Arpong-Dôkh, and Kû-Nerpag pose a grave threat to those fighting beneath their heavy strides."; }; ["SUMMARY"] = { ["EN"] = "Defeat Set-Akâji, Arpong-Dôkh, and Kû-Nerpag"; }; };</v>
      </c>
      <c r="T29">
        <f t="shared" si="7"/>
        <v>28</v>
      </c>
      <c r="U29" t="str">
        <f t="shared" si="8"/>
        <v xml:space="preserve"> [28] = {</v>
      </c>
      <c r="V29" t="str">
        <f t="shared" si="9"/>
        <v xml:space="preserve">["ID"] = 1879334068; </v>
      </c>
      <c r="W29" t="str">
        <f t="shared" si="10"/>
        <v xml:space="preserve">["ID"] = 1879334068; </v>
      </c>
      <c r="X29" t="str">
        <f t="shared" si="11"/>
        <v/>
      </c>
      <c r="Y29" s="1" t="str">
        <f t="shared" si="12"/>
        <v xml:space="preserve">["SAVE_INDEX"] = 24; </v>
      </c>
      <c r="Z29">
        <f>VLOOKUP(D29,Type!A$2:B$18,2,FALSE)</f>
        <v>6</v>
      </c>
      <c r="AA29" t="str">
        <f t="shared" si="13"/>
        <v xml:space="preserve">["TYPE"] =  6; </v>
      </c>
      <c r="AB29" t="str">
        <f>IF(NOT(ISBLANK(E29)),VLOOKUP(E29,Type!D$2:E$6,2,FALSE),"")</f>
        <v/>
      </c>
      <c r="AC29" t="str">
        <f t="shared" si="1"/>
        <v xml:space="preserve">            </v>
      </c>
      <c r="AD29" t="str">
        <f t="shared" si="2"/>
        <v>0</v>
      </c>
      <c r="AE29" t="str">
        <f t="shared" si="14"/>
        <v xml:space="preserve">["VXP"] = 0; </v>
      </c>
      <c r="AF29" t="str">
        <f t="shared" si="3"/>
        <v>5</v>
      </c>
      <c r="AG29" t="str">
        <f t="shared" si="15"/>
        <v xml:space="preserve">["LP"] =  5; </v>
      </c>
      <c r="AH29" t="str">
        <f t="shared" si="4"/>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["MIN_LVL"] = "105"; </v>
      </c>
      <c r="AN29" t="str">
        <f t="shared" si="20"/>
        <v/>
      </c>
      <c r="AO29" t="str">
        <f t="shared" si="21"/>
        <v xml:space="preserve">["NAME"] = { ["EN"] = "Throne of the Dread Terror: Banes of Blackroot -- Tier 2"; }; </v>
      </c>
      <c r="AP29" t="str">
        <f t="shared" si="22"/>
        <v xml:space="preserve">["LORE"] = { ["EN"] = "The Mûmakil that slew Duilin and Derufin still roam the Pelennor Fields. Set-Akâji, Arpong-Dôkh, and Kû-Nerpag pose a grave threat to those fighting beneath their heavy strides."; }; </v>
      </c>
      <c r="AQ29" t="str">
        <f t="shared" si="23"/>
        <v xml:space="preserve">["SUMMARY"] = { ["EN"] = "Defeat Set-Akâji, Arpong-Dôkh, and Kû-Nerpag"; }; </v>
      </c>
      <c r="AR29" t="str">
        <f t="shared" si="24"/>
        <v/>
      </c>
      <c r="AS29" t="str">
        <f t="shared" si="25"/>
        <v>};</v>
      </c>
    </row>
    <row r="30" spans="1:45" x14ac:dyDescent="0.25">
      <c r="A30">
        <v>1879334070</v>
      </c>
      <c r="B30">
        <v>25</v>
      </c>
      <c r="C30" t="s">
        <v>1181</v>
      </c>
      <c r="D30" t="s">
        <v>26</v>
      </c>
      <c r="H30">
        <v>5</v>
      </c>
      <c r="K30" t="s">
        <v>1168</v>
      </c>
      <c r="L30" t="s">
        <v>1169</v>
      </c>
      <c r="M30">
        <v>2</v>
      </c>
      <c r="N30" s="5">
        <v>105</v>
      </c>
      <c r="R30" t="str">
        <f t="shared" si="6"/>
        <v xml:space="preserve"> [29] = {["ID"] = 1879334070; }; -- Throne of the Dread Terror: The Summoned -- Tier 2</v>
      </c>
      <c r="S30" s="1" t="str">
        <f t="shared" si="0"/>
        <v xml:space="preserve"> [29] = {["ID"] = 1879334070; ["SAVE_INDEX"] = 25; ["TYPE"] =  6;             ["VXP"] = 0; ["LP"] =  5; ["REP"] = 0; ["FACTION"] = 1; ["TIER"] = 2; ["MIN_LVL"] = "105"; ["NAME"] = { ["EN"] = "Throne of the Dread Terror: The Summoned -- Tier 2"; }; ["LORE"] = { ["EN"] = "The twisted rogmul, Vadokhar, has been called forth from the Void. This terrible creature is beyond the skill of many fighting on the field and must be banished before it can wreak havoc on the defenders of Gondor."; }; ["SUMMARY"] = { ["EN"] = "Defeat Vadokhar"; }; };</v>
      </c>
      <c r="T30">
        <f t="shared" si="7"/>
        <v>29</v>
      </c>
      <c r="U30" t="str">
        <f t="shared" si="8"/>
        <v xml:space="preserve"> [29] = {</v>
      </c>
      <c r="V30" t="str">
        <f t="shared" si="9"/>
        <v xml:space="preserve">["ID"] = 1879334070; </v>
      </c>
      <c r="W30" t="str">
        <f t="shared" si="10"/>
        <v xml:space="preserve">["ID"] = 1879334070; </v>
      </c>
      <c r="X30" t="str">
        <f t="shared" si="11"/>
        <v/>
      </c>
      <c r="Y30" s="1" t="str">
        <f t="shared" si="12"/>
        <v xml:space="preserve">["SAVE_INDEX"] = 25; </v>
      </c>
      <c r="Z30">
        <f>VLOOKUP(D30,Type!A$2:B$18,2,FALSE)</f>
        <v>6</v>
      </c>
      <c r="AA30" t="str">
        <f t="shared" si="13"/>
        <v xml:space="preserve">["TYPE"] =  6; </v>
      </c>
      <c r="AB30" t="str">
        <f>IF(NOT(ISBLANK(E30)),VLOOKUP(E30,Type!D$2:E$6,2,FALSE),"")</f>
        <v/>
      </c>
      <c r="AC30" t="str">
        <f t="shared" si="1"/>
        <v xml:space="preserve">            </v>
      </c>
      <c r="AD30" t="str">
        <f t="shared" si="2"/>
        <v>0</v>
      </c>
      <c r="AE30" t="str">
        <f t="shared" si="14"/>
        <v xml:space="preserve">["VXP"] = 0; </v>
      </c>
      <c r="AF30" t="str">
        <f t="shared" si="3"/>
        <v>5</v>
      </c>
      <c r="AG30" t="str">
        <f t="shared" si="15"/>
        <v xml:space="preserve">["LP"] =  5; </v>
      </c>
      <c r="AH30" t="str">
        <f t="shared" si="4"/>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["MIN_LVL"] = "105"; </v>
      </c>
      <c r="AN30" t="str">
        <f t="shared" si="20"/>
        <v/>
      </c>
      <c r="AO30" t="str">
        <f t="shared" si="21"/>
        <v xml:space="preserve">["NAME"] = { ["EN"] = "Throne of the Dread Terror: The Summoned -- Tier 2"; }; </v>
      </c>
      <c r="AP30" t="str">
        <f t="shared" si="22"/>
        <v xml:space="preserve">["LORE"] = { ["EN"] = "The twisted rogmul, Vadokhar, has been called forth from the Void. This terrible creature is beyond the skill of many fighting on the field and must be banished before it can wreak havoc on the defenders of Gondor."; }; </v>
      </c>
      <c r="AQ30" t="str">
        <f t="shared" si="23"/>
        <v xml:space="preserve">["SUMMARY"] = { ["EN"] = "Defeat Vadokhar"; }; </v>
      </c>
      <c r="AR30" t="str">
        <f t="shared" si="24"/>
        <v/>
      </c>
      <c r="AS30" t="str">
        <f t="shared" si="25"/>
        <v>};</v>
      </c>
    </row>
    <row r="31" spans="1:45" x14ac:dyDescent="0.25">
      <c r="A31">
        <v>1879334072</v>
      </c>
      <c r="B31">
        <v>26</v>
      </c>
      <c r="C31" t="s">
        <v>1462</v>
      </c>
      <c r="D31" t="s">
        <v>26</v>
      </c>
      <c r="H31">
        <v>5</v>
      </c>
      <c r="K31" t="s">
        <v>1170</v>
      </c>
      <c r="L31" t="s">
        <v>1685</v>
      </c>
      <c r="M31">
        <v>2</v>
      </c>
      <c r="N31" s="5">
        <v>105</v>
      </c>
      <c r="R31" t="str">
        <f t="shared" si="6"/>
        <v xml:space="preserve"> [30] = {["ID"] = 1879334072; }; -- Throne of the Dread Terror: The Enslaved of Minas Morgul -- Tier 2</v>
      </c>
      <c r="S31" s="1" t="str">
        <f t="shared" si="0"/>
        <v xml:space="preserve"> [30] = {["ID"] = 1879334072; ["SAVE_INDEX"] = 26; ["TYPE"] =  6;             ["VXP"] = 0; ["LP"] =  5; ["REP"] = 0; ["FACTION"] = 1; ["TIER"] = 2; ["MIN_LVL"] = "105"; ["NAME"] = { ["EN"] = "Throne of the Dread Terror: The Enslaved of Minas Morgul -- Tier 2";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31">
        <f t="shared" si="7"/>
        <v>30</v>
      </c>
      <c r="U31" t="str">
        <f t="shared" si="8"/>
        <v xml:space="preserve"> [30] = {</v>
      </c>
      <c r="V31" t="str">
        <f t="shared" si="9"/>
        <v xml:space="preserve">["ID"] = 1879334072; </v>
      </c>
      <c r="W31" t="str">
        <f t="shared" si="10"/>
        <v xml:space="preserve">["ID"] = 1879334072; </v>
      </c>
      <c r="X31" t="str">
        <f t="shared" si="11"/>
        <v/>
      </c>
      <c r="Y31" s="1" t="str">
        <f t="shared" si="12"/>
        <v xml:space="preserve">["SAVE_INDEX"] = 26; </v>
      </c>
      <c r="Z31">
        <f>VLOOKUP(D31,Type!A$2:B$18,2,FALSE)</f>
        <v>6</v>
      </c>
      <c r="AA31" t="str">
        <f t="shared" si="13"/>
        <v xml:space="preserve">["TYPE"] =  6; </v>
      </c>
      <c r="AB31" t="str">
        <f>IF(NOT(ISBLANK(E31)),VLOOKUP(E31,Type!D$2:E$6,2,FALSE),"")</f>
        <v/>
      </c>
      <c r="AC31" t="str">
        <f t="shared" si="1"/>
        <v xml:space="preserve">            </v>
      </c>
      <c r="AD31" t="str">
        <f t="shared" si="2"/>
        <v>0</v>
      </c>
      <c r="AE31" t="str">
        <f t="shared" si="14"/>
        <v xml:space="preserve">["VXP"] = 0; </v>
      </c>
      <c r="AF31" t="str">
        <f t="shared" si="3"/>
        <v>5</v>
      </c>
      <c r="AG31" t="str">
        <f t="shared" si="15"/>
        <v xml:space="preserve">["LP"] =  5; </v>
      </c>
      <c r="AH31" t="str">
        <f t="shared" si="4"/>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["MIN_LVL"] = "105"; </v>
      </c>
      <c r="AN31" t="str">
        <f t="shared" si="20"/>
        <v/>
      </c>
      <c r="AO31" t="str">
        <f t="shared" si="21"/>
        <v xml:space="preserve">["NAME"] = { ["EN"] = "Throne of the Dread Terror: The Enslaved of Minas Morgul -- Tier 2"; }; </v>
      </c>
      <c r="AP31" t="str">
        <f t="shared" si="22"/>
        <v xml:space="preserve">["LORE"] = { ["EN"] = "Under the watch of the Witch-king of Angmar and Gothmog, the cruel Black Numenóreans of Minas Morgul have unearthed terrible things beneath that vile city and have bound them into the service of the Dark Lord."; }; </v>
      </c>
      <c r="AQ31" t="str">
        <f t="shared" si="23"/>
        <v xml:space="preserve">["SUMMARY"] = { ["EN"] = "Defeat the Enslaved of Minas Morgul"; }; </v>
      </c>
      <c r="AR31" t="str">
        <f t="shared" si="24"/>
        <v/>
      </c>
      <c r="AS31" t="str">
        <f t="shared" si="25"/>
        <v>};</v>
      </c>
    </row>
    <row r="32" spans="1:45" x14ac:dyDescent="0.25">
      <c r="A32">
        <v>1879334073</v>
      </c>
      <c r="B32">
        <v>27</v>
      </c>
      <c r="C32" t="s">
        <v>1182</v>
      </c>
      <c r="D32" t="s">
        <v>26</v>
      </c>
      <c r="H32">
        <v>5</v>
      </c>
      <c r="K32" t="s">
        <v>1172</v>
      </c>
      <c r="L32" t="s">
        <v>1173</v>
      </c>
      <c r="M32">
        <v>2</v>
      </c>
      <c r="N32" s="5">
        <v>105</v>
      </c>
      <c r="R32" t="str">
        <f t="shared" si="6"/>
        <v xml:space="preserve"> [31] = {["ID"] = 1879334073; }; -- Throne of the Dread Terror: The Deathless Sentinels -- Tier 2</v>
      </c>
      <c r="S32" s="1" t="str">
        <f t="shared" si="0"/>
        <v xml:space="preserve"> [31] = {["ID"] = 1879334073; ["SAVE_INDEX"] = 27; ["TYPE"] =  6;             ["VXP"] = 0; ["LP"] =  5; ["REP"] = 0; ["FACTION"] = 1; ["TIER"] = 2; ["MIN_LVL"] = "105"; ["NAME"] = { ["EN"] = "Throne of the Dread Terror: The Deathless Sentinels -- Tier 2";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32">
        <f t="shared" si="7"/>
        <v>31</v>
      </c>
      <c r="U32" t="str">
        <f t="shared" si="8"/>
        <v xml:space="preserve"> [31] = {</v>
      </c>
      <c r="V32" t="str">
        <f t="shared" si="9"/>
        <v xml:space="preserve">["ID"] = 1879334073; </v>
      </c>
      <c r="W32" t="str">
        <f t="shared" si="10"/>
        <v xml:space="preserve">["ID"] = 1879334073; </v>
      </c>
      <c r="X32" t="str">
        <f t="shared" si="11"/>
        <v/>
      </c>
      <c r="Y32" s="1" t="str">
        <f t="shared" si="12"/>
        <v xml:space="preserve">["SAVE_INDEX"] = 27; </v>
      </c>
      <c r="Z32">
        <f>VLOOKUP(D32,Type!A$2:B$18,2,FALSE)</f>
        <v>6</v>
      </c>
      <c r="AA32" t="str">
        <f t="shared" si="13"/>
        <v xml:space="preserve">["TYPE"] =  6; </v>
      </c>
      <c r="AB32" t="str">
        <f>IF(NOT(ISBLANK(E32)),VLOOKUP(E32,Type!D$2:E$6,2,FALSE),"")</f>
        <v/>
      </c>
      <c r="AC32" t="str">
        <f t="shared" si="1"/>
        <v xml:space="preserve">            </v>
      </c>
      <c r="AD32" t="str">
        <f t="shared" si="2"/>
        <v>0</v>
      </c>
      <c r="AE32" t="str">
        <f t="shared" si="14"/>
        <v xml:space="preserve">["VXP"] = 0; </v>
      </c>
      <c r="AF32" t="str">
        <f t="shared" si="3"/>
        <v>5</v>
      </c>
      <c r="AG32" t="str">
        <f t="shared" si="15"/>
        <v xml:space="preserve">["LP"] =  5; </v>
      </c>
      <c r="AH32" t="str">
        <f t="shared" si="4"/>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["MIN_LVL"] = "105"; </v>
      </c>
      <c r="AN32" t="str">
        <f t="shared" si="20"/>
        <v/>
      </c>
      <c r="AO32" t="str">
        <f t="shared" si="21"/>
        <v xml:space="preserve">["NAME"] = { ["EN"] = "Throne of the Dread Terror: The Deathless Sentinels -- Tier 2"; }; </v>
      </c>
      <c r="AP32" t="str">
        <f t="shared" si="22"/>
        <v xml:space="preserve">["LORE"] = { ["EN"] = "As the forces of the Enemy are renewed from within Osgiliath, two guards stand silent at the Causeway Forts. They are two of the Nine, the Deathless, and none shall threaten their Master's new commander."; }; </v>
      </c>
      <c r="AQ32" t="str">
        <f t="shared" si="23"/>
        <v xml:space="preserve">["SUMMARY"] = { ["EN"] = "Defeat the High-sorcerer of Harad and the Woe of Khand"; }; </v>
      </c>
      <c r="AR32" t="str">
        <f t="shared" si="24"/>
        <v/>
      </c>
      <c r="AS32" t="str">
        <f t="shared" si="25"/>
        <v>};</v>
      </c>
    </row>
    <row r="33" spans="1:45" x14ac:dyDescent="0.25">
      <c r="A33">
        <v>1879334076</v>
      </c>
      <c r="B33">
        <v>28</v>
      </c>
      <c r="C33" t="s">
        <v>1183</v>
      </c>
      <c r="D33" t="s">
        <v>26</v>
      </c>
      <c r="H33">
        <v>5</v>
      </c>
      <c r="K33" t="s">
        <v>1176</v>
      </c>
      <c r="L33" t="s">
        <v>1175</v>
      </c>
      <c r="M33">
        <v>2</v>
      </c>
      <c r="N33" s="5">
        <v>105</v>
      </c>
      <c r="R33" t="str">
        <f t="shared" si="6"/>
        <v xml:space="preserve"> [32] = {["ID"] = 1879334076; }; -- Throne of the Dread Terror: Gothmog the Dread Terror -- Tier 2</v>
      </c>
      <c r="S33" s="1" t="str">
        <f t="shared" si="0"/>
        <v xml:space="preserve"> [32] = {["ID"] = 1879334076; ["SAVE_INDEX"] = 28; ["TYPE"] =  6;             ["VXP"] = 0; ["LP"] =  5; ["REP"] = 0; ["FACTION"] = 1; ["TIER"] = 2; ["MIN_LVL"] = "105"; ["NAME"] = { ["EN"] = "Throne of the Dread Terror: Gothmog the Dread Terror -- Tier 2"; }; ["LORE"] = { ["EN"] = "After the fall of the Witch-king of Angmar, Gothmog has taken control of the hosts of Mordor and Minas Morgul. Arrogant in his connexion to Golodir, he comes to reclaim the throne of Gondor."; }; ["SUMMARY"] = { ["EN"] = "Defeat Gothmog the Dread Terror"; }; };</v>
      </c>
      <c r="T33">
        <f t="shared" si="7"/>
        <v>32</v>
      </c>
      <c r="U33" t="str">
        <f t="shared" si="8"/>
        <v xml:space="preserve"> [32] = {</v>
      </c>
      <c r="V33" t="str">
        <f t="shared" si="9"/>
        <v xml:space="preserve">["ID"] = 1879334076; </v>
      </c>
      <c r="W33" t="str">
        <f t="shared" si="10"/>
        <v xml:space="preserve">["ID"] = 1879334076; </v>
      </c>
      <c r="X33" t="str">
        <f t="shared" si="11"/>
        <v/>
      </c>
      <c r="Y33" s="1" t="str">
        <f t="shared" si="12"/>
        <v xml:space="preserve">["SAVE_INDEX"] = 28; </v>
      </c>
      <c r="Z33">
        <f>VLOOKUP(D33,Type!A$2:B$18,2,FALSE)</f>
        <v>6</v>
      </c>
      <c r="AA33" t="str">
        <f t="shared" si="13"/>
        <v xml:space="preserve">["TYPE"] =  6; </v>
      </c>
      <c r="AB33" t="str">
        <f>IF(NOT(ISBLANK(E33)),VLOOKUP(E33,Type!D$2:E$6,2,FALSE),"")</f>
        <v/>
      </c>
      <c r="AC33" t="str">
        <f t="shared" si="1"/>
        <v xml:space="preserve">            </v>
      </c>
      <c r="AD33" t="str">
        <f t="shared" si="2"/>
        <v>0</v>
      </c>
      <c r="AE33" t="str">
        <f t="shared" si="14"/>
        <v xml:space="preserve">["VXP"] = 0; </v>
      </c>
      <c r="AF33" t="str">
        <f t="shared" si="3"/>
        <v>5</v>
      </c>
      <c r="AG33" t="str">
        <f t="shared" si="15"/>
        <v xml:space="preserve">["LP"] =  5; </v>
      </c>
      <c r="AH33" t="str">
        <f t="shared" si="4"/>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["MIN_LVL"] = "105"; </v>
      </c>
      <c r="AN33" t="str">
        <f t="shared" si="20"/>
        <v/>
      </c>
      <c r="AO33" t="str">
        <f t="shared" si="21"/>
        <v xml:space="preserve">["NAME"] = { ["EN"] = "Throne of the Dread Terror: Gothmog the Dread Terror -- Tier 2"; }; </v>
      </c>
      <c r="AP33" t="str">
        <f t="shared" si="22"/>
        <v xml:space="preserve">["LORE"] = { ["EN"] = "After the fall of the Witch-king of Angmar, Gothmog has taken control of the hosts of Mordor and Minas Morgul. Arrogant in his connexion to Golodir, he comes to reclaim the throne of Gondor."; }; </v>
      </c>
      <c r="AQ33" t="str">
        <f t="shared" si="23"/>
        <v xml:space="preserve">["SUMMARY"] = { ["EN"] = "Defeat Gothmog the Dread Terror"; }; </v>
      </c>
      <c r="AR33" t="str">
        <f t="shared" si="24"/>
        <v/>
      </c>
      <c r="AS33" t="str">
        <f t="shared" si="25"/>
        <v>};</v>
      </c>
    </row>
    <row r="34" spans="1:45" x14ac:dyDescent="0.25">
      <c r="A34">
        <v>1879334085</v>
      </c>
      <c r="B34">
        <v>29</v>
      </c>
      <c r="C34" t="s">
        <v>1139</v>
      </c>
      <c r="D34" t="s">
        <v>26</v>
      </c>
      <c r="G34" t="s">
        <v>1143</v>
      </c>
      <c r="H34">
        <v>10</v>
      </c>
      <c r="K34" t="s">
        <v>1140</v>
      </c>
      <c r="L34" t="s">
        <v>1831</v>
      </c>
      <c r="M34">
        <v>1</v>
      </c>
      <c r="N34" s="5" t="s">
        <v>1392</v>
      </c>
      <c r="R34" t="str">
        <f t="shared" si="6"/>
        <v xml:space="preserve"> [33] = {["ID"] = 1879334085; }; -- Throne of the Dread Terror -- Challenger of the Morgul-host</v>
      </c>
      <c r="S34" s="1" t="str">
        <f t="shared" si="0"/>
        <v xml:space="preserve"> [33] = {["ID"] = 1879334085; ["SAVE_INDEX"] = 29; ["TYPE"] =  6;             ["VXP"] = 0; ["LP"] = 10; ["REP"] = 0; ["FACTION"] = 1; ["TIER"] = 1; ["MIN_LVL"] = "CAP"; ["NAME"] = { ["EN"] = "Throne of the Dread Terror -- Challenger of the Morgul-host";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"Defier of the Deathless"; }; };</v>
      </c>
      <c r="T34">
        <f t="shared" si="7"/>
        <v>33</v>
      </c>
      <c r="U34" t="str">
        <f t="shared" si="8"/>
        <v xml:space="preserve"> [33] = {</v>
      </c>
      <c r="V34" t="str">
        <f t="shared" si="9"/>
        <v xml:space="preserve">["ID"] = 1879334085; </v>
      </c>
      <c r="W34" t="str">
        <f t="shared" si="10"/>
        <v xml:space="preserve">["ID"] = 1879334085; </v>
      </c>
      <c r="X34" t="str">
        <f t="shared" si="11"/>
        <v/>
      </c>
      <c r="Y34" s="1" t="str">
        <f t="shared" si="12"/>
        <v xml:space="preserve">["SAVE_INDEX"] = 29; </v>
      </c>
      <c r="Z34">
        <f>VLOOKUP(D34,Type!A$2:B$18,2,FALSE)</f>
        <v>6</v>
      </c>
      <c r="AA34" t="str">
        <f t="shared" si="13"/>
        <v xml:space="preserve">["TYPE"] =  6; </v>
      </c>
      <c r="AB34" t="str">
        <f>IF(NOT(ISBLANK(E34)),VLOOKUP(E34,Type!D$2:E$6,2,FALSE),"")</f>
        <v/>
      </c>
      <c r="AC34" t="str">
        <f t="shared" si="1"/>
        <v xml:space="preserve">            </v>
      </c>
      <c r="AD34" t="str">
        <f t="shared" si="2"/>
        <v>0</v>
      </c>
      <c r="AE34" t="str">
        <f t="shared" si="14"/>
        <v xml:space="preserve">["VXP"] = 0; </v>
      </c>
      <c r="AF34" t="str">
        <f t="shared" si="3"/>
        <v>10</v>
      </c>
      <c r="AG34" t="str">
        <f t="shared" si="15"/>
        <v xml:space="preserve">["LP"] = 10; </v>
      </c>
      <c r="AH34" t="str">
        <f t="shared" si="4"/>
        <v>0</v>
      </c>
      <c r="AI34" t="str">
        <f t="shared" si="16"/>
        <v xml:space="preserve">["REP"] = 0; </v>
      </c>
      <c r="AJ34">
        <f>IF(NOT(ISBLANK(J34)),VLOOKUP(J34,Faction!A$2:B$78,2,FALSE),1)</f>
        <v>1</v>
      </c>
      <c r="AK34" t="str">
        <f t="shared" si="17"/>
        <v xml:space="preserve">["FACTION"] = 1; </v>
      </c>
      <c r="AL34" t="str">
        <f t="shared" si="18"/>
        <v xml:space="preserve">["TIER"] = 1; </v>
      </c>
      <c r="AM34" t="str">
        <f t="shared" si="19"/>
        <v xml:space="preserve">["MIN_LVL"] = "CAP"; </v>
      </c>
      <c r="AN34" t="str">
        <f t="shared" si="20"/>
        <v/>
      </c>
      <c r="AO34" t="str">
        <f t="shared" si="21"/>
        <v xml:space="preserve">["NAME"] = { ["EN"] = "Throne of the Dread Terror -- Challenger of the Morgul-host"; }; </v>
      </c>
      <c r="AP34"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34" t="str">
        <f t="shared" si="23"/>
        <v xml:space="preserve">["SUMMARY"] = { ["EN"] = "Complete 6 deeds"; }; </v>
      </c>
      <c r="AR34" t="str">
        <f t="shared" si="24"/>
        <v xml:space="preserve">["TITLE"] = { ["EN"] = "Defier of the Deathless"; }; </v>
      </c>
      <c r="AS34" t="str">
        <f t="shared" si="25"/>
        <v>};</v>
      </c>
    </row>
    <row r="35" spans="1:45" x14ac:dyDescent="0.25">
      <c r="A35">
        <v>1879334079</v>
      </c>
      <c r="B35">
        <v>30</v>
      </c>
      <c r="C35" t="s">
        <v>1141</v>
      </c>
      <c r="D35" t="s">
        <v>26</v>
      </c>
      <c r="H35">
        <v>5</v>
      </c>
      <c r="K35" t="s">
        <v>1142</v>
      </c>
      <c r="L35" t="s">
        <v>1832</v>
      </c>
      <c r="M35">
        <v>2</v>
      </c>
      <c r="N35" s="5" t="s">
        <v>1392</v>
      </c>
      <c r="R35" t="str">
        <f t="shared" si="6"/>
        <v xml:space="preserve"> [34] = {["ID"] = 1879334079; }; -- Throne of the Dread Terror: Short Fuse</v>
      </c>
      <c r="S35" s="1" t="str">
        <f t="shared" si="0"/>
        <v xml:space="preserve"> [34] = {["ID"] = 1879334079; ["SAVE_INDEX"] = 30; ["TYPE"] =  6;             ["VXP"] = 0; ["LP"] =  5; ["REP"] = 0; ["FACTION"] = 1; ["TIER"] = 2; ["MIN_LVL"] = "CAP"; ["NAME"] = { ["EN"] = "Throne of the Dread Terror: Short Fuse"; }; ["LORE"] = { ["EN"] = "Like his brother, Thrúgrath, Rakothas's rage cannot be contained. If he is defeated without many attempts to temper his wrath, he shall be shamed in defeat. This deed can only be completed on Tier 2 of the Throne of the Dread Terror raid."; }; ["SUMMARY"] = { ["EN"] = "Complete Challenge: Short Fuse"; }; };</v>
      </c>
      <c r="T35">
        <f t="shared" si="7"/>
        <v>34</v>
      </c>
      <c r="U35" t="str">
        <f t="shared" si="8"/>
        <v xml:space="preserve"> [34] = {</v>
      </c>
      <c r="V35" t="str">
        <f t="shared" si="9"/>
        <v xml:space="preserve">["ID"] = 1879334079; </v>
      </c>
      <c r="W35" t="str">
        <f t="shared" si="10"/>
        <v xml:space="preserve">["ID"] = 1879334079; </v>
      </c>
      <c r="X35" t="str">
        <f t="shared" si="11"/>
        <v/>
      </c>
      <c r="Y35" s="1" t="str">
        <f t="shared" si="12"/>
        <v xml:space="preserve">["SAVE_INDEX"] = 30; </v>
      </c>
      <c r="Z35">
        <f>VLOOKUP(D35,Type!A$2:B$18,2,FALSE)</f>
        <v>6</v>
      </c>
      <c r="AA35" t="str">
        <f t="shared" si="13"/>
        <v xml:space="preserve">["TYPE"] =  6; </v>
      </c>
      <c r="AB35" t="str">
        <f>IF(NOT(ISBLANK(E35)),VLOOKUP(E35,Type!D$2:E$6,2,FALSE),"")</f>
        <v/>
      </c>
      <c r="AC35" t="str">
        <f t="shared" si="1"/>
        <v xml:space="preserve">            </v>
      </c>
      <c r="AD35" t="str">
        <f t="shared" si="2"/>
        <v>0</v>
      </c>
      <c r="AE35" t="str">
        <f t="shared" si="14"/>
        <v xml:space="preserve">["VXP"] = 0; </v>
      </c>
      <c r="AF35" t="str">
        <f t="shared" si="3"/>
        <v>5</v>
      </c>
      <c r="AG35" t="str">
        <f t="shared" si="15"/>
        <v xml:space="preserve">["LP"] =  5; </v>
      </c>
      <c r="AH35" t="str">
        <f t="shared" si="4"/>
        <v>0</v>
      </c>
      <c r="AI35" t="str">
        <f t="shared" si="16"/>
        <v xml:space="preserve">["REP"] = 0; </v>
      </c>
      <c r="AJ35">
        <f>IF(NOT(ISBLANK(J35)),VLOOKUP(J35,Faction!A$2:B$78,2,FALSE),1)</f>
        <v>1</v>
      </c>
      <c r="AK35" t="str">
        <f t="shared" si="17"/>
        <v xml:space="preserve">["FACTION"] = 1; </v>
      </c>
      <c r="AL35" t="str">
        <f t="shared" si="18"/>
        <v xml:space="preserve">["TIER"] = 2; </v>
      </c>
      <c r="AM35" t="str">
        <f t="shared" si="19"/>
        <v xml:space="preserve">["MIN_LVL"] = "CAP"; </v>
      </c>
      <c r="AN35" t="str">
        <f t="shared" si="20"/>
        <v/>
      </c>
      <c r="AO35" t="str">
        <f t="shared" si="21"/>
        <v xml:space="preserve">["NAME"] = { ["EN"] = "Throne of the Dread Terror: Short Fuse"; }; </v>
      </c>
      <c r="AP35" t="str">
        <f t="shared" si="22"/>
        <v xml:space="preserve">["LORE"] = { ["EN"] = "Like his brother, Thrúgrath, Rakothas's rage cannot be contained. If he is defeated without many attempts to temper his wrath, he shall be shamed in defeat. This deed can only be completed on Tier 2 of the Throne of the Dread Terror raid."; }; </v>
      </c>
      <c r="AQ35" t="str">
        <f t="shared" si="23"/>
        <v xml:space="preserve">["SUMMARY"] = { ["EN"] = "Complete Challenge: Short Fuse"; }; </v>
      </c>
      <c r="AR35" t="str">
        <f t="shared" si="24"/>
        <v/>
      </c>
      <c r="AS35" t="str">
        <f t="shared" si="25"/>
        <v>};</v>
      </c>
    </row>
    <row r="36" spans="1:45" x14ac:dyDescent="0.25">
      <c r="A36">
        <v>1879334080</v>
      </c>
      <c r="B36">
        <v>31</v>
      </c>
      <c r="C36" t="s">
        <v>1144</v>
      </c>
      <c r="D36" t="s">
        <v>26</v>
      </c>
      <c r="H36">
        <v>5</v>
      </c>
      <c r="K36" t="s">
        <v>1145</v>
      </c>
      <c r="L36" t="s">
        <v>1826</v>
      </c>
      <c r="M36">
        <v>2</v>
      </c>
      <c r="N36" s="5" t="s">
        <v>1392</v>
      </c>
      <c r="R36" t="str">
        <f t="shared" si="6"/>
        <v xml:space="preserve"> [35] = {["ID"] = 1879334080; }; -- Throne of the Dread Terror: Trampling the Mûmakil</v>
      </c>
      <c r="S36" s="1" t="str">
        <f t="shared" si="0"/>
        <v xml:space="preserve"> [35] = {["ID"] = 1879334080; ["SAVE_INDEX"] = 31; ["TYPE"] =  6;             ["VXP"] = 0; ["LP"] =  5; ["REP"] = 0; ["FACTION"] = 1; ["TIER"] = 2; ["MIN_LVL"] = "CAP"; ["NAME"] = { ["EN"] = "Throne of the Dread Terror: Trampling the Mûmakil"; }; ["LORE"] = { ["EN"] = "Unless one wishes to share the fates of Duilin and Derufin, it would be wise to avoid the foot-falls of the three Mûmakil. This deed can only be completed on Tier 2 of the Throne of the Dread Terror raid."; }; ["SUMMARY"] = { ["EN"] = "Complete Challenge: Trampling the Mûmakil"; }; };</v>
      </c>
      <c r="T36">
        <f t="shared" si="7"/>
        <v>35</v>
      </c>
      <c r="U36" t="str">
        <f t="shared" si="8"/>
        <v xml:space="preserve"> [35] = {</v>
      </c>
      <c r="V36" t="str">
        <f t="shared" si="9"/>
        <v xml:space="preserve">["ID"] = 1879334080; </v>
      </c>
      <c r="W36" t="str">
        <f t="shared" si="10"/>
        <v xml:space="preserve">["ID"] = 1879334080; </v>
      </c>
      <c r="X36" t="str">
        <f t="shared" si="11"/>
        <v/>
      </c>
      <c r="Y36" s="1" t="str">
        <f t="shared" si="12"/>
        <v xml:space="preserve">["SAVE_INDEX"] = 31; </v>
      </c>
      <c r="Z36">
        <f>VLOOKUP(D36,Type!A$2:B$18,2,FALSE)</f>
        <v>6</v>
      </c>
      <c r="AA36" t="str">
        <f t="shared" si="13"/>
        <v xml:space="preserve">["TYPE"] =  6; </v>
      </c>
      <c r="AB36" t="str">
        <f>IF(NOT(ISBLANK(E36)),VLOOKUP(E36,Type!D$2:E$6,2,FALSE),"")</f>
        <v/>
      </c>
      <c r="AC36" t="str">
        <f t="shared" si="1"/>
        <v xml:space="preserve">            </v>
      </c>
      <c r="AD36" t="str">
        <f t="shared" si="2"/>
        <v>0</v>
      </c>
      <c r="AE36" t="str">
        <f t="shared" si="14"/>
        <v xml:space="preserve">["VXP"] = 0; </v>
      </c>
      <c r="AF36" t="str">
        <f t="shared" si="3"/>
        <v>5</v>
      </c>
      <c r="AG36" t="str">
        <f t="shared" si="15"/>
        <v xml:space="preserve">["LP"] =  5; </v>
      </c>
      <c r="AH36" t="str">
        <f t="shared" si="4"/>
        <v>0</v>
      </c>
      <c r="AI36" t="str">
        <f t="shared" si="16"/>
        <v xml:space="preserve">["REP"] = 0; </v>
      </c>
      <c r="AJ36">
        <f>IF(NOT(ISBLANK(J36)),VLOOKUP(J36,Faction!A$2:B$78,2,FALSE),1)</f>
        <v>1</v>
      </c>
      <c r="AK36" t="str">
        <f t="shared" si="17"/>
        <v xml:space="preserve">["FACTION"] = 1; </v>
      </c>
      <c r="AL36" t="str">
        <f t="shared" si="18"/>
        <v xml:space="preserve">["TIER"] = 2; </v>
      </c>
      <c r="AM36" t="str">
        <f t="shared" si="19"/>
        <v xml:space="preserve">["MIN_LVL"] = "CAP"; </v>
      </c>
      <c r="AN36" t="str">
        <f t="shared" si="20"/>
        <v/>
      </c>
      <c r="AO36" t="str">
        <f t="shared" si="21"/>
        <v xml:space="preserve">["NAME"] = { ["EN"] = "Throne of the Dread Terror: Trampling the Mûmakil"; }; </v>
      </c>
      <c r="AP36" t="str">
        <f t="shared" si="22"/>
        <v xml:space="preserve">["LORE"] = { ["EN"] = "Unless one wishes to share the fates of Duilin and Derufin, it would be wise to avoid the foot-falls of the three Mûmakil. This deed can only be completed on Tier 2 of the Throne of the Dread Terror raid."; }; </v>
      </c>
      <c r="AQ36" t="str">
        <f t="shared" si="23"/>
        <v xml:space="preserve">["SUMMARY"] = { ["EN"] = "Complete Challenge: Trampling the Mûmakil"; }; </v>
      </c>
      <c r="AR36" t="str">
        <f t="shared" si="24"/>
        <v/>
      </c>
      <c r="AS36" t="str">
        <f t="shared" si="25"/>
        <v>};</v>
      </c>
    </row>
    <row r="37" spans="1:45" x14ac:dyDescent="0.25">
      <c r="A37">
        <v>1879334082</v>
      </c>
      <c r="B37">
        <v>32</v>
      </c>
      <c r="C37" t="s">
        <v>1146</v>
      </c>
      <c r="D37" t="s">
        <v>26</v>
      </c>
      <c r="H37">
        <v>5</v>
      </c>
      <c r="K37" t="s">
        <v>1147</v>
      </c>
      <c r="L37" t="s">
        <v>1827</v>
      </c>
      <c r="M37">
        <v>2</v>
      </c>
      <c r="N37" s="5" t="s">
        <v>1392</v>
      </c>
      <c r="R37" t="str">
        <f t="shared" si="6"/>
        <v xml:space="preserve"> [36] = {["ID"] = 1879334082; }; -- Throne of the Dread Terror: Fear or Flame</v>
      </c>
      <c r="S37" s="1" t="str">
        <f t="shared" si="0"/>
        <v xml:space="preserve"> [36] = {["ID"] = 1879334082; ["SAVE_INDEX"] = 32; ["TYPE"] =  6;             ["VXP"] = 0; ["LP"] =  5; ["REP"] = 0; ["FACTION"] = 1; ["TIER"] = 2; ["MIN_LVL"] = "CAP"; ["NAME"] = { ["EN"] = "Throne of the Dread Terror: Fear or Flame"; }; ["LORE"] = { ["EN"] = "Vadokhar feeds on flame and shadow, drawing vile strength from both. You must defeat him without allowing him to gather the power of more than one type. This deed can only be completed on Tier 2 of the Throne of the Dread Terror raid."; }; ["SUMMARY"] = { ["EN"] = "Complete Challenge: Fear or Flame"; }; };</v>
      </c>
      <c r="T37">
        <f t="shared" si="7"/>
        <v>36</v>
      </c>
      <c r="U37" t="str">
        <f t="shared" si="8"/>
        <v xml:space="preserve"> [36] = {</v>
      </c>
      <c r="V37" t="str">
        <f t="shared" si="9"/>
        <v xml:space="preserve">["ID"] = 1879334082; </v>
      </c>
      <c r="W37" t="str">
        <f t="shared" si="10"/>
        <v xml:space="preserve">["ID"] = 1879334082; </v>
      </c>
      <c r="X37" t="str">
        <f t="shared" si="11"/>
        <v/>
      </c>
      <c r="Y37" s="1" t="str">
        <f t="shared" si="12"/>
        <v xml:space="preserve">["SAVE_INDEX"] = 32; </v>
      </c>
      <c r="Z37">
        <f>VLOOKUP(D37,Type!A$2:B$18,2,FALSE)</f>
        <v>6</v>
      </c>
      <c r="AA37" t="str">
        <f t="shared" si="13"/>
        <v xml:space="preserve">["TYPE"] =  6; </v>
      </c>
      <c r="AB37" t="str">
        <f>IF(NOT(ISBLANK(E37)),VLOOKUP(E37,Type!D$2:E$6,2,FALSE),"")</f>
        <v/>
      </c>
      <c r="AC37" t="str">
        <f t="shared" si="1"/>
        <v xml:space="preserve">            </v>
      </c>
      <c r="AD37" t="str">
        <f t="shared" si="2"/>
        <v>0</v>
      </c>
      <c r="AE37" t="str">
        <f t="shared" si="14"/>
        <v xml:space="preserve">["VXP"] = 0; </v>
      </c>
      <c r="AF37" t="str">
        <f t="shared" si="3"/>
        <v>5</v>
      </c>
      <c r="AG37" t="str">
        <f t="shared" si="15"/>
        <v xml:space="preserve">["LP"] =  5; </v>
      </c>
      <c r="AH37" t="str">
        <f t="shared" si="4"/>
        <v>0</v>
      </c>
      <c r="AI37" t="str">
        <f t="shared" si="16"/>
        <v xml:space="preserve">["REP"] = 0; </v>
      </c>
      <c r="AJ37">
        <f>IF(NOT(ISBLANK(J37)),VLOOKUP(J37,Faction!A$2:B$78,2,FALSE),1)</f>
        <v>1</v>
      </c>
      <c r="AK37" t="str">
        <f t="shared" si="17"/>
        <v xml:space="preserve">["FACTION"] = 1; </v>
      </c>
      <c r="AL37" t="str">
        <f t="shared" si="18"/>
        <v xml:space="preserve">["TIER"] = 2; </v>
      </c>
      <c r="AM37" t="str">
        <f t="shared" si="19"/>
        <v xml:space="preserve">["MIN_LVL"] = "CAP"; </v>
      </c>
      <c r="AN37" t="str">
        <f t="shared" si="20"/>
        <v/>
      </c>
      <c r="AO37" t="str">
        <f t="shared" si="21"/>
        <v xml:space="preserve">["NAME"] = { ["EN"] = "Throne of the Dread Terror: Fear or Flame"; }; </v>
      </c>
      <c r="AP37" t="str">
        <f t="shared" si="22"/>
        <v xml:space="preserve">["LORE"] = { ["EN"] = "Vadokhar feeds on flame and shadow, drawing vile strength from both. You must defeat him without allowing him to gather the power of more than one type. This deed can only be completed on Tier 2 of the Throne of the Dread Terror raid."; }; </v>
      </c>
      <c r="AQ37" t="str">
        <f t="shared" si="23"/>
        <v xml:space="preserve">["SUMMARY"] = { ["EN"] = "Complete Challenge: Fear or Flame"; }; </v>
      </c>
      <c r="AR37" t="str">
        <f t="shared" si="24"/>
        <v/>
      </c>
      <c r="AS37" t="str">
        <f t="shared" si="25"/>
        <v>};</v>
      </c>
    </row>
    <row r="38" spans="1:45" x14ac:dyDescent="0.25">
      <c r="A38">
        <v>1879334083</v>
      </c>
      <c r="B38">
        <v>33</v>
      </c>
      <c r="C38" t="s">
        <v>1148</v>
      </c>
      <c r="D38" t="s">
        <v>26</v>
      </c>
      <c r="H38">
        <v>5</v>
      </c>
      <c r="K38" t="s">
        <v>1149</v>
      </c>
      <c r="L38" t="s">
        <v>1828</v>
      </c>
      <c r="M38">
        <v>2</v>
      </c>
      <c r="N38" s="5" t="s">
        <v>1392</v>
      </c>
      <c r="R38" t="str">
        <f t="shared" si="6"/>
        <v xml:space="preserve"> [37] = {["ID"] = 1879334083; }; -- Throne of the Dread Terror: Unbound Corruption</v>
      </c>
      <c r="S38" s="1" t="str">
        <f t="shared" si="0"/>
        <v xml:space="preserve"> [37] = {["ID"] = 1879334083; ["SAVE_INDEX"] = 33; ["TYPE"] =  6;             ["VXP"] = 0; ["LP"] =  5; ["REP"] = 0; ["FACTION"] = 1; ["TIER"] = 2; ["MIN_LVL"] = "CAP"; ["NAME"] = { ["EN"] = "Throne of the Dread Terror: Unbound Corruption"; }; ["LORE"]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["SUMMARY"] = { ["EN"] = "Complete Challenge: Unbound Corruption"; }; };</v>
      </c>
      <c r="T38">
        <f t="shared" si="7"/>
        <v>37</v>
      </c>
      <c r="U38" t="str">
        <f t="shared" si="8"/>
        <v xml:space="preserve"> [37] = {</v>
      </c>
      <c r="V38" t="str">
        <f t="shared" si="9"/>
        <v xml:space="preserve">["ID"] = 1879334083; </v>
      </c>
      <c r="W38" t="str">
        <f t="shared" si="10"/>
        <v xml:space="preserve">["ID"] = 1879334083; </v>
      </c>
      <c r="X38" t="str">
        <f t="shared" si="11"/>
        <v/>
      </c>
      <c r="Y38" s="1" t="str">
        <f t="shared" si="12"/>
        <v xml:space="preserve">["SAVE_INDEX"] = 33; </v>
      </c>
      <c r="Z38">
        <f>VLOOKUP(D38,Type!A$2:B$18,2,FALSE)</f>
        <v>6</v>
      </c>
      <c r="AA38" t="str">
        <f t="shared" si="13"/>
        <v xml:space="preserve">["TYPE"] =  6; </v>
      </c>
      <c r="AB38" t="str">
        <f>IF(NOT(ISBLANK(E38)),VLOOKUP(E38,Type!D$2:E$6,2,FALSE),"")</f>
        <v/>
      </c>
      <c r="AC38" t="str">
        <f t="shared" si="1"/>
        <v xml:space="preserve">            </v>
      </c>
      <c r="AD38" t="str">
        <f t="shared" si="2"/>
        <v>0</v>
      </c>
      <c r="AE38" t="str">
        <f t="shared" si="14"/>
        <v xml:space="preserve">["VXP"] = 0; </v>
      </c>
      <c r="AF38" t="str">
        <f t="shared" si="3"/>
        <v>5</v>
      </c>
      <c r="AG38" t="str">
        <f t="shared" si="15"/>
        <v xml:space="preserve">["LP"] =  5; </v>
      </c>
      <c r="AH38" t="str">
        <f t="shared" si="4"/>
        <v>0</v>
      </c>
      <c r="AI38" t="str">
        <f t="shared" si="16"/>
        <v xml:space="preserve">["REP"] = 0; </v>
      </c>
      <c r="AJ38">
        <f>IF(NOT(ISBLANK(J38)),VLOOKUP(J38,Faction!A$2:B$78,2,FALSE),1)</f>
        <v>1</v>
      </c>
      <c r="AK38" t="str">
        <f t="shared" si="17"/>
        <v xml:space="preserve">["FACTION"] = 1; </v>
      </c>
      <c r="AL38" t="str">
        <f t="shared" si="18"/>
        <v xml:space="preserve">["TIER"] = 2; </v>
      </c>
      <c r="AM38" t="str">
        <f t="shared" si="19"/>
        <v xml:space="preserve">["MIN_LVL"] = "CAP"; </v>
      </c>
      <c r="AN38" t="str">
        <f t="shared" si="20"/>
        <v/>
      </c>
      <c r="AO38" t="str">
        <f t="shared" si="21"/>
        <v xml:space="preserve">["NAME"] = { ["EN"] = "Throne of the Dread Terror: Unbound Corruption"; }; </v>
      </c>
      <c r="AP38" t="str">
        <f t="shared" si="22"/>
        <v xml:space="preserve">["LORE"]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v>
      </c>
      <c r="AQ38" t="str">
        <f t="shared" si="23"/>
        <v xml:space="preserve">["SUMMARY"] = { ["EN"] = "Complete Challenge: Unbound Corruption"; }; </v>
      </c>
      <c r="AR38" t="str">
        <f t="shared" si="24"/>
        <v/>
      </c>
      <c r="AS38" t="str">
        <f t="shared" si="25"/>
        <v>};</v>
      </c>
    </row>
    <row r="39" spans="1:45" x14ac:dyDescent="0.25">
      <c r="A39">
        <v>1879334084</v>
      </c>
      <c r="B39">
        <v>34</v>
      </c>
      <c r="C39" t="s">
        <v>1150</v>
      </c>
      <c r="D39" t="s">
        <v>26</v>
      </c>
      <c r="H39">
        <v>5</v>
      </c>
      <c r="K39" t="s">
        <v>1151</v>
      </c>
      <c r="L39" t="s">
        <v>1829</v>
      </c>
      <c r="M39">
        <v>2</v>
      </c>
      <c r="N39" s="5" t="s">
        <v>1392</v>
      </c>
      <c r="R39" t="str">
        <f t="shared" si="6"/>
        <v xml:space="preserve"> [38] = {["ID"] = 1879334084; }; -- Throne of the Dread Terror: Calm of Death</v>
      </c>
      <c r="S39" s="1" t="str">
        <f t="shared" si="0"/>
        <v xml:space="preserve"> [38] = {["ID"] = 1879334084; ["SAVE_INDEX"] = 34; ["TYPE"] =  6;             ["VXP"] = 0; ["LP"] =  5; ["REP"] = 0; ["FACTION"] = 1; ["TIER"] = 2; ["MIN_LVL"] = "CAP"; ["NAME"] = { ["EN"] = "Throne of the Dread Terror: Calm of Death"; }; ["LORE"] = { ["EN"] = "On the Pelennor Fields, two of the Nazgûl stand guard outside the Causeway Forts. If their vile assault is to be ended completely, they must be banished together at once. This deed can only be completed on Tier 2 of the Throne of the Dread Terror raid."; }; ["SUMMARY"] = { ["EN"] = "Complete Challenge: Calm of Death"; }; };</v>
      </c>
      <c r="T39">
        <f t="shared" si="7"/>
        <v>38</v>
      </c>
      <c r="U39" t="str">
        <f t="shared" si="8"/>
        <v xml:space="preserve"> [38] = {</v>
      </c>
      <c r="V39" t="str">
        <f t="shared" si="9"/>
        <v xml:space="preserve">["ID"] = 1879334084; </v>
      </c>
      <c r="W39" t="str">
        <f t="shared" si="10"/>
        <v xml:space="preserve">["ID"] = 1879334084; </v>
      </c>
      <c r="X39" t="str">
        <f t="shared" si="11"/>
        <v/>
      </c>
      <c r="Y39" s="1" t="str">
        <f t="shared" si="12"/>
        <v xml:space="preserve">["SAVE_INDEX"] = 34; </v>
      </c>
      <c r="Z39">
        <f>VLOOKUP(D39,Type!A$2:B$18,2,FALSE)</f>
        <v>6</v>
      </c>
      <c r="AA39" t="str">
        <f t="shared" si="13"/>
        <v xml:space="preserve">["TYPE"] =  6; </v>
      </c>
      <c r="AB39" t="str">
        <f>IF(NOT(ISBLANK(E39)),VLOOKUP(E39,Type!D$2:E$6,2,FALSE),"")</f>
        <v/>
      </c>
      <c r="AC39" t="str">
        <f t="shared" si="1"/>
        <v xml:space="preserve">            </v>
      </c>
      <c r="AD39" t="str">
        <f t="shared" si="2"/>
        <v>0</v>
      </c>
      <c r="AE39" t="str">
        <f t="shared" si="14"/>
        <v xml:space="preserve">["VXP"] = 0; </v>
      </c>
      <c r="AF39" t="str">
        <f t="shared" si="3"/>
        <v>5</v>
      </c>
      <c r="AG39" t="str">
        <f t="shared" si="15"/>
        <v xml:space="preserve">["LP"] =  5; </v>
      </c>
      <c r="AH39" t="str">
        <f t="shared" si="4"/>
        <v>0</v>
      </c>
      <c r="AI39" t="str">
        <f t="shared" si="16"/>
        <v xml:space="preserve">["REP"] = 0; </v>
      </c>
      <c r="AJ39">
        <f>IF(NOT(ISBLANK(J39)),VLOOKUP(J39,Faction!A$2:B$78,2,FALSE),1)</f>
        <v>1</v>
      </c>
      <c r="AK39" t="str">
        <f t="shared" si="17"/>
        <v xml:space="preserve">["FACTION"] = 1; </v>
      </c>
      <c r="AL39" t="str">
        <f t="shared" si="18"/>
        <v xml:space="preserve">["TIER"] = 2; </v>
      </c>
      <c r="AM39" t="str">
        <f t="shared" si="19"/>
        <v xml:space="preserve">["MIN_LVL"] = "CAP"; </v>
      </c>
      <c r="AN39" t="str">
        <f t="shared" si="20"/>
        <v/>
      </c>
      <c r="AO39" t="str">
        <f t="shared" si="21"/>
        <v xml:space="preserve">["NAME"] = { ["EN"] = "Throne of the Dread Terror: Calm of Death"; }; </v>
      </c>
      <c r="AP39" t="str">
        <f t="shared" si="22"/>
        <v xml:space="preserve">["LORE"] = { ["EN"] = "On the Pelennor Fields, two of the Nazgûl stand guard outside the Causeway Forts. If their vile assault is to be ended completely, they must be banished together at once. This deed can only be completed on Tier 2 of the Throne of the Dread Terror raid."; }; </v>
      </c>
      <c r="AQ39" t="str">
        <f t="shared" si="23"/>
        <v xml:space="preserve">["SUMMARY"] = { ["EN"] = "Complete Challenge: Calm of Death"; }; </v>
      </c>
      <c r="AR39" t="str">
        <f t="shared" si="24"/>
        <v/>
      </c>
      <c r="AS39" t="str">
        <f t="shared" si="25"/>
        <v>};</v>
      </c>
    </row>
    <row r="40" spans="1:45" x14ac:dyDescent="0.25">
      <c r="A40">
        <v>1879334081</v>
      </c>
      <c r="B40">
        <v>35</v>
      </c>
      <c r="C40" t="s">
        <v>1152</v>
      </c>
      <c r="D40" t="s">
        <v>26</v>
      </c>
      <c r="H40">
        <v>5</v>
      </c>
      <c r="K40" t="s">
        <v>1153</v>
      </c>
      <c r="L40" t="s">
        <v>1830</v>
      </c>
      <c r="M40">
        <v>2</v>
      </c>
      <c r="N40" s="5" t="s">
        <v>1392</v>
      </c>
      <c r="R40" t="str">
        <f t="shared" si="6"/>
        <v xml:space="preserve"> [39] = {["ID"] = 1879334081; }; -- Throne of the Dread Terror: The Returned King</v>
      </c>
      <c r="S40" s="1" t="str">
        <f t="shared" si="0"/>
        <v xml:space="preserve"> [39] = {["ID"] = 1879334081; ["SAVE_INDEX"] = 35; ["TYPE"] =  6;             ["VXP"] = 0; ["LP"] =  5; ["REP"] = 0; ["FACTION"] = 1; ["TIER"] = 2; ["MIN_LVL"] = "CAP"; ["NAME"] = { ["EN"] = "Throne of the Dread Terror: The Returned King"; }; ["LORE"]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["SUMMARY"] = { ["EN"] = "Complete Challenge: The Returned King"; }; };</v>
      </c>
      <c r="T40">
        <f t="shared" si="7"/>
        <v>39</v>
      </c>
      <c r="U40" t="str">
        <f t="shared" si="8"/>
        <v xml:space="preserve"> [39] = {</v>
      </c>
      <c r="V40" t="str">
        <f t="shared" si="9"/>
        <v xml:space="preserve">["ID"] = 1879334081; </v>
      </c>
      <c r="W40" t="str">
        <f t="shared" si="10"/>
        <v xml:space="preserve">["ID"] = 1879334081; </v>
      </c>
      <c r="X40" t="str">
        <f t="shared" si="11"/>
        <v/>
      </c>
      <c r="Y40" s="1" t="str">
        <f t="shared" si="12"/>
        <v xml:space="preserve">["SAVE_INDEX"] = 35; </v>
      </c>
      <c r="Z40">
        <f>VLOOKUP(D40,Type!A$2:B$18,2,FALSE)</f>
        <v>6</v>
      </c>
      <c r="AA40" t="str">
        <f t="shared" si="13"/>
        <v xml:space="preserve">["TYPE"] =  6; </v>
      </c>
      <c r="AB40" t="str">
        <f>IF(NOT(ISBLANK(E40)),VLOOKUP(E40,Type!D$2:E$6,2,FALSE),"")</f>
        <v/>
      </c>
      <c r="AC40" t="str">
        <f t="shared" si="1"/>
        <v xml:space="preserve">            </v>
      </c>
      <c r="AD40" t="str">
        <f t="shared" si="2"/>
        <v>0</v>
      </c>
      <c r="AE40" t="str">
        <f t="shared" si="14"/>
        <v xml:space="preserve">["VXP"] = 0; </v>
      </c>
      <c r="AF40" t="str">
        <f t="shared" si="3"/>
        <v>5</v>
      </c>
      <c r="AG40" t="str">
        <f t="shared" si="15"/>
        <v xml:space="preserve">["LP"] =  5; </v>
      </c>
      <c r="AH40" t="str">
        <f t="shared" si="4"/>
        <v>0</v>
      </c>
      <c r="AI40" t="str">
        <f t="shared" si="16"/>
        <v xml:space="preserve">["REP"] = 0; </v>
      </c>
      <c r="AJ40">
        <f>IF(NOT(ISBLANK(J40)),VLOOKUP(J40,Faction!A$2:B$78,2,FALSE),1)</f>
        <v>1</v>
      </c>
      <c r="AK40" t="str">
        <f t="shared" si="17"/>
        <v xml:space="preserve">["FACTION"] = 1; </v>
      </c>
      <c r="AL40" t="str">
        <f t="shared" si="18"/>
        <v xml:space="preserve">["TIER"] = 2; </v>
      </c>
      <c r="AM40" t="str">
        <f t="shared" si="19"/>
        <v xml:space="preserve">["MIN_LVL"] = "CAP"; </v>
      </c>
      <c r="AN40" t="str">
        <f t="shared" si="20"/>
        <v/>
      </c>
      <c r="AO40" t="str">
        <f t="shared" si="21"/>
        <v xml:space="preserve">["NAME"] = { ["EN"] = "Throne of the Dread Terror: The Returned King"; }; </v>
      </c>
      <c r="AP40" t="str">
        <f t="shared" si="22"/>
        <v xml:space="preserve">["LORE"]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v>
      </c>
      <c r="AQ40" t="str">
        <f t="shared" si="23"/>
        <v xml:space="preserve">["SUMMARY"] = { ["EN"] = "Complete Challenge: The Returned King"; }; </v>
      </c>
      <c r="AR40" t="str">
        <f t="shared" si="24"/>
        <v/>
      </c>
      <c r="AS40" t="str">
        <f t="shared" si="25"/>
        <v>};</v>
      </c>
    </row>
    <row r="41" spans="1:45" x14ac:dyDescent="0.25">
      <c r="A41">
        <v>1879339420</v>
      </c>
      <c r="B41">
        <v>36</v>
      </c>
      <c r="C41" t="s">
        <v>1154</v>
      </c>
      <c r="D41" t="s">
        <v>26</v>
      </c>
      <c r="G41" t="s">
        <v>1155</v>
      </c>
      <c r="K41" t="s">
        <v>1156</v>
      </c>
      <c r="L41" t="s">
        <v>1157</v>
      </c>
      <c r="M41">
        <v>0</v>
      </c>
      <c r="N41" s="5" t="s">
        <v>1392</v>
      </c>
      <c r="R41" t="str">
        <f t="shared" si="6"/>
        <v xml:space="preserve"> [40] = {["ID"] = 1879339420; }; -- Throne of the Dread Terror -- Challenger of the Returned King</v>
      </c>
      <c r="S41" s="1" t="str">
        <f t="shared" si="0"/>
        <v xml:space="preserve"> [40] = {["ID"] = 1879339420; ["SAVE_INDEX"] = 36; ["TYPE"] =  6;             ["VXP"] = 0; ["LP"] =  0; ["REP"] = 0; ["FACTION"] = 1; ["TIER"] = 0; ["MIN_LVL"] = "CAP"; ["NAME"] = { ["EN"] = "Throne of the Dread Terror -- Challenger of the Returned King"; }; ["LORE"] = { ["EN"] = "You rose to the challenge and stood against Gothmog and his forces in a single battle."; }; ["SUMMARY"] = { ["EN"] = "Defeat all challenges within Throne of the Dread Terror"; }; ["TITLE"] = { ["EN"] = "Challenger of Gothmog"; }; };</v>
      </c>
      <c r="T41">
        <f t="shared" si="7"/>
        <v>40</v>
      </c>
      <c r="U41" t="str">
        <f t="shared" si="8"/>
        <v xml:space="preserve"> [40] = {</v>
      </c>
      <c r="V41" t="str">
        <f t="shared" si="9"/>
        <v xml:space="preserve">["ID"] = 1879339420; </v>
      </c>
      <c r="W41" t="str">
        <f t="shared" si="10"/>
        <v xml:space="preserve">["ID"] = 1879339420; </v>
      </c>
      <c r="X41" t="str">
        <f t="shared" si="11"/>
        <v/>
      </c>
      <c r="Y41" s="1" t="str">
        <f t="shared" si="12"/>
        <v xml:space="preserve">["SAVE_INDEX"] = 36; </v>
      </c>
      <c r="Z41">
        <f>VLOOKUP(D41,Type!A$2:B$18,2,FALSE)</f>
        <v>6</v>
      </c>
      <c r="AA41" t="str">
        <f t="shared" si="13"/>
        <v xml:space="preserve">["TYPE"] =  6; </v>
      </c>
      <c r="AB41" t="str">
        <f>IF(NOT(ISBLANK(E41)),VLOOKUP(E41,Type!D$2:E$6,2,FALSE),"")</f>
        <v/>
      </c>
      <c r="AC41" t="str">
        <f t="shared" si="1"/>
        <v xml:space="preserve">            </v>
      </c>
      <c r="AD41" t="str">
        <f t="shared" si="2"/>
        <v>0</v>
      </c>
      <c r="AE41" t="str">
        <f t="shared" si="14"/>
        <v xml:space="preserve">["VXP"] = 0; </v>
      </c>
      <c r="AF41" t="str">
        <f t="shared" si="3"/>
        <v>0</v>
      </c>
      <c r="AG41" t="str">
        <f t="shared" si="15"/>
        <v xml:space="preserve">["LP"] =  0; </v>
      </c>
      <c r="AH41" t="str">
        <f t="shared" si="4"/>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["MIN_LVL"] = "CAP"; </v>
      </c>
      <c r="AN41" t="str">
        <f t="shared" si="20"/>
        <v/>
      </c>
      <c r="AO41" t="str">
        <f t="shared" si="21"/>
        <v xml:space="preserve">["NAME"] = { ["EN"] = "Throne of the Dread Terror -- Challenger of the Returned King"; }; </v>
      </c>
      <c r="AP41" t="str">
        <f t="shared" si="22"/>
        <v xml:space="preserve">["LORE"] = { ["EN"] = "You rose to the challenge and stood against Gothmog and his forces in a single battle."; }; </v>
      </c>
      <c r="AQ41" t="str">
        <f t="shared" si="23"/>
        <v xml:space="preserve">["SUMMARY"] = { ["EN"] = "Defeat all challenges within Throne of the Dread Terror"; }; </v>
      </c>
      <c r="AR41" t="str">
        <f t="shared" si="24"/>
        <v xml:space="preserve">["TITLE"] = { ["EN"] = "Challenger of Gothmog"; }; </v>
      </c>
      <c r="AS41" t="str">
        <f t="shared" si="25"/>
        <v>};</v>
      </c>
    </row>
    <row r="42" spans="1:45" x14ac:dyDescent="0.25">
      <c r="C42" s="2" t="s">
        <v>1722</v>
      </c>
      <c r="D42" s="2" t="s">
        <v>134</v>
      </c>
      <c r="P42">
        <v>91</v>
      </c>
      <c r="R42" t="str">
        <f t="shared" si="6"/>
        <v xml:space="preserve"> [41] = {["CAT_ID"] = 91; }; -- Not Actively Achievable</v>
      </c>
      <c r="S42" s="1" t="str">
        <f t="shared" si="0"/>
        <v xml:space="preserve"> [41] = {                                          ["TYPE"] = 14;             ["VXP"] = 0; ["LP"] =  0; ["REP"] = 0; ["FACTION"] = 1; ["TIER"] = 0;                      ["NAME"] = { ["EN"] = "Not Actively Achievable"; }; };</v>
      </c>
      <c r="T42">
        <f t="shared" si="7"/>
        <v>41</v>
      </c>
      <c r="U42" t="str">
        <f t="shared" si="8"/>
        <v xml:space="preserve"> [41] = {</v>
      </c>
      <c r="V42" t="str">
        <f t="shared" si="9"/>
        <v xml:space="preserve">                     </v>
      </c>
      <c r="W42" t="str">
        <f t="shared" si="10"/>
        <v/>
      </c>
      <c r="X42" t="str">
        <f t="shared" si="11"/>
        <v xml:space="preserve">["CAT_ID"] = 91; </v>
      </c>
      <c r="Y42" s="1" t="str">
        <f t="shared" si="12"/>
        <v xml:space="preserve">                     </v>
      </c>
      <c r="Z42">
        <f>VLOOKUP(D42,Type!A$2:B$18,2,FALSE)</f>
        <v>14</v>
      </c>
      <c r="AA42" t="str">
        <f t="shared" si="13"/>
        <v xml:space="preserve">["TYPE"] = 14; </v>
      </c>
      <c r="AB42" t="str">
        <f>IF(NOT(ISBLANK(E42)),VLOOKUP(E42,Type!D$2:E$6,2,FALSE),"")</f>
        <v/>
      </c>
      <c r="AC42" t="str">
        <f t="shared" si="1"/>
        <v xml:space="preserve">            </v>
      </c>
      <c r="AD42" t="str">
        <f t="shared" si="2"/>
        <v>0</v>
      </c>
      <c r="AE42" t="str">
        <f t="shared" si="14"/>
        <v xml:space="preserve">["VXP"] = 0; </v>
      </c>
      <c r="AF42" t="str">
        <f t="shared" si="3"/>
        <v>0</v>
      </c>
      <c r="AG42" t="str">
        <f t="shared" si="15"/>
        <v xml:space="preserve">["LP"] =  0; </v>
      </c>
      <c r="AH42" t="str">
        <f t="shared" si="4"/>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"Not Actively Achievable"; }; </v>
      </c>
      <c r="AP42" t="str">
        <f t="shared" si="22"/>
        <v/>
      </c>
      <c r="AQ42" t="str">
        <f t="shared" si="23"/>
        <v/>
      </c>
      <c r="AR42" t="str">
        <f t="shared" si="24"/>
        <v/>
      </c>
      <c r="AS42" t="str">
        <f t="shared" si="25"/>
        <v>};</v>
      </c>
    </row>
    <row r="43" spans="1:45" x14ac:dyDescent="0.25">
      <c r="A43">
        <v>1879334087</v>
      </c>
      <c r="B43">
        <v>37</v>
      </c>
      <c r="C43" t="s">
        <v>1739</v>
      </c>
      <c r="D43" t="s">
        <v>26</v>
      </c>
      <c r="E43" t="s">
        <v>1718</v>
      </c>
      <c r="G43" t="s">
        <v>1740</v>
      </c>
      <c r="K43" t="s">
        <v>1742</v>
      </c>
      <c r="L43" t="s">
        <v>1741</v>
      </c>
      <c r="M43">
        <v>0</v>
      </c>
      <c r="N43" s="5">
        <v>105</v>
      </c>
      <c r="R43" t="str">
        <f t="shared" si="6"/>
        <v xml:space="preserve"> [42] = {["ID"] = 1879334087; }; -- Throne of the Dread Terror -- First Challenger of the Returned King</v>
      </c>
      <c r="S43" s="1" t="str">
        <f t="shared" si="0"/>
        <v xml:space="preserve"> [42] = {["ID"] = 1879334087; ["SAVE_INDEX"] = 37; ["TYPE"] =  6; ["NA"] = 3; ["VXP"] = 0; ["LP"] =  0; ["REP"] = 0; ["FACTION"] = 1; ["TIER"] = 0; ["MIN_LVL"] = "105"; ["NAME"] = { ["EN"] = "Throne of the Dread Terror -- First Challenger of the Returned King"; }; ["LORE"] = { ["EN"] = "You were the first to rise to the challenge and stand against Gothmog and his forces in battle."; }; ["SUMMARY"] = { ["EN"] = "Be among the first to defeat all challenges within Throne of the Dread Terror in a single raid."; }; ["TITLE"] = { ["EN"] = "Original Challenger of Gothmog"; }; };</v>
      </c>
      <c r="T43">
        <f t="shared" si="7"/>
        <v>42</v>
      </c>
      <c r="U43" t="str">
        <f t="shared" si="8"/>
        <v xml:space="preserve"> [42] = {</v>
      </c>
      <c r="V43" t="str">
        <f t="shared" si="9"/>
        <v xml:space="preserve">["ID"] = 1879334087; </v>
      </c>
      <c r="W43" t="str">
        <f t="shared" si="10"/>
        <v xml:space="preserve">["ID"] = 1879334087; </v>
      </c>
      <c r="X43" t="str">
        <f t="shared" si="11"/>
        <v/>
      </c>
      <c r="Y43" s="1" t="str">
        <f t="shared" si="12"/>
        <v xml:space="preserve">["SAVE_INDEX"] = 37; </v>
      </c>
      <c r="Z43">
        <f>VLOOKUP(D43,Type!A$2:B$18,2,FALSE)</f>
        <v>6</v>
      </c>
      <c r="AA43" t="str">
        <f t="shared" si="13"/>
        <v xml:space="preserve">["TYPE"] =  6; </v>
      </c>
      <c r="AB43">
        <f>IF(NOT(ISBLANK(E43)),VLOOKUP(E43,Type!D$2:E$6,2,FALSE),"")</f>
        <v>3</v>
      </c>
      <c r="AC43" t="str">
        <f t="shared" si="1"/>
        <v xml:space="preserve">["NA"] = 3; </v>
      </c>
      <c r="AD43" t="str">
        <f t="shared" si="2"/>
        <v>0</v>
      </c>
      <c r="AE43" t="str">
        <f t="shared" si="14"/>
        <v xml:space="preserve">["VXP"] = 0; </v>
      </c>
      <c r="AF43" t="str">
        <f t="shared" si="3"/>
        <v>0</v>
      </c>
      <c r="AG43" t="str">
        <f t="shared" si="15"/>
        <v xml:space="preserve">["LP"] =  0; </v>
      </c>
      <c r="AH43" t="str">
        <f t="shared" si="4"/>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["MIN_LVL"] = "105"; </v>
      </c>
      <c r="AN43" t="str">
        <f t="shared" si="20"/>
        <v/>
      </c>
      <c r="AO43" t="str">
        <f t="shared" si="21"/>
        <v xml:space="preserve">["NAME"] = { ["EN"] = "Throne of the Dread Terror -- First Challenger of the Returned King"; }; </v>
      </c>
      <c r="AP43" t="str">
        <f t="shared" si="22"/>
        <v xml:space="preserve">["LORE"] = { ["EN"] = "You were the first to rise to the challenge and stand against Gothmog and his forces in battle."; }; </v>
      </c>
      <c r="AQ43" t="str">
        <f t="shared" si="23"/>
        <v xml:space="preserve">["SUMMARY"] = { ["EN"] = "Be among the first to defeat all challenges within Throne of the Dread Terror in a single raid."; }; </v>
      </c>
      <c r="AR43" t="str">
        <f t="shared" si="24"/>
        <v xml:space="preserve">["TITLE"] = { ["EN"] = "Original Challenger of Gothmog"; }; </v>
      </c>
      <c r="AS43" t="str">
        <f t="shared" si="25"/>
        <v>};</v>
      </c>
    </row>
  </sheetData>
  <conditionalFormatting sqref="B1">
    <cfRule type="duplicateValues" dxfId="21" priority="3"/>
  </conditionalFormatting>
  <conditionalFormatting sqref="B1:B1048576">
    <cfRule type="duplicateValues" dxfId="20" priority="2"/>
  </conditionalFormatting>
  <conditionalFormatting sqref="P2:P44">
    <cfRule type="duplicateValues" dxfId="19"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DCF8-4C8D-4050-8B42-562829052F8A}">
  <dimension ref="A1:AS41"/>
  <sheetViews>
    <sheetView zoomScaleNormal="100" workbookViewId="0">
      <pane xSplit="3" ySplit="1" topLeftCell="M20" activePane="bottomRight" state="frozen"/>
      <selection pane="topRight" activeCell="B1" sqref="B1"/>
      <selection pane="bottomLeft" activeCell="A2" sqref="A2"/>
      <selection pane="bottomRight" activeCell="R2" sqref="R2:R40"/>
    </sheetView>
  </sheetViews>
  <sheetFormatPr defaultRowHeight="15" x14ac:dyDescent="0.25"/>
  <cols>
    <col min="1" max="1" width="11" bestFit="1" customWidth="1"/>
    <col min="3" max="3" width="36.85546875"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21"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1188</v>
      </c>
      <c r="D2" s="2" t="s">
        <v>134</v>
      </c>
      <c r="E2" s="2"/>
      <c r="P2">
        <v>92</v>
      </c>
      <c r="R2" t="str">
        <f>CONCATENATE(U2,W2,X2,AS2," -- ",C2)</f>
        <v xml:space="preserve">  [1] = {["CAT_ID"] = 92; }; -- The Court of Seregost</v>
      </c>
      <c r="S2" s="1" t="str">
        <f>CONCATENATE(U2,V2,Y2,AA2,AC2,AE2,AG2,AI2,AK2,AL2,AM2,AN2,AO2,AP2,AQ2,AR2,AS2)</f>
        <v xml:space="preserve">  [1] = {                                          ["TYPE"] = 14;             ["VXP"] = 0; ["LP"] =  0; ["REP"] =   0; ["FACTION"] =  1; ["TIER"] = 0;                      ["NAME"] = { ["EN"] = "The Court of Seregost"; }; };</v>
      </c>
      <c r="T2">
        <f>ROW()-1</f>
        <v>1</v>
      </c>
      <c r="U2" t="str">
        <f>CONCATENATE(REPT(" ",3-LEN(T2)),"[",T2,"] = {")</f>
        <v xml:space="preserve">  [1] = {</v>
      </c>
      <c r="V2" t="str">
        <f>IF(LEN(A2)&gt;0,CONCATENATE("[""ID""] = ",A2,"; "),"                     ")</f>
        <v xml:space="preserve">                     </v>
      </c>
      <c r="W2" t="str">
        <f>IF(LEN(A2)&gt;0,CONCATENATE("[""ID""] = ",A2,"; "),"")</f>
        <v/>
      </c>
      <c r="X2" t="str">
        <f>IF(LEN(P2)&gt;0,CONCATENATE("[""CAT_ID""] = ",P2,"; "),"")</f>
        <v xml:space="preserve">["CAT_ID"] = 92;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TEXT(F2,0)</f>
        <v>0</v>
      </c>
      <c r="AE2" t="str">
        <f>CONCATENATE("[""VXP""] = ",REPT(" ",1-LEN(AD2)),TEXT(AD2,"0"),"; ")</f>
        <v xml:space="preserve">["VXP"] = 0; </v>
      </c>
      <c r="AF2" t="str">
        <f>TEXT(H2,0)</f>
        <v>0</v>
      </c>
      <c r="AG2" t="str">
        <f>CONCATENATE("[""LP""] = ",REPT(" ",2-LEN(AF2)),TEXT(AF2,"0"),"; ")</f>
        <v xml:space="preserve">["LP"] =  0; </v>
      </c>
      <c r="AH2" t="str">
        <f>TEXT(I2,0)</f>
        <v>0</v>
      </c>
      <c r="AI2" t="str">
        <f>CONCATENATE("[""REP""] = ",REPT(" ",3-LEN(AH2)),TEXT(AH2,"0"),"; ")</f>
        <v xml:space="preserve">["REP"] =   0; </v>
      </c>
      <c r="AJ2">
        <f>IF(NOT(ISBLANK(J2)),VLOOKUP(J2,Faction!A$2:B$78,2,FALSE),1)</f>
        <v>1</v>
      </c>
      <c r="AK2" t="str">
        <f>CONCATENATE("[""FACTION""] = ",REPT(" ",2-LEN(AJ2)),TEXT(AJ2,"0"),";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"The Court of Seregost"; }; </v>
      </c>
      <c r="AP2" t="str">
        <f>IF(LEN(L2)&gt;0,CONCATENATE("[""LORE""] = { [""EN""] = """,L2,"""; }; "),"")</f>
        <v/>
      </c>
      <c r="AQ2" t="str">
        <f>IF(LEN(K2)&gt;0,CONCATENATE("[""SUMMARY""] = { [""EN""] = """,K2,"""; }; "),"")</f>
        <v/>
      </c>
      <c r="AR2" t="str">
        <f>IF(LEN(G2)&gt;0,CONCATENATE("[""TITLE""] = { [""EN""] = """,G2,"""; }; "),"")</f>
        <v/>
      </c>
      <c r="AS2" t="str">
        <f>CONCATENATE("};")</f>
        <v>};</v>
      </c>
    </row>
    <row r="3" spans="1:45" x14ac:dyDescent="0.25">
      <c r="A3">
        <v>1879359528</v>
      </c>
      <c r="B3">
        <v>1</v>
      </c>
      <c r="C3" t="s">
        <v>1191</v>
      </c>
      <c r="D3" t="s">
        <v>31</v>
      </c>
      <c r="G3" t="s">
        <v>1192</v>
      </c>
      <c r="K3" t="s">
        <v>1204</v>
      </c>
      <c r="L3" t="s">
        <v>1203</v>
      </c>
      <c r="M3">
        <v>0</v>
      </c>
      <c r="N3" s="5" t="s">
        <v>1392</v>
      </c>
      <c r="R3" t="str">
        <f t="shared" ref="R3:R40" si="0">CONCATENATE(U3,W3,X3,AS3," -- ",C3)</f>
        <v xml:space="preserve">  [2] = {["ID"] = 1879359528; }; -- Sovereign of Seregost</v>
      </c>
      <c r="S3" s="1" t="str">
        <f t="shared" ref="S3:S41" si="1">CONCATENATE(U3,V3,Y3,AA3,AC3,AE3,AG3,AI3,AK3,AL3,AM3,AN3,AO3,AP3,AQ3,AR3,AS3)</f>
        <v xml:space="preserve">  [2] = {["ID"] = 1879359528; ["SAVE_INDEX"] =  1; ["TYPE"] =  4;             ["VXP"] = 0; ["LP"] =  0; ["REP"] =   0; ["FACTION"] =  1; ["TIER"] = 0; ["MIN_LVL"] = "CAP"; ["NAME"] = { ["EN"] = "Sovereign of Seregost";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6 deeds and 1 challenge"; }; ["TITLE"] = { ["EN"] = "Scourge of Seregost"; }; };</v>
      </c>
      <c r="T3">
        <f t="shared" ref="T3:T41" si="2">ROW()-1</f>
        <v>2</v>
      </c>
      <c r="U3" t="str">
        <f t="shared" ref="U3:U41" si="3">CONCATENATE(REPT(" ",3-LEN(T3)),"[",T3,"] = {")</f>
        <v xml:space="preserve">  [2] = {</v>
      </c>
      <c r="V3" t="str">
        <f t="shared" ref="V3:V41" si="4">IF(LEN(A3)&gt;0,CONCATENATE("[""ID""] = ",A3,"; "),"                     ")</f>
        <v xml:space="preserve">["ID"] = 1879359528; </v>
      </c>
      <c r="W3" t="str">
        <f t="shared" ref="W3:W41" si="5">IF(LEN(A3)&gt;0,CONCATENATE("[""ID""] = ",A3,"; "),"")</f>
        <v xml:space="preserve">["ID"] = 1879359528; </v>
      </c>
      <c r="X3" t="str">
        <f t="shared" ref="X3:X41" si="6">IF(LEN(P3)&gt;0,CONCATENATE("[""CAT_ID""] = ",P3,"; "),"")</f>
        <v/>
      </c>
      <c r="Y3" s="1" t="str">
        <f t="shared" ref="Y3:Y41" si="7">IF(LEN(B3)&gt;0,CONCATENATE("[""SAVE_INDEX""] = ",REPT(" ",2-LEN(B3)),B3,"; "),REPT(" ",21))</f>
        <v xml:space="preserve">["SAVE_INDEX"] =  1; </v>
      </c>
      <c r="Z3">
        <f>VLOOKUP(D3,Type!A$2:B$18,2,FALSE)</f>
        <v>4</v>
      </c>
      <c r="AA3" t="str">
        <f t="shared" ref="AA3:AA41" si="8">CONCATENATE("[""TYPE""] = ",REPT(" ",2-LEN(Z3)),Z3,"; ")</f>
        <v xml:space="preserve">["TYPE"] =  4; </v>
      </c>
      <c r="AB3" t="str">
        <f>IF(NOT(ISBLANK(E3)),VLOOKUP(E3,Type!D$2:E$6,2,FALSE),"")</f>
        <v/>
      </c>
      <c r="AC3" t="str">
        <f t="shared" ref="AC3:AC41" si="9">IF(NOT(ISBLANK(E3)),CONCATENATE("[""NA""] = ",AB3,"; "),"            ")</f>
        <v xml:space="preserve">            </v>
      </c>
      <c r="AD3" t="str">
        <f t="shared" ref="AD3:AD41" si="10">TEXT(F3,0)</f>
        <v>0</v>
      </c>
      <c r="AE3" t="str">
        <f t="shared" ref="AE3:AE41" si="11">CONCATENATE("[""VXP""] = ",REPT(" ",1-LEN(AD3)),TEXT(AD3,"0"),"; ")</f>
        <v xml:space="preserve">["VXP"] = 0; </v>
      </c>
      <c r="AF3" t="str">
        <f t="shared" ref="AF3:AF41" si="12">TEXT(H3,0)</f>
        <v>0</v>
      </c>
      <c r="AG3" t="str">
        <f t="shared" ref="AG3:AG41" si="13">CONCATENATE("[""LP""] = ",REPT(" ",2-LEN(AF3)),TEXT(AF3,"0"),"; ")</f>
        <v xml:space="preserve">["LP"] =  0; </v>
      </c>
      <c r="AH3" t="str">
        <f t="shared" ref="AH3:AH41" si="14">TEXT(I3,0)</f>
        <v>0</v>
      </c>
      <c r="AI3" t="str">
        <f t="shared" ref="AI3:AI41" si="15">CONCATENATE("[""REP""] = ",REPT(" ",3-LEN(AH3)),TEXT(AH3,"0"),"; ")</f>
        <v xml:space="preserve">["REP"] =   0; </v>
      </c>
      <c r="AJ3">
        <f>IF(NOT(ISBLANK(J3)),VLOOKUP(J3,Faction!A$2:B$78,2,FALSE),1)</f>
        <v>1</v>
      </c>
      <c r="AK3" t="str">
        <f t="shared" ref="AK3:AK41" si="16">CONCATENATE("[""FACTION""] = ",REPT(" ",2-LEN(AJ3)),TEXT(AJ3,"0"),"; ")</f>
        <v xml:space="preserve">["FACTION"] =  1; </v>
      </c>
      <c r="AL3" t="str">
        <f t="shared" ref="AL3:AL41" si="17">CONCATENATE("[""TIER""] = ",TEXT(M3,"0"),"; ")</f>
        <v xml:space="preserve">["TIER"] = 0; </v>
      </c>
      <c r="AM3" t="str">
        <f t="shared" ref="AM3:AM41" si="18">IF(LEN(N3)&gt;0,CONCATENATE("[""MIN_LVL""] = ",REPT(" ",3-LEN(N3)),"""",N3,"""; "),"                     ")</f>
        <v xml:space="preserve">["MIN_LVL"] = "CAP"; </v>
      </c>
      <c r="AN3" t="str">
        <f t="shared" ref="AN3:AN41" si="19">IF(LEN(O3)&gt;0,CONCATENATE("[""MIN_LVL""] = ",REPT(" ",3-LEN(O3)),"""",O3,"""; "),"")</f>
        <v/>
      </c>
      <c r="AO3" t="str">
        <f t="shared" ref="AO3:AO41" si="20">CONCATENATE("[""NAME""] = { [""EN""] = """,C3,"""; }; ")</f>
        <v xml:space="preserve">["NAME"] = { ["EN"] = "Sovereign of Seregost"; }; </v>
      </c>
      <c r="AP3" t="str">
        <f t="shared" ref="AP3:AP41" si="21">IF(LEN(L3)&gt;0,CONCATENATE("[""LORE""] = { [""EN""] = """,L3,"""; }; "),"")</f>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3" t="str">
        <f t="shared" ref="AQ3:AQ41" si="22">IF(LEN(K3)&gt;0,CONCATENATE("[""SUMMARY""] = { [""EN""] = """,K3,"""; }; "),"")</f>
        <v xml:space="preserve">["SUMMARY"] = { ["EN"] = "Complete 6 deeds and 1 challenge"; }; </v>
      </c>
      <c r="AR3" t="str">
        <f t="shared" ref="AR3:AR41" si="23">IF(LEN(G3)&gt;0,CONCATENATE("[""TITLE""] = { [""EN""] = """,G3,"""; }; "),"")</f>
        <v xml:space="preserve">["TITLE"] = { ["EN"] = "Scourge of Seregost"; }; </v>
      </c>
      <c r="AS3" t="str">
        <f t="shared" ref="AS3:AS41" si="24">CONCATENATE("};")</f>
        <v>};</v>
      </c>
    </row>
    <row r="4" spans="1:45" x14ac:dyDescent="0.25">
      <c r="A4">
        <v>1879359533</v>
      </c>
      <c r="B4">
        <v>2</v>
      </c>
      <c r="C4" t="s">
        <v>1193</v>
      </c>
      <c r="D4" t="s">
        <v>31</v>
      </c>
      <c r="K4" t="s">
        <v>1205</v>
      </c>
      <c r="L4" t="s">
        <v>1203</v>
      </c>
      <c r="M4">
        <v>1</v>
      </c>
      <c r="N4" s="5">
        <v>105</v>
      </c>
      <c r="R4" t="str">
        <f t="shared" si="0"/>
        <v xml:space="preserve">  [3] = {["ID"] = 1879359533; }; -- The Court of Seregost -- Tier 1</v>
      </c>
      <c r="S4" s="1" t="str">
        <f t="shared" si="1"/>
        <v xml:space="preserve">  [3] = {["ID"] = 1879359533; ["SAVE_INDEX"] =  2; ["TYPE"] =  4;             ["VXP"] = 0; ["LP"] =  0; ["REP"] =   0; ["FACTION"] =  1; ["TIER"] = 1; ["MIN_LVL"] = "105"; ["NAME"] = { ["EN"] = "The Court of Seregost -- Tier 1";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1"; }; };</v>
      </c>
      <c r="T4">
        <f t="shared" si="2"/>
        <v>3</v>
      </c>
      <c r="U4" t="str">
        <f t="shared" si="3"/>
        <v xml:space="preserve">  [3] = {</v>
      </c>
      <c r="V4" t="str">
        <f t="shared" si="4"/>
        <v xml:space="preserve">["ID"] = 1879359533; </v>
      </c>
      <c r="W4" t="str">
        <f t="shared" si="5"/>
        <v xml:space="preserve">["ID"] = 1879359533; </v>
      </c>
      <c r="X4" t="str">
        <f t="shared" si="6"/>
        <v/>
      </c>
      <c r="Y4" s="1" t="str">
        <f t="shared" si="7"/>
        <v xml:space="preserve">["SAVE_INDEX"] =  2; </v>
      </c>
      <c r="Z4">
        <f>VLOOKUP(D4,Type!A$2:B$18,2,FALSE)</f>
        <v>4</v>
      </c>
      <c r="AA4" t="str">
        <f t="shared" si="8"/>
        <v xml:space="preserve">["TYPE"] =  4; </v>
      </c>
      <c r="AB4" t="str">
        <f>IF(NOT(ISBLANK(E4)),VLOOKUP(E4,Type!D$2:E$6,2,FALSE),"")</f>
        <v/>
      </c>
      <c r="AC4" t="str">
        <f t="shared" si="9"/>
        <v xml:space="preserve">            </v>
      </c>
      <c r="AD4" t="str">
        <f t="shared" si="10"/>
        <v>0</v>
      </c>
      <c r="AE4" t="str">
        <f t="shared" si="11"/>
        <v xml:space="preserve">["VXP"] = 0; </v>
      </c>
      <c r="AF4" t="str">
        <f t="shared" si="12"/>
        <v>0</v>
      </c>
      <c r="AG4" t="str">
        <f t="shared" si="13"/>
        <v xml:space="preserve">["LP"] =  0; </v>
      </c>
      <c r="AH4" t="str">
        <f t="shared" si="14"/>
        <v>0</v>
      </c>
      <c r="AI4" t="str">
        <f t="shared" si="15"/>
        <v xml:space="preserve">["REP"] =   0; </v>
      </c>
      <c r="AJ4">
        <f>IF(NOT(ISBLANK(J4)),VLOOKUP(J4,Faction!A$2:B$78,2,FALSE),1)</f>
        <v>1</v>
      </c>
      <c r="AK4" t="str">
        <f t="shared" si="16"/>
        <v xml:space="preserve">["FACTION"] =  1; </v>
      </c>
      <c r="AL4" t="str">
        <f t="shared" si="17"/>
        <v xml:space="preserve">["TIER"] = 1; </v>
      </c>
      <c r="AM4" t="str">
        <f t="shared" si="18"/>
        <v xml:space="preserve">["MIN_LVL"] = "105"; </v>
      </c>
      <c r="AN4" t="str">
        <f t="shared" si="19"/>
        <v/>
      </c>
      <c r="AO4" t="str">
        <f t="shared" si="20"/>
        <v xml:space="preserve">["NAME"] = { ["EN"] = "The Court of Seregost -- Tier 1"; }; </v>
      </c>
      <c r="AP4"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4" t="str">
        <f t="shared" si="22"/>
        <v xml:space="preserve">["SUMMARY"] = { ["EN"] = "Complete the quest The Court of Seregost -- Tier 1"; }; </v>
      </c>
      <c r="AR4" t="str">
        <f t="shared" si="23"/>
        <v/>
      </c>
      <c r="AS4" t="str">
        <f t="shared" si="24"/>
        <v>};</v>
      </c>
    </row>
    <row r="5" spans="1:45" x14ac:dyDescent="0.25">
      <c r="A5">
        <v>1879358607</v>
      </c>
      <c r="B5">
        <v>3</v>
      </c>
      <c r="C5" t="s">
        <v>1190</v>
      </c>
      <c r="D5" t="s">
        <v>25</v>
      </c>
      <c r="K5" t="s">
        <v>1202</v>
      </c>
      <c r="L5" t="s">
        <v>1201</v>
      </c>
      <c r="M5">
        <v>2</v>
      </c>
      <c r="N5" s="5">
        <v>105</v>
      </c>
      <c r="R5" t="str">
        <f t="shared" si="0"/>
        <v xml:space="preserve">  [4] = {["ID"] = 1879358607; }; -- Discovery: The Court of Seregost</v>
      </c>
      <c r="S5" s="1" t="str">
        <f t="shared" si="1"/>
        <v xml:space="preserve">  [4] = {["ID"] = 1879358607; ["SAVE_INDEX"] =  3; ["TYPE"] =  3;             ["VXP"] = 0; ["LP"] =  0; ["REP"] =   0; ["FACTION"] =  1; ["TIER"] = 2; ["MIN_LVL"] = "105"; ["NAME"] = { ["EN"] = "Discovery: The Court of Seregost"; }; ["LORE"] = { ["EN"] = "You have discovered the entrance to the Court of Seregost."; }; ["SUMMARY"] = { ["EN"] = "Discover the entrance to the Court of Seregost"; }; };</v>
      </c>
      <c r="T5">
        <f t="shared" si="2"/>
        <v>4</v>
      </c>
      <c r="U5" t="str">
        <f t="shared" si="3"/>
        <v xml:space="preserve">  [4] = {</v>
      </c>
      <c r="V5" t="str">
        <f t="shared" si="4"/>
        <v xml:space="preserve">["ID"] = 1879358607; </v>
      </c>
      <c r="W5" t="str">
        <f t="shared" si="5"/>
        <v xml:space="preserve">["ID"] = 1879358607; </v>
      </c>
      <c r="X5" t="str">
        <f t="shared" si="6"/>
        <v/>
      </c>
      <c r="Y5" s="1" t="str">
        <f t="shared" si="7"/>
        <v xml:space="preserve">["SAVE_INDEX"] =  3; </v>
      </c>
      <c r="Z5">
        <f>VLOOKUP(D5,Type!A$2:B$18,2,FALSE)</f>
        <v>3</v>
      </c>
      <c r="AA5" t="str">
        <f t="shared" si="8"/>
        <v xml:space="preserve">["TYPE"] =  3; </v>
      </c>
      <c r="AB5" t="str">
        <f>IF(NOT(ISBLANK(E5)),VLOOKUP(E5,Type!D$2:E$6,2,FALSE),"")</f>
        <v/>
      </c>
      <c r="AC5" t="str">
        <f t="shared" si="9"/>
        <v xml:space="preserve">            </v>
      </c>
      <c r="AD5" t="str">
        <f t="shared" si="10"/>
        <v>0</v>
      </c>
      <c r="AE5" t="str">
        <f t="shared" si="11"/>
        <v xml:space="preserve">["VXP"] = 0; </v>
      </c>
      <c r="AF5" t="str">
        <f t="shared" si="12"/>
        <v>0</v>
      </c>
      <c r="AG5" t="str">
        <f t="shared" si="13"/>
        <v xml:space="preserve">["LP"] =  0; </v>
      </c>
      <c r="AH5" t="str">
        <f t="shared" si="14"/>
        <v>0</v>
      </c>
      <c r="AI5" t="str">
        <f t="shared" si="15"/>
        <v xml:space="preserve">["REP"] =   0; </v>
      </c>
      <c r="AJ5">
        <f>IF(NOT(ISBLANK(J5)),VLOOKUP(J5,Faction!A$2:B$78,2,FALSE),1)</f>
        <v>1</v>
      </c>
      <c r="AK5" t="str">
        <f t="shared" si="16"/>
        <v xml:space="preserve">["FACTION"] =  1; </v>
      </c>
      <c r="AL5" t="str">
        <f t="shared" si="17"/>
        <v xml:space="preserve">["TIER"] = 2; </v>
      </c>
      <c r="AM5" t="str">
        <f t="shared" si="18"/>
        <v xml:space="preserve">["MIN_LVL"] = "105"; </v>
      </c>
      <c r="AN5" t="str">
        <f t="shared" si="19"/>
        <v/>
      </c>
      <c r="AO5" t="str">
        <f t="shared" si="20"/>
        <v xml:space="preserve">["NAME"] = { ["EN"] = "Discovery: The Court of Seregost"; }; </v>
      </c>
      <c r="AP5" t="str">
        <f t="shared" si="21"/>
        <v xml:space="preserve">["LORE"] = { ["EN"] = "You have discovered the entrance to the Court of Seregost."; }; </v>
      </c>
      <c r="AQ5" t="str">
        <f t="shared" si="22"/>
        <v xml:space="preserve">["SUMMARY"] = { ["EN"] = "Discover the entrance to the Court of Seregost"; }; </v>
      </c>
      <c r="AR5" t="str">
        <f t="shared" si="23"/>
        <v/>
      </c>
      <c r="AS5" t="str">
        <f t="shared" si="24"/>
        <v>};</v>
      </c>
    </row>
    <row r="6" spans="1:45" x14ac:dyDescent="0.25">
      <c r="A6">
        <v>1879359531</v>
      </c>
      <c r="B6">
        <v>4</v>
      </c>
      <c r="C6" t="s">
        <v>1194</v>
      </c>
      <c r="D6" t="s">
        <v>31</v>
      </c>
      <c r="K6" t="s">
        <v>1206</v>
      </c>
      <c r="L6" t="s">
        <v>1203</v>
      </c>
      <c r="M6">
        <v>1</v>
      </c>
      <c r="N6" s="5">
        <v>105</v>
      </c>
      <c r="R6" t="str">
        <f t="shared" si="0"/>
        <v xml:space="preserve">  [5] = {["ID"] = 1879359531; }; -- The Court of Seregost -- Tier 2</v>
      </c>
      <c r="S6" s="1" t="str">
        <f t="shared" si="1"/>
        <v xml:space="preserve">  [5] = {["ID"] = 1879359531; ["SAVE_INDEX"] =  4; ["TYPE"] =  4;             ["VXP"] = 0; ["LP"] =  0; ["REP"] =   0; ["FACTION"] =  1; ["TIER"] = 1; ["MIN_LVL"] = "105"; ["NAME"] = { ["EN"] = "The Court of Seregost -- Tier 2";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2"; }; };</v>
      </c>
      <c r="T6">
        <f t="shared" si="2"/>
        <v>5</v>
      </c>
      <c r="U6" t="str">
        <f t="shared" si="3"/>
        <v xml:space="preserve">  [5] = {</v>
      </c>
      <c r="V6" t="str">
        <f t="shared" si="4"/>
        <v xml:space="preserve">["ID"] = 1879359531; </v>
      </c>
      <c r="W6" t="str">
        <f t="shared" si="5"/>
        <v xml:space="preserve">["ID"] = 1879359531; </v>
      </c>
      <c r="X6" t="str">
        <f t="shared" si="6"/>
        <v/>
      </c>
      <c r="Y6" s="1" t="str">
        <f t="shared" si="7"/>
        <v xml:space="preserve">["SAVE_INDEX"] =  4; </v>
      </c>
      <c r="Z6">
        <f>VLOOKUP(D6,Type!A$2:B$18,2,FALSE)</f>
        <v>4</v>
      </c>
      <c r="AA6" t="str">
        <f t="shared" si="8"/>
        <v xml:space="preserve">["TYPE"] =  4; </v>
      </c>
      <c r="AB6" t="str">
        <f>IF(NOT(ISBLANK(E6)),VLOOKUP(E6,Type!D$2:E$6,2,FALSE),"")</f>
        <v/>
      </c>
      <c r="AC6" t="str">
        <f t="shared" si="9"/>
        <v xml:space="preserve">            </v>
      </c>
      <c r="AD6" t="str">
        <f t="shared" si="10"/>
        <v>0</v>
      </c>
      <c r="AE6" t="str">
        <f t="shared" si="11"/>
        <v xml:space="preserve">["VXP"] = 0; </v>
      </c>
      <c r="AF6" t="str">
        <f t="shared" si="12"/>
        <v>0</v>
      </c>
      <c r="AG6" t="str">
        <f t="shared" si="13"/>
        <v xml:space="preserve">["LP"] =  0; </v>
      </c>
      <c r="AH6" t="str">
        <f t="shared" si="14"/>
        <v>0</v>
      </c>
      <c r="AI6" t="str">
        <f t="shared" si="15"/>
        <v xml:space="preserve">["REP"] =   0; </v>
      </c>
      <c r="AJ6">
        <f>IF(NOT(ISBLANK(J6)),VLOOKUP(J6,Faction!A$2:B$78,2,FALSE),1)</f>
        <v>1</v>
      </c>
      <c r="AK6" t="str">
        <f t="shared" si="16"/>
        <v xml:space="preserve">["FACTION"] =  1; </v>
      </c>
      <c r="AL6" t="str">
        <f t="shared" si="17"/>
        <v xml:space="preserve">["TIER"] = 1; </v>
      </c>
      <c r="AM6" t="str">
        <f t="shared" si="18"/>
        <v xml:space="preserve">["MIN_LVL"] = "105"; </v>
      </c>
      <c r="AN6" t="str">
        <f t="shared" si="19"/>
        <v/>
      </c>
      <c r="AO6" t="str">
        <f t="shared" si="20"/>
        <v xml:space="preserve">["NAME"] = { ["EN"] = "The Court of Seregost -- Tier 2"; }; </v>
      </c>
      <c r="AP6"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6" t="str">
        <f t="shared" si="22"/>
        <v xml:space="preserve">["SUMMARY"] = { ["EN"] = "Complete the quest The Court of Seregost -- Tier 2"; }; </v>
      </c>
      <c r="AR6" t="str">
        <f t="shared" si="23"/>
        <v/>
      </c>
      <c r="AS6" t="str">
        <f t="shared" si="24"/>
        <v>};</v>
      </c>
    </row>
    <row r="7" spans="1:45" x14ac:dyDescent="0.25">
      <c r="A7">
        <v>1879359527</v>
      </c>
      <c r="B7">
        <v>5</v>
      </c>
      <c r="C7" t="s">
        <v>1189</v>
      </c>
      <c r="D7" t="s">
        <v>31</v>
      </c>
      <c r="K7" t="s">
        <v>1200</v>
      </c>
      <c r="L7" t="s">
        <v>1199</v>
      </c>
      <c r="M7">
        <v>1</v>
      </c>
      <c r="N7" s="5" t="s">
        <v>1392</v>
      </c>
      <c r="R7" t="str">
        <f t="shared" si="0"/>
        <v xml:space="preserve">  [6] = {["ID"] = 1879359527; }; -- Challenge: Khílnat, the Silent Shade</v>
      </c>
      <c r="S7" s="1" t="str">
        <f t="shared" si="1"/>
        <v xml:space="preserve">  [6] = {["ID"] = 1879359527; ["SAVE_INDEX"] =  5; ["TYPE"] =  4;             ["VXP"] = 0; ["LP"] =  0; ["REP"] =   0; ["FACTION"] =  1; ["TIER"] = 1; ["MIN_LVL"] = "CAP"; ["NAME"] = { ["EN"] = "Challenge: Khílnat, the Silent Shade"; }; ["LORE"] = { ["EN"] = "Khílnat, the Silent Shade, lurks somewhere within Seregost. She will only appear if her brood is in desperate need."; }; ["SUMMARY"] = { ["EN"] = "Complete the quest Challenge: Khílnat, the Silent Shade"; }; };</v>
      </c>
      <c r="T7">
        <f t="shared" si="2"/>
        <v>6</v>
      </c>
      <c r="U7" t="str">
        <f t="shared" si="3"/>
        <v xml:space="preserve">  [6] = {</v>
      </c>
      <c r="V7" t="str">
        <f t="shared" si="4"/>
        <v xml:space="preserve">["ID"] = 1879359527; </v>
      </c>
      <c r="W7" t="str">
        <f t="shared" si="5"/>
        <v xml:space="preserve">["ID"] = 1879359527; </v>
      </c>
      <c r="X7" t="str">
        <f t="shared" si="6"/>
        <v/>
      </c>
      <c r="Y7" s="1" t="str">
        <f t="shared" si="7"/>
        <v xml:space="preserve">["SAVE_INDEX"] =  5; </v>
      </c>
      <c r="Z7">
        <f>VLOOKUP(D7,Type!A$2:B$18,2,FALSE)</f>
        <v>4</v>
      </c>
      <c r="AA7" t="str">
        <f t="shared" si="8"/>
        <v xml:space="preserve">["TYPE"] =  4; </v>
      </c>
      <c r="AB7" t="str">
        <f>IF(NOT(ISBLANK(E7)),VLOOKUP(E7,Type!D$2:E$6,2,FALSE),"")</f>
        <v/>
      </c>
      <c r="AC7" t="str">
        <f t="shared" si="9"/>
        <v xml:space="preserve">            </v>
      </c>
      <c r="AD7" t="str">
        <f t="shared" si="10"/>
        <v>0</v>
      </c>
      <c r="AE7" t="str">
        <f t="shared" si="11"/>
        <v xml:space="preserve">["VXP"] = 0; </v>
      </c>
      <c r="AF7" t="str">
        <f t="shared" si="12"/>
        <v>0</v>
      </c>
      <c r="AG7" t="str">
        <f t="shared" si="13"/>
        <v xml:space="preserve">["LP"] =  0; </v>
      </c>
      <c r="AH7" t="str">
        <f t="shared" si="14"/>
        <v>0</v>
      </c>
      <c r="AI7" t="str">
        <f t="shared" si="15"/>
        <v xml:space="preserve">["REP"] =   0; </v>
      </c>
      <c r="AJ7">
        <f>IF(NOT(ISBLANK(J7)),VLOOKUP(J7,Faction!A$2:B$78,2,FALSE),1)</f>
        <v>1</v>
      </c>
      <c r="AK7" t="str">
        <f t="shared" si="16"/>
        <v xml:space="preserve">["FACTION"] =  1; </v>
      </c>
      <c r="AL7" t="str">
        <f t="shared" si="17"/>
        <v xml:space="preserve">["TIER"] = 1; </v>
      </c>
      <c r="AM7" t="str">
        <f t="shared" si="18"/>
        <v xml:space="preserve">["MIN_LVL"] = "CAP"; </v>
      </c>
      <c r="AN7" t="str">
        <f t="shared" si="19"/>
        <v/>
      </c>
      <c r="AO7" t="str">
        <f t="shared" si="20"/>
        <v xml:space="preserve">["NAME"] = { ["EN"] = "Challenge: Khílnat, the Silent Shade"; }; </v>
      </c>
      <c r="AP7" t="str">
        <f t="shared" si="21"/>
        <v xml:space="preserve">["LORE"] = { ["EN"] = "Khílnat, the Silent Shade, lurks somewhere within Seregost. She will only appear if her brood is in desperate need."; }; </v>
      </c>
      <c r="AQ7" t="str">
        <f t="shared" si="22"/>
        <v xml:space="preserve">["SUMMARY"] = { ["EN"] = "Complete the quest Challenge: Khílnat, the Silent Shade"; }; </v>
      </c>
      <c r="AR7" t="str">
        <f t="shared" si="23"/>
        <v/>
      </c>
      <c r="AS7" t="str">
        <f t="shared" si="24"/>
        <v>};</v>
      </c>
    </row>
    <row r="8" spans="1:45" x14ac:dyDescent="0.25">
      <c r="A8">
        <v>1879359550</v>
      </c>
      <c r="B8">
        <v>6</v>
      </c>
      <c r="C8" t="s">
        <v>1196</v>
      </c>
      <c r="D8" t="s">
        <v>25</v>
      </c>
      <c r="K8" t="s">
        <v>1213</v>
      </c>
      <c r="L8" t="s">
        <v>1208</v>
      </c>
      <c r="M8">
        <v>1</v>
      </c>
      <c r="N8" s="5">
        <v>105</v>
      </c>
      <c r="R8" t="str">
        <f t="shared" si="0"/>
        <v xml:space="preserve">  [7] = {["ID"] = 1879359550; }; -- The Court of Seregost: Lost Lore</v>
      </c>
      <c r="S8" s="1" t="str">
        <f t="shared" si="1"/>
        <v xml:space="preserve">  [7] = {["ID"] = 1879359550; ["SAVE_INDEX"] =  6; ["TYPE"] =  3;             ["VXP"] = 0; ["LP"] =  0; ["REP"] =   0; ["FACTION"] =  1; ["TIER"] = 1; ["MIN_LVL"] = "105"; ["NAME"] = { ["EN"] = "The Court of Seregost: Lost Lore"; }; ["LORE"] = { ["EN"] = "Pages of a tome can be found scattered around the Court of Seregost. Perhaps you can complete the story if you find them all."; }; ["SUMMARY"] = { ["EN"] = "Collect 10 pages"; }; };</v>
      </c>
      <c r="T8">
        <f t="shared" si="2"/>
        <v>7</v>
      </c>
      <c r="U8" t="str">
        <f t="shared" si="3"/>
        <v xml:space="preserve">  [7] = {</v>
      </c>
      <c r="V8" t="str">
        <f t="shared" si="4"/>
        <v xml:space="preserve">["ID"] = 1879359550; </v>
      </c>
      <c r="W8" t="str">
        <f t="shared" si="5"/>
        <v xml:space="preserve">["ID"] = 1879359550; </v>
      </c>
      <c r="X8" t="str">
        <f t="shared" si="6"/>
        <v/>
      </c>
      <c r="Y8" s="1" t="str">
        <f t="shared" si="7"/>
        <v xml:space="preserve">["SAVE_INDEX"] =  6; </v>
      </c>
      <c r="Z8">
        <f>VLOOKUP(D8,Type!A$2:B$18,2,FALSE)</f>
        <v>3</v>
      </c>
      <c r="AA8" t="str">
        <f t="shared" si="8"/>
        <v xml:space="preserve">["TYPE"] =  3; </v>
      </c>
      <c r="AB8" t="str">
        <f>IF(NOT(ISBLANK(E8)),VLOOKUP(E8,Type!D$2:E$6,2,FALSE),"")</f>
        <v/>
      </c>
      <c r="AC8" t="str">
        <f t="shared" si="9"/>
        <v xml:space="preserve">            </v>
      </c>
      <c r="AD8" t="str">
        <f t="shared" si="10"/>
        <v>0</v>
      </c>
      <c r="AE8" t="str">
        <f t="shared" si="11"/>
        <v xml:space="preserve">["VXP"] = 0; </v>
      </c>
      <c r="AF8" t="str">
        <f t="shared" si="12"/>
        <v>0</v>
      </c>
      <c r="AG8" t="str">
        <f t="shared" si="13"/>
        <v xml:space="preserve">["LP"] =  0; </v>
      </c>
      <c r="AH8" t="str">
        <f t="shared" si="14"/>
        <v>0</v>
      </c>
      <c r="AI8" t="str">
        <f t="shared" si="15"/>
        <v xml:space="preserve">["REP"] =   0; </v>
      </c>
      <c r="AJ8">
        <f>IF(NOT(ISBLANK(J8)),VLOOKUP(J8,Faction!A$2:B$78,2,FALSE),1)</f>
        <v>1</v>
      </c>
      <c r="AK8" t="str">
        <f t="shared" si="16"/>
        <v xml:space="preserve">["FACTION"] =  1; </v>
      </c>
      <c r="AL8" t="str">
        <f t="shared" si="17"/>
        <v xml:space="preserve">["TIER"] = 1; </v>
      </c>
      <c r="AM8" t="str">
        <f t="shared" si="18"/>
        <v xml:space="preserve">["MIN_LVL"] = "105"; </v>
      </c>
      <c r="AN8" t="str">
        <f t="shared" si="19"/>
        <v/>
      </c>
      <c r="AO8" t="str">
        <f t="shared" si="20"/>
        <v xml:space="preserve">["NAME"] = { ["EN"] = "The Court of Seregost: Lost Lore"; }; </v>
      </c>
      <c r="AP8" t="str">
        <f t="shared" si="21"/>
        <v xml:space="preserve">["LORE"] = { ["EN"] = "Pages of a tome can be found scattered around the Court of Seregost. Perhaps you can complete the story if you find them all."; }; </v>
      </c>
      <c r="AQ8" t="str">
        <f t="shared" si="22"/>
        <v xml:space="preserve">["SUMMARY"] = { ["EN"] = "Collect 10 pages"; }; </v>
      </c>
      <c r="AR8" t="str">
        <f t="shared" si="23"/>
        <v/>
      </c>
      <c r="AS8" t="str">
        <f t="shared" si="24"/>
        <v>};</v>
      </c>
    </row>
    <row r="9" spans="1:45" x14ac:dyDescent="0.25">
      <c r="A9">
        <v>1879359544</v>
      </c>
      <c r="B9">
        <v>7</v>
      </c>
      <c r="C9" t="s">
        <v>1197</v>
      </c>
      <c r="D9" t="s">
        <v>31</v>
      </c>
      <c r="I9">
        <v>900</v>
      </c>
      <c r="J9" t="s">
        <v>42</v>
      </c>
      <c r="K9" t="s">
        <v>1210</v>
      </c>
      <c r="L9" t="s">
        <v>1209</v>
      </c>
      <c r="M9">
        <v>1</v>
      </c>
      <c r="N9" s="5">
        <v>105</v>
      </c>
      <c r="R9" t="str">
        <f t="shared" si="0"/>
        <v xml:space="preserve">  [8] = {["ID"] = 1879359544; }; -- The Court of Seregost: Morroval-slayer</v>
      </c>
      <c r="S9" s="1" t="str">
        <f t="shared" si="1"/>
        <v xml:space="preserve">  [8] = {["ID"] = 1879359544; ["SAVE_INDEX"] =  7; ["TYPE"] =  4;             ["VXP"] = 0; ["LP"] =  0; ["REP"] = 900; ["FACTION"] = 60; ["TIER"] = 1; ["MIN_LVL"] = "105"; ["NAME"] = { ["EN"] = "The Court of Seregost: Morroval-slayer"; }; ["LORE"] = { ["EN"] = "Defeat many merrevail within the Court of Seregost."; }; ["SUMMARY"] = { ["EN"] = "Defeat 250 merrevail within the Court of Seregost"; }; };</v>
      </c>
      <c r="T9">
        <f t="shared" si="2"/>
        <v>8</v>
      </c>
      <c r="U9" t="str">
        <f t="shared" si="3"/>
        <v xml:space="preserve">  [8] = {</v>
      </c>
      <c r="V9" t="str">
        <f t="shared" si="4"/>
        <v xml:space="preserve">["ID"] = 1879359544; </v>
      </c>
      <c r="W9" t="str">
        <f t="shared" si="5"/>
        <v xml:space="preserve">["ID"] = 1879359544; </v>
      </c>
      <c r="X9" t="str">
        <f t="shared" si="6"/>
        <v/>
      </c>
      <c r="Y9" s="1" t="str">
        <f t="shared" si="7"/>
        <v xml:space="preserve">["SAVE_INDEX"] =  7; </v>
      </c>
      <c r="Z9">
        <f>VLOOKUP(D9,Type!A$2:B$18,2,FALSE)</f>
        <v>4</v>
      </c>
      <c r="AA9" t="str">
        <f t="shared" si="8"/>
        <v xml:space="preserve">["TYPE"] =  4; </v>
      </c>
      <c r="AB9" t="str">
        <f>IF(NOT(ISBLANK(E9)),VLOOKUP(E9,Type!D$2:E$6,2,FALSE),"")</f>
        <v/>
      </c>
      <c r="AC9" t="str">
        <f t="shared" si="9"/>
        <v xml:space="preserve">            </v>
      </c>
      <c r="AD9" t="str">
        <f t="shared" si="10"/>
        <v>0</v>
      </c>
      <c r="AE9" t="str">
        <f t="shared" si="11"/>
        <v xml:space="preserve">["VXP"] = 0; </v>
      </c>
      <c r="AF9" t="str">
        <f t="shared" si="12"/>
        <v>0</v>
      </c>
      <c r="AG9" t="str">
        <f t="shared" si="13"/>
        <v xml:space="preserve">["LP"] =  0; </v>
      </c>
      <c r="AH9" t="str">
        <f t="shared" si="14"/>
        <v>900</v>
      </c>
      <c r="AI9" t="str">
        <f t="shared" si="15"/>
        <v xml:space="preserve">["REP"] = 900; </v>
      </c>
      <c r="AJ9">
        <f>IF(NOT(ISBLANK(J9)),VLOOKUP(J9,Faction!A$2:B$78,2,FALSE),1)</f>
        <v>60</v>
      </c>
      <c r="AK9" t="str">
        <f t="shared" si="16"/>
        <v xml:space="preserve">["FACTION"] = 60; </v>
      </c>
      <c r="AL9" t="str">
        <f t="shared" si="17"/>
        <v xml:space="preserve">["TIER"] = 1; </v>
      </c>
      <c r="AM9" t="str">
        <f t="shared" si="18"/>
        <v xml:space="preserve">["MIN_LVL"] = "105"; </v>
      </c>
      <c r="AN9" t="str">
        <f t="shared" si="19"/>
        <v/>
      </c>
      <c r="AO9" t="str">
        <f t="shared" si="20"/>
        <v xml:space="preserve">["NAME"] = { ["EN"] = "The Court of Seregost: Morroval-slayer"; }; </v>
      </c>
      <c r="AP9" t="str">
        <f t="shared" si="21"/>
        <v xml:space="preserve">["LORE"] = { ["EN"] = "Defeat many merrevail within the Court of Seregost."; }; </v>
      </c>
      <c r="AQ9" t="str">
        <f t="shared" si="22"/>
        <v xml:space="preserve">["SUMMARY"] = { ["EN"] = "Defeat 250 merrevail within the Court of Seregost"; }; </v>
      </c>
      <c r="AR9" t="str">
        <f t="shared" si="23"/>
        <v/>
      </c>
      <c r="AS9" t="str">
        <f t="shared" si="24"/>
        <v>};</v>
      </c>
    </row>
    <row r="10" spans="1:45" x14ac:dyDescent="0.25">
      <c r="A10">
        <v>1879359545</v>
      </c>
      <c r="B10">
        <v>8</v>
      </c>
      <c r="C10" t="s">
        <v>1198</v>
      </c>
      <c r="D10" t="s">
        <v>31</v>
      </c>
      <c r="I10">
        <v>900</v>
      </c>
      <c r="J10" t="s">
        <v>42</v>
      </c>
      <c r="K10" t="s">
        <v>1212</v>
      </c>
      <c r="L10" t="s">
        <v>1211</v>
      </c>
      <c r="M10">
        <v>1</v>
      </c>
      <c r="N10" s="5">
        <v>105</v>
      </c>
      <c r="R10" t="str">
        <f t="shared" si="0"/>
        <v xml:space="preserve">  [9] = {["ID"] = 1879359545; }; -- The Court of Seregost: Orc-slayer</v>
      </c>
      <c r="S10" s="1" t="str">
        <f t="shared" si="1"/>
        <v xml:space="preserve">  [9] = {["ID"] = 1879359545; ["SAVE_INDEX"] =  8; ["TYPE"] =  4;             ["VXP"] = 0; ["LP"] =  0; ["REP"] = 900; ["FACTION"] = 60; ["TIER"] = 1; ["MIN_LVL"] = "105"; ["NAME"] = { ["EN"] = "The Court of Seregost: Orc-slayer"; }; ["LORE"] = { ["EN"] = "Defeat many Orc-kind within the Court of Seregost."; }; ["SUMMARY"] = { ["EN"] = "Defeat 250 Orc-kind within the Court of Seregost"; }; };</v>
      </c>
      <c r="T10">
        <f t="shared" si="2"/>
        <v>9</v>
      </c>
      <c r="U10" t="str">
        <f t="shared" si="3"/>
        <v xml:space="preserve">  [9] = {</v>
      </c>
      <c r="V10" t="str">
        <f t="shared" si="4"/>
        <v xml:space="preserve">["ID"] = 1879359545; </v>
      </c>
      <c r="W10" t="str">
        <f t="shared" si="5"/>
        <v xml:space="preserve">["ID"] = 1879359545; </v>
      </c>
      <c r="X10" t="str">
        <f t="shared" si="6"/>
        <v/>
      </c>
      <c r="Y10" s="1" t="str">
        <f t="shared" si="7"/>
        <v xml:space="preserve">["SAVE_INDEX"] =  8; </v>
      </c>
      <c r="Z10">
        <f>VLOOKUP(D10,Type!A$2:B$18,2,FALSE)</f>
        <v>4</v>
      </c>
      <c r="AA10" t="str">
        <f t="shared" si="8"/>
        <v xml:space="preserve">["TYPE"] =  4; </v>
      </c>
      <c r="AB10" t="str">
        <f>IF(NOT(ISBLANK(E10)),VLOOKUP(E10,Type!D$2:E$6,2,FALSE),"")</f>
        <v/>
      </c>
      <c r="AC10" t="str">
        <f t="shared" si="9"/>
        <v xml:space="preserve">            </v>
      </c>
      <c r="AD10" t="str">
        <f t="shared" si="10"/>
        <v>0</v>
      </c>
      <c r="AE10" t="str">
        <f t="shared" si="11"/>
        <v xml:space="preserve">["VXP"] = 0; </v>
      </c>
      <c r="AF10" t="str">
        <f t="shared" si="12"/>
        <v>0</v>
      </c>
      <c r="AG10" t="str">
        <f t="shared" si="13"/>
        <v xml:space="preserve">["LP"] =  0; </v>
      </c>
      <c r="AH10" t="str">
        <f t="shared" si="14"/>
        <v>900</v>
      </c>
      <c r="AI10" t="str">
        <f t="shared" si="15"/>
        <v xml:space="preserve">["REP"] = 900; </v>
      </c>
      <c r="AJ10">
        <f>IF(NOT(ISBLANK(J10)),VLOOKUP(J10,Faction!A$2:B$78,2,FALSE),1)</f>
        <v>60</v>
      </c>
      <c r="AK10" t="str">
        <f t="shared" si="16"/>
        <v xml:space="preserve">["FACTION"] = 60; </v>
      </c>
      <c r="AL10" t="str">
        <f t="shared" si="17"/>
        <v xml:space="preserve">["TIER"] = 1; </v>
      </c>
      <c r="AM10" t="str">
        <f t="shared" si="18"/>
        <v xml:space="preserve">["MIN_LVL"] = "105"; </v>
      </c>
      <c r="AN10" t="str">
        <f t="shared" si="19"/>
        <v/>
      </c>
      <c r="AO10" t="str">
        <f t="shared" si="20"/>
        <v xml:space="preserve">["NAME"] = { ["EN"] = "The Court of Seregost: Orc-slayer"; }; </v>
      </c>
      <c r="AP10" t="str">
        <f t="shared" si="21"/>
        <v xml:space="preserve">["LORE"] = { ["EN"] = "Defeat many Orc-kind within the Court of Seregost."; }; </v>
      </c>
      <c r="AQ10" t="str">
        <f t="shared" si="22"/>
        <v xml:space="preserve">["SUMMARY"] = { ["EN"] = "Defeat 250 Orc-kind within the Court of Seregost"; }; </v>
      </c>
      <c r="AR10" t="str">
        <f t="shared" si="23"/>
        <v/>
      </c>
      <c r="AS10" t="str">
        <f t="shared" si="24"/>
        <v>};</v>
      </c>
    </row>
    <row r="11" spans="1:45" x14ac:dyDescent="0.25">
      <c r="A11">
        <v>1879359551</v>
      </c>
      <c r="B11">
        <v>9</v>
      </c>
      <c r="C11" t="s">
        <v>1195</v>
      </c>
      <c r="D11" t="s">
        <v>31</v>
      </c>
      <c r="I11">
        <v>900</v>
      </c>
      <c r="J11" t="s">
        <v>42</v>
      </c>
      <c r="K11" t="s">
        <v>1207</v>
      </c>
      <c r="L11" t="s">
        <v>1874</v>
      </c>
      <c r="M11">
        <v>1</v>
      </c>
      <c r="N11" s="5">
        <v>105</v>
      </c>
      <c r="R11" t="str">
        <f t="shared" si="0"/>
        <v xml:space="preserve"> [10] = {["ID"] = 1879359551; }; -- The Court of Seregost: Black Númenórean-slayer</v>
      </c>
      <c r="S11" s="1" t="str">
        <f t="shared" si="1"/>
        <v xml:space="preserve"> [10] = {["ID"] = 1879359551; ["SAVE_INDEX"] =  9; ["TYPE"] =  4;             ["VXP"] = 0; ["LP"] =  0; ["REP"] = 900; ["FACTION"] = 60; ["TIER"] = 1; ["MIN_LVL"] = "105"; ["NAME"] = { ["EN"] = "The Court of Seregost: Black Númenórean-slayer"; }; ["LORE"] = { ["EN"] = "Defeat many Black Númenóreans within the Court of Seregost."; }; ["SUMMARY"] = { ["EN"] = "Defeat 250 Black Númenóreans within the Court of Seregost"; }; };</v>
      </c>
      <c r="T11">
        <f t="shared" si="2"/>
        <v>10</v>
      </c>
      <c r="U11" t="str">
        <f t="shared" si="3"/>
        <v xml:space="preserve"> [10] = {</v>
      </c>
      <c r="V11" t="str">
        <f t="shared" si="4"/>
        <v xml:space="preserve">["ID"] = 1879359551; </v>
      </c>
      <c r="W11" t="str">
        <f t="shared" si="5"/>
        <v xml:space="preserve">["ID"] = 1879359551; </v>
      </c>
      <c r="X11" t="str">
        <f t="shared" si="6"/>
        <v/>
      </c>
      <c r="Y11" s="1" t="str">
        <f t="shared" si="7"/>
        <v xml:space="preserve">["SAVE_INDEX"] =  9; </v>
      </c>
      <c r="Z11">
        <f>VLOOKUP(D11,Type!A$2:B$18,2,FALSE)</f>
        <v>4</v>
      </c>
      <c r="AA11" t="str">
        <f t="shared" si="8"/>
        <v xml:space="preserve">["TYPE"] =  4; </v>
      </c>
      <c r="AB11" t="str">
        <f>IF(NOT(ISBLANK(E11)),VLOOKUP(E11,Type!D$2:E$6,2,FALSE),"")</f>
        <v/>
      </c>
      <c r="AC11" t="str">
        <f t="shared" si="9"/>
        <v xml:space="preserve">            </v>
      </c>
      <c r="AD11" t="str">
        <f t="shared" si="10"/>
        <v>0</v>
      </c>
      <c r="AE11" t="str">
        <f t="shared" si="11"/>
        <v xml:space="preserve">["VXP"] = 0; </v>
      </c>
      <c r="AF11" t="str">
        <f t="shared" si="12"/>
        <v>0</v>
      </c>
      <c r="AG11" t="str">
        <f t="shared" si="13"/>
        <v xml:space="preserve">["LP"] =  0; </v>
      </c>
      <c r="AH11" t="str">
        <f t="shared" si="14"/>
        <v>900</v>
      </c>
      <c r="AI11" t="str">
        <f t="shared" si="15"/>
        <v xml:space="preserve">["REP"] = 900; </v>
      </c>
      <c r="AJ11">
        <f>IF(NOT(ISBLANK(J11)),VLOOKUP(J11,Faction!A$2:B$78,2,FALSE),1)</f>
        <v>60</v>
      </c>
      <c r="AK11" t="str">
        <f t="shared" si="16"/>
        <v xml:space="preserve">["FACTION"] = 60; </v>
      </c>
      <c r="AL11" t="str">
        <f t="shared" si="17"/>
        <v xml:space="preserve">["TIER"] = 1; </v>
      </c>
      <c r="AM11" t="str">
        <f t="shared" si="18"/>
        <v xml:space="preserve">["MIN_LVL"] = "105"; </v>
      </c>
      <c r="AN11" t="str">
        <f t="shared" si="19"/>
        <v/>
      </c>
      <c r="AO11" t="str">
        <f t="shared" si="20"/>
        <v xml:space="preserve">["NAME"] = { ["EN"] = "The Court of Seregost: Black Númenórean-slayer"; }; </v>
      </c>
      <c r="AP11" t="str">
        <f t="shared" si="21"/>
        <v xml:space="preserve">["LORE"] = { ["EN"] = "Defeat many Black Númenóreans within the Court of Seregost."; }; </v>
      </c>
      <c r="AQ11" t="str">
        <f t="shared" si="22"/>
        <v xml:space="preserve">["SUMMARY"] = { ["EN"] = "Defeat 250 Black Númenóreans within the Court of Seregost"; }; </v>
      </c>
      <c r="AR11" t="str">
        <f t="shared" si="23"/>
        <v/>
      </c>
      <c r="AS11" t="str">
        <f t="shared" si="24"/>
        <v>};</v>
      </c>
    </row>
    <row r="12" spans="1:45" x14ac:dyDescent="0.25">
      <c r="C12" s="2" t="s">
        <v>1463</v>
      </c>
      <c r="D12" s="2" t="s">
        <v>134</v>
      </c>
      <c r="E12" s="2"/>
      <c r="P12">
        <v>93</v>
      </c>
      <c r="R12" t="str">
        <f t="shared" si="0"/>
        <v xml:space="preserve"> [11] = {["CAT_ID"] = 93; }; -- Dungeons of Naerband</v>
      </c>
      <c r="S12" s="1" t="str">
        <f t="shared" si="1"/>
        <v xml:space="preserve"> [11] = {                                          ["TYPE"] = 14;             ["VXP"] = 0; ["LP"] =  0; ["REP"] =   0; ["FACTION"] =  1; ["TIER"] = 0;                      ["NAME"] = { ["EN"] = "Dungeons of Naerband"; }; };</v>
      </c>
      <c r="T12">
        <f t="shared" si="2"/>
        <v>11</v>
      </c>
      <c r="U12" t="str">
        <f t="shared" si="3"/>
        <v xml:space="preserve"> [11] = {</v>
      </c>
      <c r="V12" t="str">
        <f t="shared" si="4"/>
        <v xml:space="preserve">                     </v>
      </c>
      <c r="W12" t="str">
        <f t="shared" si="5"/>
        <v/>
      </c>
      <c r="X12" t="str">
        <f t="shared" si="6"/>
        <v xml:space="preserve">["CAT_ID"] = 93; </v>
      </c>
      <c r="Y12" s="1" t="str">
        <f t="shared" si="7"/>
        <v xml:space="preserve">                     </v>
      </c>
      <c r="Z12">
        <f>VLOOKUP(D12,Type!A$2:B$18,2,FALSE)</f>
        <v>14</v>
      </c>
      <c r="AA12" t="str">
        <f t="shared" si="8"/>
        <v xml:space="preserve">["TYPE"] = 14; </v>
      </c>
      <c r="AB12" t="str">
        <f>IF(NOT(ISBLANK(E12)),VLOOKUP(E12,Type!D$2:E$6,2,FALSE),"")</f>
        <v/>
      </c>
      <c r="AC12" t="str">
        <f t="shared" si="9"/>
        <v xml:space="preserve">            </v>
      </c>
      <c r="AD12" t="str">
        <f t="shared" si="10"/>
        <v>0</v>
      </c>
      <c r="AE12" t="str">
        <f t="shared" si="11"/>
        <v xml:space="preserve">["VXP"] = 0; </v>
      </c>
      <c r="AF12" t="str">
        <f t="shared" si="12"/>
        <v>0</v>
      </c>
      <c r="AG12" t="str">
        <f t="shared" si="13"/>
        <v xml:space="preserve">["LP"] =  0; </v>
      </c>
      <c r="AH12" t="str">
        <f t="shared" si="14"/>
        <v>0</v>
      </c>
      <c r="AI12" t="str">
        <f t="shared" si="15"/>
        <v xml:space="preserve">["REP"] =   0; </v>
      </c>
      <c r="AJ12">
        <f>IF(NOT(ISBLANK(J12)),VLOOKUP(J12,Faction!A$2:B$78,2,FALSE),1)</f>
        <v>1</v>
      </c>
      <c r="AK12" t="str">
        <f t="shared" si="16"/>
        <v xml:space="preserve">["FACTION"] =  1; </v>
      </c>
      <c r="AL12" t="str">
        <f t="shared" si="17"/>
        <v xml:space="preserve">["TIER"] = 0; </v>
      </c>
      <c r="AM12" t="str">
        <f t="shared" si="18"/>
        <v xml:space="preserve">                     </v>
      </c>
      <c r="AN12" t="str">
        <f t="shared" si="19"/>
        <v/>
      </c>
      <c r="AO12" t="str">
        <f t="shared" si="20"/>
        <v xml:space="preserve">["NAME"] = { ["EN"] = "Dungeons of Naerband"; }; </v>
      </c>
      <c r="AP12" t="str">
        <f t="shared" si="21"/>
        <v/>
      </c>
      <c r="AQ12" t="str">
        <f t="shared" si="22"/>
        <v/>
      </c>
      <c r="AR12" t="str">
        <f t="shared" si="23"/>
        <v/>
      </c>
      <c r="AS12" t="str">
        <f t="shared" si="24"/>
        <v>};</v>
      </c>
    </row>
    <row r="13" spans="1:45" x14ac:dyDescent="0.25">
      <c r="A13">
        <v>1879358717</v>
      </c>
      <c r="B13">
        <v>10</v>
      </c>
      <c r="C13" t="s">
        <v>1466</v>
      </c>
      <c r="D13" t="s">
        <v>31</v>
      </c>
      <c r="G13" t="s">
        <v>1475</v>
      </c>
      <c r="K13" t="s">
        <v>1204</v>
      </c>
      <c r="L13" t="s">
        <v>1474</v>
      </c>
      <c r="M13">
        <v>0</v>
      </c>
      <c r="N13" s="5" t="s">
        <v>1392</v>
      </c>
      <c r="R13" t="str">
        <f t="shared" si="0"/>
        <v xml:space="preserve"> [12] = {["ID"] = 1879358717; }; -- Destroyer of the Direhold</v>
      </c>
      <c r="S13" s="1" t="str">
        <f t="shared" si="1"/>
        <v xml:space="preserve"> [12] = {["ID"] = 1879358717; ["SAVE_INDEX"] = 10; ["TYPE"] =  4;             ["VXP"] = 0; ["LP"] =  0; ["REP"] =   0; ["FACTION"] =  1; ["TIER"] = 0; ["MIN_LVL"] = "CAP"; ["NAME"] = { ["EN"] = "Destroyer of the Direhold";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6 deeds and 1 challenge"; }; ["TITLE"] = { ["EN"] = "Scourge of the Direhold"; }; };</v>
      </c>
      <c r="T13">
        <f t="shared" si="2"/>
        <v>12</v>
      </c>
      <c r="U13" t="str">
        <f t="shared" si="3"/>
        <v xml:space="preserve"> [12] = {</v>
      </c>
      <c r="V13" t="str">
        <f t="shared" si="4"/>
        <v xml:space="preserve">["ID"] = 1879358717; </v>
      </c>
      <c r="W13" t="str">
        <f t="shared" si="5"/>
        <v xml:space="preserve">["ID"] = 1879358717; </v>
      </c>
      <c r="X13" t="str">
        <f t="shared" si="6"/>
        <v/>
      </c>
      <c r="Y13" s="1" t="str">
        <f t="shared" si="7"/>
        <v xml:space="preserve">["SAVE_INDEX"] = 10; </v>
      </c>
      <c r="Z13">
        <f>VLOOKUP(D13,Type!A$2:B$18,2,FALSE)</f>
        <v>4</v>
      </c>
      <c r="AA13" t="str">
        <f t="shared" si="8"/>
        <v xml:space="preserve">["TYPE"] =  4; </v>
      </c>
      <c r="AB13" t="str">
        <f>IF(NOT(ISBLANK(E13)),VLOOKUP(E13,Type!D$2:E$6,2,FALSE),"")</f>
        <v/>
      </c>
      <c r="AC13" t="str">
        <f t="shared" si="9"/>
        <v xml:space="preserve">            </v>
      </c>
      <c r="AD13" t="str">
        <f t="shared" si="10"/>
        <v>0</v>
      </c>
      <c r="AE13" t="str">
        <f t="shared" si="11"/>
        <v xml:space="preserve">["VXP"] = 0; </v>
      </c>
      <c r="AF13" t="str">
        <f t="shared" si="12"/>
        <v>0</v>
      </c>
      <c r="AG13" t="str">
        <f t="shared" si="13"/>
        <v xml:space="preserve">["LP"] =  0; </v>
      </c>
      <c r="AH13" t="str">
        <f t="shared" si="14"/>
        <v>0</v>
      </c>
      <c r="AI13" t="str">
        <f t="shared" si="15"/>
        <v xml:space="preserve">["REP"] =   0; </v>
      </c>
      <c r="AJ13">
        <f>IF(NOT(ISBLANK(J13)),VLOOKUP(J13,Faction!A$2:B$78,2,FALSE),1)</f>
        <v>1</v>
      </c>
      <c r="AK13" t="str">
        <f t="shared" si="16"/>
        <v xml:space="preserve">["FACTION"] =  1; </v>
      </c>
      <c r="AL13" t="str">
        <f t="shared" si="17"/>
        <v xml:space="preserve">["TIER"] = 0; </v>
      </c>
      <c r="AM13" t="str">
        <f t="shared" si="18"/>
        <v xml:space="preserve">["MIN_LVL"] = "CAP"; </v>
      </c>
      <c r="AN13" t="str">
        <f t="shared" si="19"/>
        <v/>
      </c>
      <c r="AO13" t="str">
        <f t="shared" si="20"/>
        <v xml:space="preserve">["NAME"] = { ["EN"] = "Destroyer of the Direhold"; }; </v>
      </c>
      <c r="AP13"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3" t="str">
        <f t="shared" si="22"/>
        <v xml:space="preserve">["SUMMARY"] = { ["EN"] = "Complete 6 deeds and 1 challenge"; }; </v>
      </c>
      <c r="AR13" t="str">
        <f t="shared" si="23"/>
        <v xml:space="preserve">["TITLE"] = { ["EN"] = "Scourge of the Direhold"; }; </v>
      </c>
      <c r="AS13" t="str">
        <f t="shared" si="24"/>
        <v>};</v>
      </c>
    </row>
    <row r="14" spans="1:45" x14ac:dyDescent="0.25">
      <c r="A14">
        <v>1879358712</v>
      </c>
      <c r="B14">
        <v>11</v>
      </c>
      <c r="C14" t="s">
        <v>1467</v>
      </c>
      <c r="D14" t="s">
        <v>31</v>
      </c>
      <c r="K14" t="s">
        <v>1489</v>
      </c>
      <c r="L14" t="s">
        <v>1476</v>
      </c>
      <c r="M14">
        <v>1</v>
      </c>
      <c r="N14" s="5">
        <v>105</v>
      </c>
      <c r="R14" t="str">
        <f t="shared" si="0"/>
        <v xml:space="preserve"> [13] = {["ID"] = 1879358712; }; -- Dungeons of Naerband -- Tier 1</v>
      </c>
      <c r="S14" s="1" t="str">
        <f t="shared" si="1"/>
        <v xml:space="preserve"> [13] = {["ID"] = 1879358712; ["SAVE_INDEX"] = 11; ["TYPE"] =  4;             ["VXP"] = 0; ["LP"] =  0; ["REP"] =   0; ["FACTION"] =  1; ["TIER"] = 1; ["MIN_LVL"] = "105"; ["NAME"] = { ["EN"] = "Dungeons of Naerband -- Tier 1";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 };</v>
      </c>
      <c r="T14">
        <f t="shared" si="2"/>
        <v>13</v>
      </c>
      <c r="U14" t="str">
        <f t="shared" si="3"/>
        <v xml:space="preserve"> [13] = {</v>
      </c>
      <c r="V14" t="str">
        <f t="shared" si="4"/>
        <v xml:space="preserve">["ID"] = 1879358712; </v>
      </c>
      <c r="W14" t="str">
        <f t="shared" si="5"/>
        <v xml:space="preserve">["ID"] = 1879358712; </v>
      </c>
      <c r="X14" t="str">
        <f t="shared" si="6"/>
        <v/>
      </c>
      <c r="Y14" s="1" t="str">
        <f t="shared" si="7"/>
        <v xml:space="preserve">["SAVE_INDEX"] = 11; </v>
      </c>
      <c r="Z14">
        <f>VLOOKUP(D14,Type!A$2:B$18,2,FALSE)</f>
        <v>4</v>
      </c>
      <c r="AA14" t="str">
        <f t="shared" si="8"/>
        <v xml:space="preserve">["TYPE"] =  4; </v>
      </c>
      <c r="AB14" t="str">
        <f>IF(NOT(ISBLANK(E14)),VLOOKUP(E14,Type!D$2:E$6,2,FALSE),"")</f>
        <v/>
      </c>
      <c r="AC14" t="str">
        <f t="shared" si="9"/>
        <v xml:space="preserve">            </v>
      </c>
      <c r="AD14" t="str">
        <f t="shared" si="10"/>
        <v>0</v>
      </c>
      <c r="AE14" t="str">
        <f t="shared" si="11"/>
        <v xml:space="preserve">["VXP"] = 0; </v>
      </c>
      <c r="AF14" t="str">
        <f t="shared" si="12"/>
        <v>0</v>
      </c>
      <c r="AG14" t="str">
        <f t="shared" si="13"/>
        <v xml:space="preserve">["LP"] =  0; </v>
      </c>
      <c r="AH14" t="str">
        <f t="shared" si="14"/>
        <v>0</v>
      </c>
      <c r="AI14" t="str">
        <f t="shared" si="15"/>
        <v xml:space="preserve">["REP"] =   0; </v>
      </c>
      <c r="AJ14">
        <f>IF(NOT(ISBLANK(J14)),VLOOKUP(J14,Faction!A$2:B$78,2,FALSE),1)</f>
        <v>1</v>
      </c>
      <c r="AK14" t="str">
        <f t="shared" si="16"/>
        <v xml:space="preserve">["FACTION"] =  1; </v>
      </c>
      <c r="AL14" t="str">
        <f t="shared" si="17"/>
        <v xml:space="preserve">["TIER"] = 1; </v>
      </c>
      <c r="AM14" t="str">
        <f t="shared" si="18"/>
        <v xml:space="preserve">["MIN_LVL"] = "105"; </v>
      </c>
      <c r="AN14" t="str">
        <f t="shared" si="19"/>
        <v/>
      </c>
      <c r="AO14" t="str">
        <f t="shared" si="20"/>
        <v xml:space="preserve">["NAME"] = { ["EN"] = "Dungeons of Naerband -- Tier 1"; }; </v>
      </c>
      <c r="AP14"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4" t="str">
        <f t="shared" si="22"/>
        <v xml:space="preserve">["SUMMARY"] = { ["EN"] = "Complete Dungeons of Naerband by defeating Thraknûl and Gumog"; }; </v>
      </c>
      <c r="AR14" t="str">
        <f t="shared" si="23"/>
        <v/>
      </c>
      <c r="AS14" t="str">
        <f t="shared" si="24"/>
        <v>};</v>
      </c>
    </row>
    <row r="15" spans="1:45" x14ac:dyDescent="0.25">
      <c r="A15">
        <v>1879358605</v>
      </c>
      <c r="B15">
        <v>12</v>
      </c>
      <c r="C15" t="s">
        <v>1468</v>
      </c>
      <c r="D15" t="s">
        <v>25</v>
      </c>
      <c r="K15" t="s">
        <v>1478</v>
      </c>
      <c r="L15" t="s">
        <v>1477</v>
      </c>
      <c r="M15">
        <v>2</v>
      </c>
      <c r="N15" s="5">
        <v>105</v>
      </c>
      <c r="R15" t="str">
        <f t="shared" si="0"/>
        <v xml:space="preserve"> [14] = {["ID"] = 1879358605; }; -- Discovery: The Dungeons of Naerband</v>
      </c>
      <c r="S15" s="1" t="str">
        <f t="shared" si="1"/>
        <v xml:space="preserve"> [14] = {["ID"] = 1879358605; ["SAVE_INDEX"] = 12; ["TYPE"] =  3;             ["VXP"] = 0; ["LP"] =  0; ["REP"] =   0; ["FACTION"] =  1; ["TIER"] = 2; ["MIN_LVL"] = "105"; ["NAME"] = { ["EN"] = "Discovery: The Dungeons of Naerband"; }; ["LORE"] = { ["EN"] = "You have discovered the entrance to the Dungeons of Naerband."; }; ["SUMMARY"] = { ["EN"] = "Discover the entrance to the Dungeons of Naerband."; }; };</v>
      </c>
      <c r="T15">
        <f t="shared" si="2"/>
        <v>14</v>
      </c>
      <c r="U15" t="str">
        <f t="shared" si="3"/>
        <v xml:space="preserve"> [14] = {</v>
      </c>
      <c r="V15" t="str">
        <f t="shared" si="4"/>
        <v xml:space="preserve">["ID"] = 1879358605; </v>
      </c>
      <c r="W15" t="str">
        <f t="shared" si="5"/>
        <v xml:space="preserve">["ID"] = 1879358605; </v>
      </c>
      <c r="X15" t="str">
        <f t="shared" si="6"/>
        <v/>
      </c>
      <c r="Y15" s="1" t="str">
        <f t="shared" si="7"/>
        <v xml:space="preserve">["SAVE_INDEX"] = 12; </v>
      </c>
      <c r="Z15">
        <f>VLOOKUP(D15,Type!A$2:B$18,2,FALSE)</f>
        <v>3</v>
      </c>
      <c r="AA15" t="str">
        <f t="shared" si="8"/>
        <v xml:space="preserve">["TYPE"] =  3; </v>
      </c>
      <c r="AB15" t="str">
        <f>IF(NOT(ISBLANK(E15)),VLOOKUP(E15,Type!D$2:E$6,2,FALSE),"")</f>
        <v/>
      </c>
      <c r="AC15" t="str">
        <f t="shared" si="9"/>
        <v xml:space="preserve">            </v>
      </c>
      <c r="AD15" t="str">
        <f t="shared" si="10"/>
        <v>0</v>
      </c>
      <c r="AE15" t="str">
        <f t="shared" si="11"/>
        <v xml:space="preserve">["VXP"] = 0; </v>
      </c>
      <c r="AF15" t="str">
        <f t="shared" si="12"/>
        <v>0</v>
      </c>
      <c r="AG15" t="str">
        <f t="shared" si="13"/>
        <v xml:space="preserve">["LP"] =  0; </v>
      </c>
      <c r="AH15" t="str">
        <f t="shared" si="14"/>
        <v>0</v>
      </c>
      <c r="AI15" t="str">
        <f t="shared" si="15"/>
        <v xml:space="preserve">["REP"] =   0; </v>
      </c>
      <c r="AJ15">
        <f>IF(NOT(ISBLANK(J15)),VLOOKUP(J15,Faction!A$2:B$78,2,FALSE),1)</f>
        <v>1</v>
      </c>
      <c r="AK15" t="str">
        <f t="shared" si="16"/>
        <v xml:space="preserve">["FACTION"] =  1; </v>
      </c>
      <c r="AL15" t="str">
        <f t="shared" si="17"/>
        <v xml:space="preserve">["TIER"] = 2; </v>
      </c>
      <c r="AM15" t="str">
        <f t="shared" si="18"/>
        <v xml:space="preserve">["MIN_LVL"] = "105"; </v>
      </c>
      <c r="AN15" t="str">
        <f t="shared" si="19"/>
        <v/>
      </c>
      <c r="AO15" t="str">
        <f t="shared" si="20"/>
        <v xml:space="preserve">["NAME"] = { ["EN"] = "Discovery: The Dungeons of Naerband"; }; </v>
      </c>
      <c r="AP15" t="str">
        <f t="shared" si="21"/>
        <v xml:space="preserve">["LORE"] = { ["EN"] = "You have discovered the entrance to the Dungeons of Naerband."; }; </v>
      </c>
      <c r="AQ15" t="str">
        <f t="shared" si="22"/>
        <v xml:space="preserve">["SUMMARY"] = { ["EN"] = "Discover the entrance to the Dungeons of Naerband."; }; </v>
      </c>
      <c r="AR15" t="str">
        <f t="shared" si="23"/>
        <v/>
      </c>
      <c r="AS15" t="str">
        <f t="shared" si="24"/>
        <v>};</v>
      </c>
    </row>
    <row r="16" spans="1:45" x14ac:dyDescent="0.25">
      <c r="A16">
        <v>1879358718</v>
      </c>
      <c r="B16">
        <v>13</v>
      </c>
      <c r="C16" t="s">
        <v>1469</v>
      </c>
      <c r="D16" t="s">
        <v>31</v>
      </c>
      <c r="K16" t="s">
        <v>1490</v>
      </c>
      <c r="L16" t="s">
        <v>1476</v>
      </c>
      <c r="M16">
        <v>1</v>
      </c>
      <c r="N16" s="5">
        <v>105</v>
      </c>
      <c r="R16" t="str">
        <f t="shared" si="0"/>
        <v xml:space="preserve"> [15] = {["ID"] = 1879358718; }; -- Dungeons of Naerband -- Tier 2</v>
      </c>
      <c r="S16" s="1" t="str">
        <f t="shared" si="1"/>
        <v xml:space="preserve"> [15] = {["ID"] = 1879358718; ["SAVE_INDEX"] = 13; ["TYPE"] =  4;             ["VXP"] = 0; ["LP"] =  0; ["REP"] =   0; ["FACTION"] =  1; ["TIER"] = 1; ["MIN_LVL"] = "105"; ["NAME"] = { ["EN"] = "Dungeons of Naerband -- Tier 2";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at Tier 2"; }; };</v>
      </c>
      <c r="T16">
        <f t="shared" si="2"/>
        <v>15</v>
      </c>
      <c r="U16" t="str">
        <f t="shared" si="3"/>
        <v xml:space="preserve"> [15] = {</v>
      </c>
      <c r="V16" t="str">
        <f t="shared" si="4"/>
        <v xml:space="preserve">["ID"] = 1879358718; </v>
      </c>
      <c r="W16" t="str">
        <f t="shared" si="5"/>
        <v xml:space="preserve">["ID"] = 1879358718; </v>
      </c>
      <c r="X16" t="str">
        <f t="shared" si="6"/>
        <v/>
      </c>
      <c r="Y16" s="1" t="str">
        <f t="shared" si="7"/>
        <v xml:space="preserve">["SAVE_INDEX"] = 13; </v>
      </c>
      <c r="Z16">
        <f>VLOOKUP(D16,Type!A$2:B$18,2,FALSE)</f>
        <v>4</v>
      </c>
      <c r="AA16" t="str">
        <f t="shared" si="8"/>
        <v xml:space="preserve">["TYPE"] =  4; </v>
      </c>
      <c r="AB16" t="str">
        <f>IF(NOT(ISBLANK(E16)),VLOOKUP(E16,Type!D$2:E$6,2,FALSE),"")</f>
        <v/>
      </c>
      <c r="AC16" t="str">
        <f t="shared" si="9"/>
        <v xml:space="preserve">            </v>
      </c>
      <c r="AD16" t="str">
        <f t="shared" si="10"/>
        <v>0</v>
      </c>
      <c r="AE16" t="str">
        <f t="shared" si="11"/>
        <v xml:space="preserve">["VXP"] = 0; </v>
      </c>
      <c r="AF16" t="str">
        <f t="shared" si="12"/>
        <v>0</v>
      </c>
      <c r="AG16" t="str">
        <f t="shared" si="13"/>
        <v xml:space="preserve">["LP"] =  0; </v>
      </c>
      <c r="AH16" t="str">
        <f t="shared" si="14"/>
        <v>0</v>
      </c>
      <c r="AI16" t="str">
        <f t="shared" si="15"/>
        <v xml:space="preserve">["REP"] =   0; </v>
      </c>
      <c r="AJ16">
        <f>IF(NOT(ISBLANK(J16)),VLOOKUP(J16,Faction!A$2:B$78,2,FALSE),1)</f>
        <v>1</v>
      </c>
      <c r="AK16" t="str">
        <f t="shared" si="16"/>
        <v xml:space="preserve">["FACTION"] =  1; </v>
      </c>
      <c r="AL16" t="str">
        <f t="shared" si="17"/>
        <v xml:space="preserve">["TIER"] = 1; </v>
      </c>
      <c r="AM16" t="str">
        <f t="shared" si="18"/>
        <v xml:space="preserve">["MIN_LVL"] = "105"; </v>
      </c>
      <c r="AN16" t="str">
        <f t="shared" si="19"/>
        <v/>
      </c>
      <c r="AO16" t="str">
        <f t="shared" si="20"/>
        <v xml:space="preserve">["NAME"] = { ["EN"] = "Dungeons of Naerband -- Tier 2"; }; </v>
      </c>
      <c r="AP16"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6" t="str">
        <f t="shared" si="22"/>
        <v xml:space="preserve">["SUMMARY"] = { ["EN"] = "Complete Dungeons of Naerband by defeating Thraknûl and Gumog at Tier 2"; }; </v>
      </c>
      <c r="AR16" t="str">
        <f t="shared" si="23"/>
        <v/>
      </c>
      <c r="AS16" t="str">
        <f t="shared" si="24"/>
        <v>};</v>
      </c>
    </row>
    <row r="17" spans="1:45" x14ac:dyDescent="0.25">
      <c r="A17">
        <v>1879358724</v>
      </c>
      <c r="B17">
        <v>14</v>
      </c>
      <c r="C17" t="s">
        <v>1465</v>
      </c>
      <c r="D17" t="s">
        <v>31</v>
      </c>
      <c r="K17" t="s">
        <v>1480</v>
      </c>
      <c r="L17" t="s">
        <v>1479</v>
      </c>
      <c r="M17">
        <v>1</v>
      </c>
      <c r="N17" s="5" t="s">
        <v>1392</v>
      </c>
      <c r="R17" t="str">
        <f t="shared" si="0"/>
        <v xml:space="preserve"> [16] = {["ID"] = 1879358724; }; -- Challenge: Take a Turn on the Rack</v>
      </c>
      <c r="S17" s="1" t="str">
        <f t="shared" si="1"/>
        <v xml:space="preserve"> [16] = {["ID"] = 1879358724; ["SAVE_INDEX"] = 14; ["TYPE"] =  4;             ["VXP"] = 0; ["LP"] =  0; ["REP"] =   0; ["FACTION"] =  1; ["TIER"] = 1; ["MIN_LVL"] = "CAP"; ["NAME"] = { ["EN"] = "Challenge: Take a Turn on the Rack"; }; ["LORE"] = { ["EN"] = "Thraknûl, once the most championed of torturers under the command of Sauron, still is able to capture and torture the most hardy warrior to ruin."; }; ["SUMMARY"] = { ["EN"] = "Get captured by Thraknûl and defeat the prisoners in all of his cages"; }; };</v>
      </c>
      <c r="T17">
        <f t="shared" si="2"/>
        <v>16</v>
      </c>
      <c r="U17" t="str">
        <f t="shared" si="3"/>
        <v xml:space="preserve"> [16] = {</v>
      </c>
      <c r="V17" t="str">
        <f t="shared" si="4"/>
        <v xml:space="preserve">["ID"] = 1879358724; </v>
      </c>
      <c r="W17" t="str">
        <f t="shared" si="5"/>
        <v xml:space="preserve">["ID"] = 1879358724; </v>
      </c>
      <c r="X17" t="str">
        <f t="shared" si="6"/>
        <v/>
      </c>
      <c r="Y17" s="1" t="str">
        <f t="shared" si="7"/>
        <v xml:space="preserve">["SAVE_INDEX"] = 14; </v>
      </c>
      <c r="Z17">
        <f>VLOOKUP(D17,Type!A$2:B$18,2,FALSE)</f>
        <v>4</v>
      </c>
      <c r="AA17" t="str">
        <f t="shared" si="8"/>
        <v xml:space="preserve">["TYPE"] =  4; </v>
      </c>
      <c r="AB17" t="str">
        <f>IF(NOT(ISBLANK(E17)),VLOOKUP(E17,Type!D$2:E$6,2,FALSE),"")</f>
        <v/>
      </c>
      <c r="AC17" t="str">
        <f t="shared" si="9"/>
        <v xml:space="preserve">            </v>
      </c>
      <c r="AD17" t="str">
        <f t="shared" si="10"/>
        <v>0</v>
      </c>
      <c r="AE17" t="str">
        <f t="shared" si="11"/>
        <v xml:space="preserve">["VXP"] = 0; </v>
      </c>
      <c r="AF17" t="str">
        <f t="shared" si="12"/>
        <v>0</v>
      </c>
      <c r="AG17" t="str">
        <f t="shared" si="13"/>
        <v xml:space="preserve">["LP"] =  0; </v>
      </c>
      <c r="AH17" t="str">
        <f t="shared" si="14"/>
        <v>0</v>
      </c>
      <c r="AI17" t="str">
        <f t="shared" si="15"/>
        <v xml:space="preserve">["REP"] =   0; </v>
      </c>
      <c r="AJ17">
        <f>IF(NOT(ISBLANK(J17)),VLOOKUP(J17,Faction!A$2:B$78,2,FALSE),1)</f>
        <v>1</v>
      </c>
      <c r="AK17" t="str">
        <f t="shared" si="16"/>
        <v xml:space="preserve">["FACTION"] =  1; </v>
      </c>
      <c r="AL17" t="str">
        <f t="shared" si="17"/>
        <v xml:space="preserve">["TIER"] = 1; </v>
      </c>
      <c r="AM17" t="str">
        <f t="shared" si="18"/>
        <v xml:space="preserve">["MIN_LVL"] = "CAP"; </v>
      </c>
      <c r="AN17" t="str">
        <f t="shared" si="19"/>
        <v/>
      </c>
      <c r="AO17" t="str">
        <f t="shared" si="20"/>
        <v xml:space="preserve">["NAME"] = { ["EN"] = "Challenge: Take a Turn on the Rack"; }; </v>
      </c>
      <c r="AP17" t="str">
        <f t="shared" si="21"/>
        <v xml:space="preserve">["LORE"] = { ["EN"] = "Thraknûl, once the most championed of torturers under the command of Sauron, still is able to capture and torture the most hardy warrior to ruin."; }; </v>
      </c>
      <c r="AQ17" t="str">
        <f t="shared" si="22"/>
        <v xml:space="preserve">["SUMMARY"] = { ["EN"] = "Get captured by Thraknûl and defeat the prisoners in all of his cages"; }; </v>
      </c>
      <c r="AR17" t="str">
        <f t="shared" si="23"/>
        <v/>
      </c>
      <c r="AS17" t="str">
        <f t="shared" si="24"/>
        <v>};</v>
      </c>
    </row>
    <row r="18" spans="1:45" x14ac:dyDescent="0.25">
      <c r="A18">
        <v>1879358721</v>
      </c>
      <c r="B18">
        <v>17</v>
      </c>
      <c r="C18" t="s">
        <v>1472</v>
      </c>
      <c r="D18" t="s">
        <v>25</v>
      </c>
      <c r="K18" t="s">
        <v>1486</v>
      </c>
      <c r="L18" t="s">
        <v>1485</v>
      </c>
      <c r="M18">
        <v>1</v>
      </c>
      <c r="N18" s="5">
        <v>105</v>
      </c>
      <c r="R18" t="str">
        <f t="shared" si="0"/>
        <v xml:space="preserve"> [17] = {["ID"] = 1879358721; }; -- Dungeons of Naerband: Lost Lore</v>
      </c>
      <c r="S18" s="1" t="str">
        <f>CONCATENATE(U18,V18,Y18,AA18,AC18,AE18,AG18,AI18,AK18,AL18,AM18,AN18,AO18,AP18,AQ18,AR18,AS18)</f>
        <v xml:space="preserve"> [17] = {["ID"] = 1879358721; ["SAVE_INDEX"] = 17; ["TYPE"] =  3;             ["VXP"] = 0; ["LP"] =  0; ["REP"] =   0; ["FACTION"] =  1; ["TIER"] = 1; ["MIN_LVL"] = "105"; ["NAME"] = { ["EN"] = "Dungeons of Naerband: Lost Lore"; }; ["LORE"] = { ["EN"] = "Pages of a tome can be found scattered around Naerband prison. Perhaps you can complete the story if you find them all."; }; ["SUMMARY"] = { ["EN"] = "Collect 5 pages scattered around Naerband Prison."; }; };</v>
      </c>
      <c r="T18">
        <f t="shared" si="2"/>
        <v>17</v>
      </c>
      <c r="U18" t="str">
        <f>CONCATENATE(REPT(" ",3-LEN(T18)),"[",T18,"] = {")</f>
        <v xml:space="preserve"> [17] = {</v>
      </c>
      <c r="V18" t="str">
        <f>IF(LEN(A18)&gt;0,CONCATENATE("[""ID""] = ",A18,"; "),"                     ")</f>
        <v xml:space="preserve">["ID"] = 1879358721; </v>
      </c>
      <c r="W18" t="str">
        <f t="shared" si="5"/>
        <v xml:space="preserve">["ID"] = 1879358721; </v>
      </c>
      <c r="X18" t="str">
        <f t="shared" si="6"/>
        <v/>
      </c>
      <c r="Y18" s="1" t="str">
        <f>IF(LEN(B18)&gt;0,CONCATENATE("[""SAVE_INDEX""] = ",REPT(" ",2-LEN(B18)),B18,"; "),REPT(" ",21))</f>
        <v xml:space="preserve">["SAVE_INDEX"] = 17; </v>
      </c>
      <c r="Z18">
        <f>VLOOKUP(D18,Type!A$2:B$18,2,FALSE)</f>
        <v>3</v>
      </c>
      <c r="AA18" t="str">
        <f>CONCATENATE("[""TYPE""] = ",REPT(" ",2-LEN(Z18)),Z18,"; ")</f>
        <v xml:space="preserve">["TYPE"] =  3; </v>
      </c>
      <c r="AB18" t="str">
        <f>IF(NOT(ISBLANK(E18)),VLOOKUP(E18,Type!D$2:E$6,2,FALSE),"")</f>
        <v/>
      </c>
      <c r="AC18" t="str">
        <f>IF(NOT(ISBLANK(E18)),CONCATENATE("[""NA""] = ",AB18,"; "),"            ")</f>
        <v xml:space="preserve">            </v>
      </c>
      <c r="AD18" t="str">
        <f>TEXT(F18,0)</f>
        <v>0</v>
      </c>
      <c r="AE18" t="str">
        <f>CONCATENATE("[""VXP""] = ",REPT(" ",1-LEN(AD18)),TEXT(AD18,"0"),"; ")</f>
        <v xml:space="preserve">["VXP"] = 0; </v>
      </c>
      <c r="AF18" t="str">
        <f>TEXT(H18,0)</f>
        <v>0</v>
      </c>
      <c r="AG18" t="str">
        <f>CONCATENATE("[""LP""] = ",REPT(" ",2-LEN(AF18)),TEXT(AF18,"0"),"; ")</f>
        <v xml:space="preserve">["LP"] =  0; </v>
      </c>
      <c r="AH18" t="str">
        <f>TEXT(I18,0)</f>
        <v>0</v>
      </c>
      <c r="AI18" t="str">
        <f>CONCATENATE("[""REP""] = ",REPT(" ",3-LEN(AH18)),TEXT(AH18,"0"),"; ")</f>
        <v xml:space="preserve">["REP"] =   0; </v>
      </c>
      <c r="AJ18">
        <f>IF(NOT(ISBLANK(J18)),VLOOKUP(J18,Faction!A$2:B$78,2,FALSE),1)</f>
        <v>1</v>
      </c>
      <c r="AK18" t="str">
        <f>CONCATENATE("[""FACTION""] = ",REPT(" ",2-LEN(AJ18)),TEXT(AJ18,"0"),"; ")</f>
        <v xml:space="preserve">["FACTION"] =  1; </v>
      </c>
      <c r="AL18" t="str">
        <f>CONCATENATE("[""TIER""] = ",TEXT(M18,"0"),"; ")</f>
        <v xml:space="preserve">["TIER"] = 1; </v>
      </c>
      <c r="AM18" t="str">
        <f>IF(LEN(N18)&gt;0,CONCATENATE("[""MIN_LVL""] = ",REPT(" ",3-LEN(N18)),"""",N18,"""; "),"                     ")</f>
        <v xml:space="preserve">["MIN_LVL"] = "105"; </v>
      </c>
      <c r="AN18" t="str">
        <f>IF(LEN(O18)&gt;0,CONCATENATE("[""MIN_LVL""] = ",REPT(" ",3-LEN(O18)),"""",O18,"""; "),"")</f>
        <v/>
      </c>
      <c r="AO18" t="str">
        <f>CONCATENATE("[""NAME""] = { [""EN""] = """,C18,"""; }; ")</f>
        <v xml:space="preserve">["NAME"] = { ["EN"] = "Dungeons of Naerband: Lost Lore"; }; </v>
      </c>
      <c r="AP18" t="str">
        <f>IF(LEN(L18)&gt;0,CONCATENATE("[""LORE""] = { [""EN""] = """,L18,"""; }; "),"")</f>
        <v xml:space="preserve">["LORE"] = { ["EN"] = "Pages of a tome can be found scattered around Naerband prison. Perhaps you can complete the story if you find them all."; }; </v>
      </c>
      <c r="AQ18" t="str">
        <f>IF(LEN(K18)&gt;0,CONCATENATE("[""SUMMARY""] = { [""EN""] = """,K18,"""; }; "),"")</f>
        <v xml:space="preserve">["SUMMARY"] = { ["EN"] = "Collect 5 pages scattered around Naerband Prison."; }; </v>
      </c>
      <c r="AR18" t="str">
        <f>IF(LEN(G18)&gt;0,CONCATENATE("[""TITLE""] = { [""EN""] = """,G18,"""; }; "),"")</f>
        <v/>
      </c>
      <c r="AS18" t="str">
        <f t="shared" si="24"/>
        <v>};</v>
      </c>
    </row>
    <row r="19" spans="1:45" x14ac:dyDescent="0.25">
      <c r="A19">
        <v>1879358728</v>
      </c>
      <c r="B19">
        <v>15</v>
      </c>
      <c r="C19" t="s">
        <v>1470</v>
      </c>
      <c r="D19" t="s">
        <v>31</v>
      </c>
      <c r="I19">
        <v>900</v>
      </c>
      <c r="J19" t="s">
        <v>42</v>
      </c>
      <c r="K19" t="s">
        <v>1482</v>
      </c>
      <c r="L19" t="s">
        <v>1481</v>
      </c>
      <c r="M19">
        <v>1</v>
      </c>
      <c r="N19" s="5">
        <v>105</v>
      </c>
      <c r="R19" t="str">
        <f t="shared" si="0"/>
        <v xml:space="preserve"> [18] = {["ID"] = 1879358728; }; -- Dungeons of Naerband: Flame-slayer</v>
      </c>
      <c r="S19" s="1" t="str">
        <f t="shared" si="1"/>
        <v xml:space="preserve"> [18] = {["ID"] = 1879358728; ["SAVE_INDEX"] = 15; ["TYPE"] =  4;             ["VXP"] = 0; ["LP"] =  0; ["REP"] = 900; ["FACTION"] = 60; ["TIER"] = 1; ["MIN_LVL"] = "105"; ["NAME"] = { ["EN"] = "Dungeons of Naerband: Flame-slayer"; }; ["LORE"] = { ["EN"] = "Defeat many spirits and wraiths of flame within the Dungeons of Naerband."; }; ["SUMMARY"] = { ["EN"] = "Defeat 250 spirits and wraiths of flame within the Dungeons of Naerband."; }; };</v>
      </c>
      <c r="T19">
        <f t="shared" si="2"/>
        <v>18</v>
      </c>
      <c r="U19" t="str">
        <f t="shared" si="3"/>
        <v xml:space="preserve"> [18] = {</v>
      </c>
      <c r="V19" t="str">
        <f t="shared" si="4"/>
        <v xml:space="preserve">["ID"] = 1879358728; </v>
      </c>
      <c r="W19" t="str">
        <f t="shared" si="5"/>
        <v xml:space="preserve">["ID"] = 1879358728; </v>
      </c>
      <c r="X19" t="str">
        <f t="shared" si="6"/>
        <v/>
      </c>
      <c r="Y19" s="1" t="str">
        <f t="shared" si="7"/>
        <v xml:space="preserve">["SAVE_INDEX"] = 15; </v>
      </c>
      <c r="Z19">
        <f>VLOOKUP(D19,Type!A$2:B$18,2,FALSE)</f>
        <v>4</v>
      </c>
      <c r="AA19" t="str">
        <f t="shared" si="8"/>
        <v xml:space="preserve">["TYPE"] =  4; </v>
      </c>
      <c r="AB19" t="str">
        <f>IF(NOT(ISBLANK(E19)),VLOOKUP(E19,Type!D$2:E$6,2,FALSE),"")</f>
        <v/>
      </c>
      <c r="AC19" t="str">
        <f t="shared" si="9"/>
        <v xml:space="preserve">            </v>
      </c>
      <c r="AD19" t="str">
        <f t="shared" si="10"/>
        <v>0</v>
      </c>
      <c r="AE19" t="str">
        <f t="shared" si="11"/>
        <v xml:space="preserve">["VXP"] = 0; </v>
      </c>
      <c r="AF19" t="str">
        <f t="shared" si="12"/>
        <v>0</v>
      </c>
      <c r="AG19" t="str">
        <f t="shared" si="13"/>
        <v xml:space="preserve">["LP"] =  0; </v>
      </c>
      <c r="AH19" t="str">
        <f t="shared" si="14"/>
        <v>900</v>
      </c>
      <c r="AI19" t="str">
        <f t="shared" si="15"/>
        <v xml:space="preserve">["REP"] = 900; </v>
      </c>
      <c r="AJ19">
        <f>IF(NOT(ISBLANK(J19)),VLOOKUP(J19,Faction!A$2:B$78,2,FALSE),1)</f>
        <v>60</v>
      </c>
      <c r="AK19" t="str">
        <f t="shared" si="16"/>
        <v xml:space="preserve">["FACTION"] = 60; </v>
      </c>
      <c r="AL19" t="str">
        <f t="shared" si="17"/>
        <v xml:space="preserve">["TIER"] = 1; </v>
      </c>
      <c r="AM19" t="str">
        <f t="shared" si="18"/>
        <v xml:space="preserve">["MIN_LVL"] = "105"; </v>
      </c>
      <c r="AN19" t="str">
        <f t="shared" si="19"/>
        <v/>
      </c>
      <c r="AO19" t="str">
        <f t="shared" si="20"/>
        <v xml:space="preserve">["NAME"] = { ["EN"] = "Dungeons of Naerband: Flame-slayer"; }; </v>
      </c>
      <c r="AP19" t="str">
        <f t="shared" si="21"/>
        <v xml:space="preserve">["LORE"] = { ["EN"] = "Defeat many spirits and wraiths of flame within the Dungeons of Naerband."; }; </v>
      </c>
      <c r="AQ19" t="str">
        <f t="shared" si="22"/>
        <v xml:space="preserve">["SUMMARY"] = { ["EN"] = "Defeat 250 spirits and wraiths of flame within the Dungeons of Naerband."; }; </v>
      </c>
      <c r="AR19" t="str">
        <f t="shared" si="23"/>
        <v/>
      </c>
      <c r="AS19" t="str">
        <f t="shared" si="24"/>
        <v>};</v>
      </c>
    </row>
    <row r="20" spans="1:45" x14ac:dyDescent="0.25">
      <c r="A20">
        <v>1879358720</v>
      </c>
      <c r="B20">
        <v>16</v>
      </c>
      <c r="C20" t="s">
        <v>1471</v>
      </c>
      <c r="D20" t="s">
        <v>31</v>
      </c>
      <c r="I20">
        <v>900</v>
      </c>
      <c r="J20" t="s">
        <v>42</v>
      </c>
      <c r="K20" t="s">
        <v>1484</v>
      </c>
      <c r="L20" t="s">
        <v>1483</v>
      </c>
      <c r="M20">
        <v>1</v>
      </c>
      <c r="N20" s="5">
        <v>105</v>
      </c>
      <c r="R20" t="str">
        <f t="shared" si="0"/>
        <v xml:space="preserve"> [19] = {["ID"] = 1879358720; }; -- Dungeons of Naerband: Ghâsh-hai-slayer</v>
      </c>
      <c r="S20" s="1" t="str">
        <f t="shared" si="1"/>
        <v xml:space="preserve"> [19] = {["ID"] = 1879358720; ["SAVE_INDEX"] = 16; ["TYPE"] =  4;             ["VXP"] = 0; ["LP"] =  0; ["REP"] = 900; ["FACTION"] = 60; ["TIER"] = 1; ["MIN_LVL"] = "105"; ["NAME"] = { ["EN"] = "Dungeons of Naerband: Ghâsh-hai-slayer"; }; ["LORE"] = { ["EN"] = "Defeat many Ghâsh-hai within the Dungeons of Naerband."; }; ["SUMMARY"] = { ["EN"] = "Defeat 250 Ghâsh-hai within the Dungeons of Naerband"; }; };</v>
      </c>
      <c r="T20">
        <f t="shared" si="2"/>
        <v>19</v>
      </c>
      <c r="U20" t="str">
        <f t="shared" si="3"/>
        <v xml:space="preserve"> [19] = {</v>
      </c>
      <c r="V20" t="str">
        <f t="shared" si="4"/>
        <v xml:space="preserve">["ID"] = 1879358720; </v>
      </c>
      <c r="W20" t="str">
        <f t="shared" si="5"/>
        <v xml:space="preserve">["ID"] = 1879358720; </v>
      </c>
      <c r="X20" t="str">
        <f t="shared" si="6"/>
        <v/>
      </c>
      <c r="Y20" s="1" t="str">
        <f t="shared" si="7"/>
        <v xml:space="preserve">["SAVE_INDEX"] = 16; </v>
      </c>
      <c r="Z20">
        <f>VLOOKUP(D20,Type!A$2:B$18,2,FALSE)</f>
        <v>4</v>
      </c>
      <c r="AA20" t="str">
        <f t="shared" si="8"/>
        <v xml:space="preserve">["TYPE"] =  4; </v>
      </c>
      <c r="AB20" t="str">
        <f>IF(NOT(ISBLANK(E20)),VLOOKUP(E20,Type!D$2:E$6,2,FALSE),"")</f>
        <v/>
      </c>
      <c r="AC20" t="str">
        <f t="shared" si="9"/>
        <v xml:space="preserve">            </v>
      </c>
      <c r="AD20" t="str">
        <f t="shared" si="10"/>
        <v>0</v>
      </c>
      <c r="AE20" t="str">
        <f t="shared" si="11"/>
        <v xml:space="preserve">["VXP"] = 0; </v>
      </c>
      <c r="AF20" t="str">
        <f t="shared" si="12"/>
        <v>0</v>
      </c>
      <c r="AG20" t="str">
        <f t="shared" si="13"/>
        <v xml:space="preserve">["LP"] =  0; </v>
      </c>
      <c r="AH20" t="str">
        <f t="shared" si="14"/>
        <v>900</v>
      </c>
      <c r="AI20" t="str">
        <f t="shared" si="15"/>
        <v xml:space="preserve">["REP"] = 900; </v>
      </c>
      <c r="AJ20">
        <f>IF(NOT(ISBLANK(J20)),VLOOKUP(J20,Faction!A$2:B$78,2,FALSE),1)</f>
        <v>60</v>
      </c>
      <c r="AK20" t="str">
        <f t="shared" si="16"/>
        <v xml:space="preserve">["FACTION"] = 60; </v>
      </c>
      <c r="AL20" t="str">
        <f t="shared" si="17"/>
        <v xml:space="preserve">["TIER"] = 1; </v>
      </c>
      <c r="AM20" t="str">
        <f t="shared" si="18"/>
        <v xml:space="preserve">["MIN_LVL"] = "105"; </v>
      </c>
      <c r="AN20" t="str">
        <f t="shared" si="19"/>
        <v/>
      </c>
      <c r="AO20" t="str">
        <f t="shared" si="20"/>
        <v xml:space="preserve">["NAME"] = { ["EN"] = "Dungeons of Naerband: Ghâsh-hai-slayer"; }; </v>
      </c>
      <c r="AP20" t="str">
        <f t="shared" si="21"/>
        <v xml:space="preserve">["LORE"] = { ["EN"] = "Defeat many Ghâsh-hai within the Dungeons of Naerband."; }; </v>
      </c>
      <c r="AQ20" t="str">
        <f t="shared" si="22"/>
        <v xml:space="preserve">["SUMMARY"] = { ["EN"] = "Defeat 250 Ghâsh-hai within the Dungeons of Naerband"; }; </v>
      </c>
      <c r="AR20" t="str">
        <f t="shared" si="23"/>
        <v/>
      </c>
      <c r="AS20" t="str">
        <f t="shared" si="24"/>
        <v>};</v>
      </c>
    </row>
    <row r="21" spans="1:45" x14ac:dyDescent="0.25">
      <c r="A21">
        <v>1879358725</v>
      </c>
      <c r="B21">
        <v>18</v>
      </c>
      <c r="C21" t="s">
        <v>1473</v>
      </c>
      <c r="D21" t="s">
        <v>26</v>
      </c>
      <c r="I21">
        <v>900</v>
      </c>
      <c r="J21" t="s">
        <v>42</v>
      </c>
      <c r="K21" t="s">
        <v>1488</v>
      </c>
      <c r="L21" t="s">
        <v>1487</v>
      </c>
      <c r="M21">
        <v>1</v>
      </c>
      <c r="N21" s="5">
        <v>105</v>
      </c>
      <c r="R21" t="str">
        <f t="shared" si="0"/>
        <v xml:space="preserve"> [20] = {["ID"] = 1879358725; }; -- Dungeons of Naerband: Scourge-slayer</v>
      </c>
      <c r="S21" s="1" t="str">
        <f t="shared" si="1"/>
        <v xml:space="preserve"> [20] = {["ID"] = 1879358725; ["SAVE_INDEX"] = 18; ["TYPE"] =  6;             ["VXP"] = 0; ["LP"] =  0; ["REP"] = 900; ["FACTION"] = 60; ["TIER"] = 1; ["MIN_LVL"] = "105"; ["NAME"] = { ["EN"] = "Dungeons of Naerband: Scourge-slayer"; }; ["LORE"] = { ["EN"] = "Defeat scourges within the Dungeons of Naerband."; }; ["SUMMARY"] = { ["EN"] = "Defeat Rotwing, Spitpyre, Gristlebite, Bolvág, Nuzdum, and Uiliúr"; }; };</v>
      </c>
      <c r="T21">
        <f t="shared" si="2"/>
        <v>20</v>
      </c>
      <c r="U21" t="str">
        <f t="shared" si="3"/>
        <v xml:space="preserve"> [20] = {</v>
      </c>
      <c r="V21" t="str">
        <f t="shared" si="4"/>
        <v xml:space="preserve">["ID"] = 1879358725; </v>
      </c>
      <c r="W21" t="str">
        <f t="shared" si="5"/>
        <v xml:space="preserve">["ID"] = 1879358725; </v>
      </c>
      <c r="X21" t="str">
        <f t="shared" si="6"/>
        <v/>
      </c>
      <c r="Y21" s="1" t="str">
        <f t="shared" si="7"/>
        <v xml:space="preserve">["SAVE_INDEX"] = 18; </v>
      </c>
      <c r="Z21">
        <f>VLOOKUP(D21,Type!A$2:B$18,2,FALSE)</f>
        <v>6</v>
      </c>
      <c r="AA21" t="str">
        <f t="shared" si="8"/>
        <v xml:space="preserve">["TYPE"] =  6; </v>
      </c>
      <c r="AB21" t="str">
        <f>IF(NOT(ISBLANK(E21)),VLOOKUP(E21,Type!D$2:E$6,2,FALSE),"")</f>
        <v/>
      </c>
      <c r="AC21" t="str">
        <f t="shared" si="9"/>
        <v xml:space="preserve">            </v>
      </c>
      <c r="AD21" t="str">
        <f t="shared" si="10"/>
        <v>0</v>
      </c>
      <c r="AE21" t="str">
        <f t="shared" si="11"/>
        <v xml:space="preserve">["VXP"] = 0; </v>
      </c>
      <c r="AF21" t="str">
        <f t="shared" si="12"/>
        <v>0</v>
      </c>
      <c r="AG21" t="str">
        <f t="shared" si="13"/>
        <v xml:space="preserve">["LP"] =  0; </v>
      </c>
      <c r="AH21" t="str">
        <f t="shared" si="14"/>
        <v>900</v>
      </c>
      <c r="AI21" t="str">
        <f t="shared" si="15"/>
        <v xml:space="preserve">["REP"] = 900; </v>
      </c>
      <c r="AJ21">
        <f>IF(NOT(ISBLANK(J21)),VLOOKUP(J21,Faction!A$2:B$78,2,FALSE),1)</f>
        <v>60</v>
      </c>
      <c r="AK21" t="str">
        <f t="shared" si="16"/>
        <v xml:space="preserve">["FACTION"] = 60; </v>
      </c>
      <c r="AL21" t="str">
        <f t="shared" si="17"/>
        <v xml:space="preserve">["TIER"] = 1; </v>
      </c>
      <c r="AM21" t="str">
        <f t="shared" si="18"/>
        <v xml:space="preserve">["MIN_LVL"] = "105"; </v>
      </c>
      <c r="AN21" t="str">
        <f t="shared" si="19"/>
        <v/>
      </c>
      <c r="AO21" t="str">
        <f t="shared" si="20"/>
        <v xml:space="preserve">["NAME"] = { ["EN"] = "Dungeons of Naerband: Scourge-slayer"; }; </v>
      </c>
      <c r="AP21" t="str">
        <f t="shared" si="21"/>
        <v xml:space="preserve">["LORE"] = { ["EN"] = "Defeat scourges within the Dungeons of Naerband."; }; </v>
      </c>
      <c r="AQ21" t="str">
        <f t="shared" si="22"/>
        <v xml:space="preserve">["SUMMARY"] = { ["EN"] = "Defeat Rotwing, Spitpyre, Gristlebite, Bolvág, Nuzdum, and Uiliúr"; }; </v>
      </c>
      <c r="AR21" t="str">
        <f t="shared" si="23"/>
        <v/>
      </c>
      <c r="AS21" t="str">
        <f t="shared" si="24"/>
        <v>};</v>
      </c>
    </row>
    <row r="22" spans="1:45" x14ac:dyDescent="0.25">
      <c r="C22" s="2" t="s">
        <v>1464</v>
      </c>
      <c r="D22" s="2" t="s">
        <v>134</v>
      </c>
      <c r="E22" s="2"/>
      <c r="P22">
        <v>94</v>
      </c>
      <c r="R22" t="str">
        <f t="shared" si="0"/>
        <v xml:space="preserve"> [21] = {["CAT_ID"] = 94; }; -- The Abyss of Mordath</v>
      </c>
      <c r="S22" s="1" t="str">
        <f t="shared" si="1"/>
        <v xml:space="preserve"> [21] = {                                          ["TYPE"] = 14;             ["VXP"] = 0; ["LP"] =  0; ["REP"] =   0; ["FACTION"] =  1; ["TIER"] = 0;                      ["NAME"] = { ["EN"] = "The Abyss of Mordath"; }; };</v>
      </c>
      <c r="T22">
        <f t="shared" si="2"/>
        <v>21</v>
      </c>
      <c r="U22" t="str">
        <f t="shared" si="3"/>
        <v xml:space="preserve"> [21] = {</v>
      </c>
      <c r="V22" t="str">
        <f t="shared" si="4"/>
        <v xml:space="preserve">                     </v>
      </c>
      <c r="W22" t="str">
        <f t="shared" si="5"/>
        <v/>
      </c>
      <c r="X22" t="str">
        <f t="shared" si="6"/>
        <v xml:space="preserve">["CAT_ID"] = 94; </v>
      </c>
      <c r="Y22" s="1" t="str">
        <f t="shared" si="7"/>
        <v xml:space="preserve">                     </v>
      </c>
      <c r="Z22">
        <f>VLOOKUP(D22,Type!A$2:B$18,2,FALSE)</f>
        <v>14</v>
      </c>
      <c r="AA22" t="str">
        <f t="shared" si="8"/>
        <v xml:space="preserve">["TYPE"] = 14; </v>
      </c>
      <c r="AB22" t="str">
        <f>IF(NOT(ISBLANK(E22)),VLOOKUP(E22,Type!D$2:E$6,2,FALSE),"")</f>
        <v/>
      </c>
      <c r="AC22" t="str">
        <f t="shared" si="9"/>
        <v xml:space="preserve">            </v>
      </c>
      <c r="AD22" t="str">
        <f t="shared" si="10"/>
        <v>0</v>
      </c>
      <c r="AE22" t="str">
        <f t="shared" si="11"/>
        <v xml:space="preserve">["VXP"] = 0; </v>
      </c>
      <c r="AF22" t="str">
        <f t="shared" si="12"/>
        <v>0</v>
      </c>
      <c r="AG22" t="str">
        <f t="shared" si="13"/>
        <v xml:space="preserve">["LP"] =  0; </v>
      </c>
      <c r="AH22" t="str">
        <f t="shared" si="14"/>
        <v>0</v>
      </c>
      <c r="AI22" t="str">
        <f t="shared" si="15"/>
        <v xml:space="preserve">["REP"] =   0; </v>
      </c>
      <c r="AJ22">
        <f>IF(NOT(ISBLANK(J22)),VLOOKUP(J22,Faction!A$2:B$78,2,FALSE),1)</f>
        <v>1</v>
      </c>
      <c r="AK22" t="str">
        <f t="shared" si="16"/>
        <v xml:space="preserve">["FACTION"] =  1; </v>
      </c>
      <c r="AL22" t="str">
        <f t="shared" si="17"/>
        <v xml:space="preserve">["TIER"] = 0; </v>
      </c>
      <c r="AM22" t="str">
        <f t="shared" si="18"/>
        <v xml:space="preserve">                     </v>
      </c>
      <c r="AN22" t="str">
        <f t="shared" si="19"/>
        <v/>
      </c>
      <c r="AO22" t="str">
        <f t="shared" si="20"/>
        <v xml:space="preserve">["NAME"] = { ["EN"] = "The Abyss of Mordath"; }; </v>
      </c>
      <c r="AP22" t="str">
        <f t="shared" si="21"/>
        <v/>
      </c>
      <c r="AQ22" t="str">
        <f t="shared" si="22"/>
        <v/>
      </c>
      <c r="AR22" t="str">
        <f t="shared" si="23"/>
        <v/>
      </c>
      <c r="AS22" t="str">
        <f t="shared" si="24"/>
        <v>};</v>
      </c>
    </row>
    <row r="23" spans="1:45" x14ac:dyDescent="0.25">
      <c r="A23">
        <v>1879358736</v>
      </c>
      <c r="B23">
        <v>19</v>
      </c>
      <c r="C23" t="s">
        <v>1491</v>
      </c>
      <c r="D23" t="s">
        <v>26</v>
      </c>
      <c r="G23" t="s">
        <v>1531</v>
      </c>
      <c r="H23">
        <v>10</v>
      </c>
      <c r="K23" t="s">
        <v>396</v>
      </c>
      <c r="L23" t="s">
        <v>1507</v>
      </c>
      <c r="M23">
        <v>0</v>
      </c>
      <c r="N23" s="5" t="s">
        <v>1392</v>
      </c>
      <c r="R23" t="str">
        <f t="shared" si="0"/>
        <v xml:space="preserve"> [22] = {["ID"] = 1879358736; }; -- The Abyss of Mordath -- Steward of the Seven Fathers</v>
      </c>
      <c r="S23" s="1" t="str">
        <f t="shared" si="1"/>
        <v xml:space="preserve"> [22] = {["ID"] = 1879358736; ["SAVE_INDEX"] = 19; ["TYPE"] =  6;             ["VXP"] = 0; ["LP"] = 10; ["REP"] =   0; ["FACTION"] =  1; ["TIER"] = 0; ["MIN_LVL"] = "CAP"; ["NAME"] = { ["EN"] = "The Abyss of Mordath -- Steward of the Seven Fathers";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"Steward of the Seven Fathers"; }; };</v>
      </c>
      <c r="T23">
        <f t="shared" si="2"/>
        <v>22</v>
      </c>
      <c r="U23" t="str">
        <f t="shared" si="3"/>
        <v xml:space="preserve"> [22] = {</v>
      </c>
      <c r="V23" t="str">
        <f t="shared" si="4"/>
        <v xml:space="preserve">["ID"] = 1879358736; </v>
      </c>
      <c r="W23" t="str">
        <f t="shared" si="5"/>
        <v xml:space="preserve">["ID"] = 1879358736; </v>
      </c>
      <c r="X23" t="str">
        <f t="shared" si="6"/>
        <v/>
      </c>
      <c r="Y23" s="1" t="str">
        <f t="shared" si="7"/>
        <v xml:space="preserve">["SAVE_INDEX"] = 19; </v>
      </c>
      <c r="Z23">
        <f>VLOOKUP(D23,Type!A$2:B$18,2,FALSE)</f>
        <v>6</v>
      </c>
      <c r="AA23" t="str">
        <f t="shared" si="8"/>
        <v xml:space="preserve">["TYPE"] =  6; </v>
      </c>
      <c r="AB23" t="str">
        <f>IF(NOT(ISBLANK(E23)),VLOOKUP(E23,Type!D$2:E$6,2,FALSE),"")</f>
        <v/>
      </c>
      <c r="AC23" t="str">
        <f t="shared" si="9"/>
        <v xml:space="preserve">            </v>
      </c>
      <c r="AD23" t="str">
        <f t="shared" si="10"/>
        <v>0</v>
      </c>
      <c r="AE23" t="str">
        <f t="shared" si="11"/>
        <v xml:space="preserve">["VXP"] = 0; </v>
      </c>
      <c r="AF23" t="str">
        <f t="shared" si="12"/>
        <v>10</v>
      </c>
      <c r="AG23" t="str">
        <f t="shared" si="13"/>
        <v xml:space="preserve">["LP"] = 10; </v>
      </c>
      <c r="AH23" t="str">
        <f t="shared" si="14"/>
        <v>0</v>
      </c>
      <c r="AI23" t="str">
        <f t="shared" si="15"/>
        <v xml:space="preserve">["REP"] =   0; </v>
      </c>
      <c r="AJ23">
        <f>IF(NOT(ISBLANK(J23)),VLOOKUP(J23,Faction!A$2:B$78,2,FALSE),1)</f>
        <v>1</v>
      </c>
      <c r="AK23" t="str">
        <f t="shared" si="16"/>
        <v xml:space="preserve">["FACTION"] =  1; </v>
      </c>
      <c r="AL23" t="str">
        <f t="shared" si="17"/>
        <v xml:space="preserve">["TIER"] = 0; </v>
      </c>
      <c r="AM23" t="str">
        <f t="shared" si="18"/>
        <v xml:space="preserve">["MIN_LVL"] = "CAP"; </v>
      </c>
      <c r="AN23" t="str">
        <f t="shared" si="19"/>
        <v/>
      </c>
      <c r="AO23" t="str">
        <f t="shared" si="20"/>
        <v xml:space="preserve">["NAME"] = { ["EN"] = "The Abyss of Mordath -- Steward of the Seven Fathers"; }; </v>
      </c>
      <c r="AP2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3" t="str">
        <f t="shared" si="22"/>
        <v xml:space="preserve">["SUMMARY"] = { ["EN"] = "Complete 3 deeds"; }; </v>
      </c>
      <c r="AR23" t="str">
        <f t="shared" si="23"/>
        <v xml:space="preserve">["TITLE"] = { ["EN"] = "Steward of the Seven Fathers"; }; </v>
      </c>
      <c r="AS23" t="str">
        <f t="shared" si="24"/>
        <v>};</v>
      </c>
    </row>
    <row r="24" spans="1:45" x14ac:dyDescent="0.25">
      <c r="A24">
        <v>1879358734</v>
      </c>
      <c r="B24">
        <v>20</v>
      </c>
      <c r="C24" t="s">
        <v>1492</v>
      </c>
      <c r="D24" t="s">
        <v>31</v>
      </c>
      <c r="G24" t="s">
        <v>1532</v>
      </c>
      <c r="H24">
        <v>10</v>
      </c>
      <c r="K24" t="s">
        <v>396</v>
      </c>
      <c r="L24" t="s">
        <v>1507</v>
      </c>
      <c r="M24">
        <v>1</v>
      </c>
      <c r="N24" s="5">
        <v>115</v>
      </c>
      <c r="R24" t="str">
        <f t="shared" si="0"/>
        <v xml:space="preserve"> [23] = {["ID"] = 1879358734; }; -- The Abyss of Mordath -- Tier 1</v>
      </c>
      <c r="S24" s="1" t="str">
        <f t="shared" si="1"/>
        <v xml:space="preserve"> [23] = {["ID"] = 1879358734; ["SAVE_INDEX"] = 20; ["TYPE"] =  4;             ["VXP"] = 0; ["LP"] = 10; ["REP"] =   0; ["FACTION"] =  1; ["TIER"] = 1; ["MIN_LVL"] = "115"; ["NAME"] = { ["EN"] = "The Abyss of Mordath -- Tier 1";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"Illuminator of the Black Pits"; }; };</v>
      </c>
      <c r="T24">
        <f t="shared" si="2"/>
        <v>23</v>
      </c>
      <c r="U24" t="str">
        <f t="shared" si="3"/>
        <v xml:space="preserve"> [23] = {</v>
      </c>
      <c r="V24" t="str">
        <f t="shared" si="4"/>
        <v xml:space="preserve">["ID"] = 1879358734; </v>
      </c>
      <c r="W24" t="str">
        <f t="shared" si="5"/>
        <v xml:space="preserve">["ID"] = 1879358734; </v>
      </c>
      <c r="X24" t="str">
        <f t="shared" si="6"/>
        <v/>
      </c>
      <c r="Y24" s="1" t="str">
        <f t="shared" si="7"/>
        <v xml:space="preserve">["SAVE_INDEX"] = 20; </v>
      </c>
      <c r="Z24">
        <f>VLOOKUP(D24,Type!A$2:B$18,2,FALSE)</f>
        <v>4</v>
      </c>
      <c r="AA24" t="str">
        <f t="shared" si="8"/>
        <v xml:space="preserve">["TYPE"] =  4; </v>
      </c>
      <c r="AB24" t="str">
        <f>IF(NOT(ISBLANK(E24)),VLOOKUP(E24,Type!D$2:E$6,2,FALSE),"")</f>
        <v/>
      </c>
      <c r="AC24" t="str">
        <f t="shared" si="9"/>
        <v xml:space="preserve">            </v>
      </c>
      <c r="AD24" t="str">
        <f t="shared" si="10"/>
        <v>0</v>
      </c>
      <c r="AE24" t="str">
        <f t="shared" si="11"/>
        <v xml:space="preserve">["VXP"] = 0; </v>
      </c>
      <c r="AF24" t="str">
        <f t="shared" si="12"/>
        <v>10</v>
      </c>
      <c r="AG24" t="str">
        <f t="shared" si="13"/>
        <v xml:space="preserve">["LP"] = 10; </v>
      </c>
      <c r="AH24" t="str">
        <f t="shared" si="14"/>
        <v>0</v>
      </c>
      <c r="AI24" t="str">
        <f t="shared" si="15"/>
        <v xml:space="preserve">["REP"] =   0; </v>
      </c>
      <c r="AJ24">
        <f>IF(NOT(ISBLANK(J24)),VLOOKUP(J24,Faction!A$2:B$78,2,FALSE),1)</f>
        <v>1</v>
      </c>
      <c r="AK24" t="str">
        <f t="shared" si="16"/>
        <v xml:space="preserve">["FACTION"] =  1; </v>
      </c>
      <c r="AL24" t="str">
        <f t="shared" si="17"/>
        <v xml:space="preserve">["TIER"] = 1; </v>
      </c>
      <c r="AM24" t="str">
        <f t="shared" si="18"/>
        <v xml:space="preserve">["MIN_LVL"] = "115"; </v>
      </c>
      <c r="AN24" t="str">
        <f t="shared" si="19"/>
        <v/>
      </c>
      <c r="AO24" t="str">
        <f t="shared" si="20"/>
        <v xml:space="preserve">["NAME"] = { ["EN"] = "The Abyss of Mordath -- Tier 1"; }; </v>
      </c>
      <c r="AP24"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4" t="str">
        <f t="shared" si="22"/>
        <v xml:space="preserve">["SUMMARY"] = { ["EN"] = "Complete 3 deeds"; }; </v>
      </c>
      <c r="AR24" t="str">
        <f t="shared" si="23"/>
        <v xml:space="preserve">["TITLE"] = { ["EN"] = "Illuminator of the Black Pits"; }; </v>
      </c>
      <c r="AS24" t="str">
        <f t="shared" si="24"/>
        <v>};</v>
      </c>
    </row>
    <row r="25" spans="1:45" x14ac:dyDescent="0.25">
      <c r="A25">
        <v>1879358731</v>
      </c>
      <c r="B25">
        <v>21</v>
      </c>
      <c r="C25" t="s">
        <v>1493</v>
      </c>
      <c r="D25" t="s">
        <v>31</v>
      </c>
      <c r="H25">
        <v>5</v>
      </c>
      <c r="K25" t="s">
        <v>1509</v>
      </c>
      <c r="L25" t="s">
        <v>1508</v>
      </c>
      <c r="M25">
        <v>2</v>
      </c>
      <c r="N25" s="5">
        <v>115</v>
      </c>
      <c r="R25" t="str">
        <f t="shared" si="0"/>
        <v xml:space="preserve"> [24] = {["ID"] = 1879358731; }; -- The Abyss of Mordath: The Spoiled of the Eye -- Tier 1</v>
      </c>
      <c r="S25" s="1" t="str">
        <f t="shared" si="1"/>
        <v xml:space="preserve"> [24] = {["ID"] = 1879358731; ["SAVE_INDEX"] = 21; ["TYPE"] =  4;             ["VXP"] = 0; ["LP"] =  5; ["REP"] =   0; ["FACTION"] =  1; ["TIER"] = 2; ["MIN_LVL"] = "115"; ["NAME"] = { ["EN"] = "The Abyss of Mordath: The Spoiled of the Eye -- Tier 1"; }; ["LORE"] = { ["EN"] = "High Priest Dáuraga and High Priestess Khôkali have led the Order of the Eye into the Mordath to seek revenge on the Firehorn Dwarves and lay claim to the Dark Lord's most powerful artifacts."; }; ["SUMMARY"] = { ["EN"] = "Defeat High Priest Dáuraga and High Priestess Khôkali"; }; };</v>
      </c>
      <c r="T25">
        <f t="shared" si="2"/>
        <v>24</v>
      </c>
      <c r="U25" t="str">
        <f t="shared" si="3"/>
        <v xml:space="preserve"> [24] = {</v>
      </c>
      <c r="V25" t="str">
        <f t="shared" si="4"/>
        <v xml:space="preserve">["ID"] = 1879358731; </v>
      </c>
      <c r="W25" t="str">
        <f t="shared" si="5"/>
        <v xml:space="preserve">["ID"] = 1879358731; </v>
      </c>
      <c r="X25" t="str">
        <f t="shared" si="6"/>
        <v/>
      </c>
      <c r="Y25" s="1" t="str">
        <f t="shared" si="7"/>
        <v xml:space="preserve">["SAVE_INDEX"] = 21; </v>
      </c>
      <c r="Z25">
        <f>VLOOKUP(D25,Type!A$2:B$18,2,FALSE)</f>
        <v>4</v>
      </c>
      <c r="AA25" t="str">
        <f t="shared" si="8"/>
        <v xml:space="preserve">["TYPE"] =  4; </v>
      </c>
      <c r="AB25" t="str">
        <f>IF(NOT(ISBLANK(E25)),VLOOKUP(E25,Type!D$2:E$6,2,FALSE),"")</f>
        <v/>
      </c>
      <c r="AC25" t="str">
        <f t="shared" si="9"/>
        <v xml:space="preserve">            </v>
      </c>
      <c r="AD25" t="str">
        <f t="shared" si="10"/>
        <v>0</v>
      </c>
      <c r="AE25" t="str">
        <f t="shared" si="11"/>
        <v xml:space="preserve">["VXP"] = 0; </v>
      </c>
      <c r="AF25" t="str">
        <f t="shared" si="12"/>
        <v>5</v>
      </c>
      <c r="AG25" t="str">
        <f t="shared" si="13"/>
        <v xml:space="preserve">["LP"] =  5; </v>
      </c>
      <c r="AH25" t="str">
        <f t="shared" si="14"/>
        <v>0</v>
      </c>
      <c r="AI25" t="str">
        <f t="shared" si="15"/>
        <v xml:space="preserve">["REP"] =   0; </v>
      </c>
      <c r="AJ25">
        <f>IF(NOT(ISBLANK(J25)),VLOOKUP(J25,Faction!A$2:B$78,2,FALSE),1)</f>
        <v>1</v>
      </c>
      <c r="AK25" t="str">
        <f t="shared" si="16"/>
        <v xml:space="preserve">["FACTION"] =  1; </v>
      </c>
      <c r="AL25" t="str">
        <f t="shared" si="17"/>
        <v xml:space="preserve">["TIER"] = 2; </v>
      </c>
      <c r="AM25" t="str">
        <f t="shared" si="18"/>
        <v xml:space="preserve">["MIN_LVL"] = "115"; </v>
      </c>
      <c r="AN25" t="str">
        <f t="shared" si="19"/>
        <v/>
      </c>
      <c r="AO25" t="str">
        <f t="shared" si="20"/>
        <v xml:space="preserve">["NAME"] = { ["EN"] = "The Abyss of Mordath: The Spoiled of the Eye -- Tier 1"; }; </v>
      </c>
      <c r="AP25" t="str">
        <f t="shared" si="21"/>
        <v xml:space="preserve">["LORE"] = { ["EN"] = "High Priest Dáuraga and High Priestess Khôkali have led the Order of the Eye into the Mordath to seek revenge on the Firehorn Dwarves and lay claim to the Dark Lord's most powerful artifacts."; }; </v>
      </c>
      <c r="AQ25" t="str">
        <f t="shared" si="22"/>
        <v xml:space="preserve">["SUMMARY"] = { ["EN"] = "Defeat High Priest Dáuraga and High Priestess Khôkali"; }; </v>
      </c>
      <c r="AR25" t="str">
        <f t="shared" si="23"/>
        <v/>
      </c>
      <c r="AS25" t="str">
        <f t="shared" si="24"/>
        <v>};</v>
      </c>
    </row>
    <row r="26" spans="1:45" x14ac:dyDescent="0.25">
      <c r="A26">
        <v>1879358606</v>
      </c>
      <c r="B26">
        <v>22</v>
      </c>
      <c r="C26" t="s">
        <v>1506</v>
      </c>
      <c r="D26" t="s">
        <v>25</v>
      </c>
      <c r="K26" t="s">
        <v>1511</v>
      </c>
      <c r="L26" t="s">
        <v>1510</v>
      </c>
      <c r="M26">
        <v>3</v>
      </c>
      <c r="N26" s="5">
        <v>115</v>
      </c>
      <c r="R26" t="str">
        <f t="shared" si="0"/>
        <v xml:space="preserve"> [25] = {["ID"] = 1879358606; }; -- Discovery: The Abyss of Mordath</v>
      </c>
      <c r="S26" s="1" t="str">
        <f t="shared" si="1"/>
        <v xml:space="preserve"> [25] = {["ID"] = 1879358606; ["SAVE_INDEX"] = 22; ["TYPE"] =  3;             ["VXP"] = 0; ["LP"] =  0; ["REP"] =   0; ["FACTION"] =  1; ["TIER"] = 3; ["MIN_LVL"] = "115"; ["NAME"] = { ["EN"] = "Discovery: The Abyss of Mordath"; }; ["LORE"] = { ["EN"] = "You have discovered the entrance to the Abyss of Mordath."; }; ["SUMMARY"] = { ["EN"] = "Discovered the entrance to the Abyss of Mordath."; }; };</v>
      </c>
      <c r="T26">
        <f t="shared" si="2"/>
        <v>25</v>
      </c>
      <c r="U26" t="str">
        <f t="shared" si="3"/>
        <v xml:space="preserve"> [25] = {</v>
      </c>
      <c r="V26" t="str">
        <f t="shared" si="4"/>
        <v xml:space="preserve">["ID"] = 1879358606; </v>
      </c>
      <c r="W26" t="str">
        <f t="shared" si="5"/>
        <v xml:space="preserve">["ID"] = 1879358606; </v>
      </c>
      <c r="X26" t="str">
        <f t="shared" si="6"/>
        <v/>
      </c>
      <c r="Y26" s="1" t="str">
        <f t="shared" si="7"/>
        <v xml:space="preserve">["SAVE_INDEX"] = 22; </v>
      </c>
      <c r="Z26">
        <f>VLOOKUP(D26,Type!A$2:B$18,2,FALSE)</f>
        <v>3</v>
      </c>
      <c r="AA26" t="str">
        <f t="shared" si="8"/>
        <v xml:space="preserve">["TYPE"] =  3; </v>
      </c>
      <c r="AB26" t="str">
        <f>IF(NOT(ISBLANK(E26)),VLOOKUP(E26,Type!D$2:E$6,2,FALSE),"")</f>
        <v/>
      </c>
      <c r="AC26" t="str">
        <f t="shared" si="9"/>
        <v xml:space="preserve">            </v>
      </c>
      <c r="AD26" t="str">
        <f t="shared" si="10"/>
        <v>0</v>
      </c>
      <c r="AE26" t="str">
        <f t="shared" si="11"/>
        <v xml:space="preserve">["VXP"] = 0; </v>
      </c>
      <c r="AF26" t="str">
        <f t="shared" si="12"/>
        <v>0</v>
      </c>
      <c r="AG26" t="str">
        <f t="shared" si="13"/>
        <v xml:space="preserve">["LP"] =  0; </v>
      </c>
      <c r="AH26" t="str">
        <f t="shared" si="14"/>
        <v>0</v>
      </c>
      <c r="AI26" t="str">
        <f t="shared" si="15"/>
        <v xml:space="preserve">["REP"] =   0; </v>
      </c>
      <c r="AJ26">
        <f>IF(NOT(ISBLANK(J26)),VLOOKUP(J26,Faction!A$2:B$78,2,FALSE),1)</f>
        <v>1</v>
      </c>
      <c r="AK26" t="str">
        <f t="shared" si="16"/>
        <v xml:space="preserve">["FACTION"] =  1; </v>
      </c>
      <c r="AL26" t="str">
        <f t="shared" si="17"/>
        <v xml:space="preserve">["TIER"] = 3; </v>
      </c>
      <c r="AM26" t="str">
        <f t="shared" si="18"/>
        <v xml:space="preserve">["MIN_LVL"] = "115"; </v>
      </c>
      <c r="AN26" t="str">
        <f t="shared" si="19"/>
        <v/>
      </c>
      <c r="AO26" t="str">
        <f t="shared" si="20"/>
        <v xml:space="preserve">["NAME"] = { ["EN"] = "Discovery: The Abyss of Mordath"; }; </v>
      </c>
      <c r="AP26" t="str">
        <f t="shared" si="21"/>
        <v xml:space="preserve">["LORE"] = { ["EN"] = "You have discovered the entrance to the Abyss of Mordath."; }; </v>
      </c>
      <c r="AQ26" t="str">
        <f t="shared" si="22"/>
        <v xml:space="preserve">["SUMMARY"] = { ["EN"] = "Discovered the entrance to the Abyss of Mordath."; }; </v>
      </c>
      <c r="AR26" t="str">
        <f t="shared" si="23"/>
        <v/>
      </c>
      <c r="AS26" t="str">
        <f t="shared" si="24"/>
        <v>};</v>
      </c>
    </row>
    <row r="27" spans="1:45" x14ac:dyDescent="0.25">
      <c r="A27">
        <v>1879358761</v>
      </c>
      <c r="B27">
        <v>23</v>
      </c>
      <c r="C27" t="s">
        <v>1494</v>
      </c>
      <c r="D27" t="s">
        <v>31</v>
      </c>
      <c r="H27">
        <v>5</v>
      </c>
      <c r="K27" t="s">
        <v>1513</v>
      </c>
      <c r="L27" t="s">
        <v>1512</v>
      </c>
      <c r="M27">
        <v>2</v>
      </c>
      <c r="N27" s="5">
        <v>115</v>
      </c>
      <c r="R27" t="str">
        <f t="shared" si="0"/>
        <v xml:space="preserve"> [26] = {["ID"] = 1879358761; }; -- The Abyss of Mordath: The Deathless Warden -- Tier 1</v>
      </c>
      <c r="S27" s="1" t="str">
        <f t="shared" si="1"/>
        <v xml:space="preserve"> [26] = {["ID"] = 1879358761; ["SAVE_INDEX"] = 23; ["TYPE"] =  4;             ["VXP"] = 0; ["LP"] =  5; ["REP"] =   0; ["FACTION"] =  1; ["TIER"] = 2; ["MIN_LVL"] = "115"; ["NAME"] = { ["EN"] = "The Abyss of Mordath: The Deathless Warden -- Tier 1"; }; ["LORE"] = { ["EN"] = "Sagróg the Bitter Warden has long stood watch over the Mordath, imprisoning the most hated foes of Sauron and keeping all intruders from uncovering the secrets hidden in its depths."; }; ["SUMMARY"] = { ["EN"] = "Defeat Sagróg the Bitter Warden"; }; };</v>
      </c>
      <c r="T27">
        <f t="shared" si="2"/>
        <v>26</v>
      </c>
      <c r="U27" t="str">
        <f t="shared" si="3"/>
        <v xml:space="preserve"> [26] = {</v>
      </c>
      <c r="V27" t="str">
        <f t="shared" si="4"/>
        <v xml:space="preserve">["ID"] = 1879358761; </v>
      </c>
      <c r="W27" t="str">
        <f t="shared" si="5"/>
        <v xml:space="preserve">["ID"] = 1879358761; </v>
      </c>
      <c r="X27" t="str">
        <f t="shared" si="6"/>
        <v/>
      </c>
      <c r="Y27" s="1" t="str">
        <f t="shared" si="7"/>
        <v xml:space="preserve">["SAVE_INDEX"] = 23; </v>
      </c>
      <c r="Z27">
        <f>VLOOKUP(D27,Type!A$2:B$18,2,FALSE)</f>
        <v>4</v>
      </c>
      <c r="AA27" t="str">
        <f t="shared" si="8"/>
        <v xml:space="preserve">["TYPE"] =  4; </v>
      </c>
      <c r="AB27" t="str">
        <f>IF(NOT(ISBLANK(E27)),VLOOKUP(E27,Type!D$2:E$6,2,FALSE),"")</f>
        <v/>
      </c>
      <c r="AC27" t="str">
        <f t="shared" si="9"/>
        <v xml:space="preserve">            </v>
      </c>
      <c r="AD27" t="str">
        <f t="shared" si="10"/>
        <v>0</v>
      </c>
      <c r="AE27" t="str">
        <f t="shared" si="11"/>
        <v xml:space="preserve">["VXP"] = 0; </v>
      </c>
      <c r="AF27" t="str">
        <f t="shared" si="12"/>
        <v>5</v>
      </c>
      <c r="AG27" t="str">
        <f t="shared" si="13"/>
        <v xml:space="preserve">["LP"] =  5; </v>
      </c>
      <c r="AH27" t="str">
        <f t="shared" si="14"/>
        <v>0</v>
      </c>
      <c r="AI27" t="str">
        <f t="shared" si="15"/>
        <v xml:space="preserve">["REP"] =   0; </v>
      </c>
      <c r="AJ27">
        <f>IF(NOT(ISBLANK(J27)),VLOOKUP(J27,Faction!A$2:B$78,2,FALSE),1)</f>
        <v>1</v>
      </c>
      <c r="AK27" t="str">
        <f t="shared" si="16"/>
        <v xml:space="preserve">["FACTION"] =  1; </v>
      </c>
      <c r="AL27" t="str">
        <f t="shared" si="17"/>
        <v xml:space="preserve">["TIER"] = 2; </v>
      </c>
      <c r="AM27" t="str">
        <f t="shared" si="18"/>
        <v xml:space="preserve">["MIN_LVL"] = "115"; </v>
      </c>
      <c r="AN27" t="str">
        <f t="shared" si="19"/>
        <v/>
      </c>
      <c r="AO27" t="str">
        <f t="shared" si="20"/>
        <v xml:space="preserve">["NAME"] = { ["EN"] = "The Abyss of Mordath: The Deathless Warden -- Tier 1"; }; </v>
      </c>
      <c r="AP27" t="str">
        <f t="shared" si="21"/>
        <v xml:space="preserve">["LORE"] = { ["EN"] = "Sagróg the Bitter Warden has long stood watch over the Mordath, imprisoning the most hated foes of Sauron and keeping all intruders from uncovering the secrets hidden in its depths."; }; </v>
      </c>
      <c r="AQ27" t="str">
        <f t="shared" si="22"/>
        <v xml:space="preserve">["SUMMARY"] = { ["EN"] = "Defeat Sagróg the Bitter Warden"; }; </v>
      </c>
      <c r="AR27" t="str">
        <f t="shared" si="23"/>
        <v/>
      </c>
      <c r="AS27" t="str">
        <f t="shared" si="24"/>
        <v>};</v>
      </c>
    </row>
    <row r="28" spans="1:45" x14ac:dyDescent="0.25">
      <c r="A28">
        <v>1879358762</v>
      </c>
      <c r="B28">
        <v>24</v>
      </c>
      <c r="C28" t="s">
        <v>1495</v>
      </c>
      <c r="D28" t="s">
        <v>31</v>
      </c>
      <c r="H28">
        <v>5</v>
      </c>
      <c r="K28" t="s">
        <v>1515</v>
      </c>
      <c r="L28" t="s">
        <v>1514</v>
      </c>
      <c r="M28">
        <v>2</v>
      </c>
      <c r="N28" s="5">
        <v>115</v>
      </c>
      <c r="R28" t="str">
        <f t="shared" si="0"/>
        <v xml:space="preserve"> [27] = {["ID"] = 1879358762; }; -- The Abyss of Mordath: The Master of the Seven -- Tier 1</v>
      </c>
      <c r="S28" s="1" t="str">
        <f t="shared" si="1"/>
        <v xml:space="preserve"> [27] = {["ID"] = 1879358762; ["SAVE_INDEX"] = 24; ["TYPE"] =  4;             ["VXP"] = 0; ["LP"] =  5; ["REP"] =   0; ["FACTION"] =  1; ["TIER"] = 2; ["MIN_LVL"] = "115"; ["NAME"] = { ["EN"] = "The Abyss of Mordath: The Master of the Seven -- Tier 1";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 };</v>
      </c>
      <c r="T28">
        <f t="shared" si="2"/>
        <v>27</v>
      </c>
      <c r="U28" t="str">
        <f t="shared" si="3"/>
        <v xml:space="preserve"> [27] = {</v>
      </c>
      <c r="V28" t="str">
        <f t="shared" si="4"/>
        <v xml:space="preserve">["ID"] = 1879358762; </v>
      </c>
      <c r="W28" t="str">
        <f t="shared" si="5"/>
        <v xml:space="preserve">["ID"] = 1879358762; </v>
      </c>
      <c r="X28" t="str">
        <f t="shared" si="6"/>
        <v/>
      </c>
      <c r="Y28" s="1" t="str">
        <f t="shared" si="7"/>
        <v xml:space="preserve">["SAVE_INDEX"] = 24; </v>
      </c>
      <c r="Z28">
        <f>VLOOKUP(D28,Type!A$2:B$18,2,FALSE)</f>
        <v>4</v>
      </c>
      <c r="AA28" t="str">
        <f t="shared" si="8"/>
        <v xml:space="preserve">["TYPE"] =  4; </v>
      </c>
      <c r="AB28" t="str">
        <f>IF(NOT(ISBLANK(E28)),VLOOKUP(E28,Type!D$2:E$6,2,FALSE),"")</f>
        <v/>
      </c>
      <c r="AC28" t="str">
        <f t="shared" si="9"/>
        <v xml:space="preserve">            </v>
      </c>
      <c r="AD28" t="str">
        <f t="shared" si="10"/>
        <v>0</v>
      </c>
      <c r="AE28" t="str">
        <f t="shared" si="11"/>
        <v xml:space="preserve">["VXP"] = 0; </v>
      </c>
      <c r="AF28" t="str">
        <f t="shared" si="12"/>
        <v>5</v>
      </c>
      <c r="AG28" t="str">
        <f t="shared" si="13"/>
        <v xml:space="preserve">["LP"] =  5; </v>
      </c>
      <c r="AH28" t="str">
        <f t="shared" si="14"/>
        <v>0</v>
      </c>
      <c r="AI28" t="str">
        <f t="shared" si="15"/>
        <v xml:space="preserve">["REP"] =   0; </v>
      </c>
      <c r="AJ28">
        <f>IF(NOT(ISBLANK(J28)),VLOOKUP(J28,Faction!A$2:B$78,2,FALSE),1)</f>
        <v>1</v>
      </c>
      <c r="AK28" t="str">
        <f t="shared" si="16"/>
        <v xml:space="preserve">["FACTION"] =  1; </v>
      </c>
      <c r="AL28" t="str">
        <f t="shared" si="17"/>
        <v xml:space="preserve">["TIER"] = 2; </v>
      </c>
      <c r="AM28" t="str">
        <f t="shared" si="18"/>
        <v xml:space="preserve">["MIN_LVL"] = "115"; </v>
      </c>
      <c r="AN28" t="str">
        <f t="shared" si="19"/>
        <v/>
      </c>
      <c r="AO28" t="str">
        <f t="shared" si="20"/>
        <v xml:space="preserve">["NAME"] = { ["EN"] = "The Abyss of Mordath: The Master of the Seven -- Tier 1"; }; </v>
      </c>
      <c r="AP28"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28" t="str">
        <f t="shared" si="22"/>
        <v xml:space="preserve">["SUMMARY"] = { ["EN"] = "Prevent King Vaskmun Greytooth from recovering Mantríf"; }; </v>
      </c>
      <c r="AR28" t="str">
        <f t="shared" si="23"/>
        <v/>
      </c>
      <c r="AS28" t="str">
        <f t="shared" si="24"/>
        <v>};</v>
      </c>
    </row>
    <row r="29" spans="1:45" x14ac:dyDescent="0.25">
      <c r="A29">
        <v>1879358737</v>
      </c>
      <c r="B29">
        <v>25</v>
      </c>
      <c r="C29" t="s">
        <v>1496</v>
      </c>
      <c r="D29" t="s">
        <v>31</v>
      </c>
      <c r="G29" t="s">
        <v>2016</v>
      </c>
      <c r="H29">
        <v>10</v>
      </c>
      <c r="K29" t="s">
        <v>1517</v>
      </c>
      <c r="L29" t="s">
        <v>1833</v>
      </c>
      <c r="M29">
        <v>1</v>
      </c>
      <c r="N29" s="5">
        <v>115</v>
      </c>
      <c r="R29" t="str">
        <f t="shared" si="0"/>
        <v xml:space="preserve"> [28] = {["ID"] = 1879358737; }; -- The Abyss of Mordath -- Tier 2</v>
      </c>
      <c r="S29" s="1" t="str">
        <f t="shared" si="1"/>
        <v xml:space="preserve"> [28] = {["ID"] = 1879358737; ["SAVE_INDEX"] = 25; ["TYPE"] =  4;             ["VXP"] = 0; ["LP"] = 10; ["REP"] =   0; ["FACTION"] =  1; ["TIER"] = 1; ["MIN_LVL"] = "115"; ["NAME"] = { ["EN"] = "The Abyss of Mordath -- Tier 2";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["SUMMARY"] = { ["EN"] = "Complete 3 deeds on Tier 2"; }; ["TITLE"] = { ["EN"] = "Scourge of Mordath"; }; };</v>
      </c>
      <c r="T29">
        <f t="shared" si="2"/>
        <v>28</v>
      </c>
      <c r="U29" t="str">
        <f t="shared" si="3"/>
        <v xml:space="preserve"> [28] = {</v>
      </c>
      <c r="V29" t="str">
        <f t="shared" si="4"/>
        <v xml:space="preserve">["ID"] = 1879358737; </v>
      </c>
      <c r="W29" t="str">
        <f t="shared" si="5"/>
        <v xml:space="preserve">["ID"] = 1879358737; </v>
      </c>
      <c r="X29" t="str">
        <f t="shared" si="6"/>
        <v/>
      </c>
      <c r="Y29" s="1" t="str">
        <f t="shared" si="7"/>
        <v xml:space="preserve">["SAVE_INDEX"] = 25; </v>
      </c>
      <c r="Z29">
        <f>VLOOKUP(D29,Type!A$2:B$18,2,FALSE)</f>
        <v>4</v>
      </c>
      <c r="AA29" t="str">
        <f t="shared" si="8"/>
        <v xml:space="preserve">["TYPE"] =  4; </v>
      </c>
      <c r="AB29" t="str">
        <f>IF(NOT(ISBLANK(E29)),VLOOKUP(E29,Type!D$2:E$6,2,FALSE),"")</f>
        <v/>
      </c>
      <c r="AC29" t="str">
        <f t="shared" si="9"/>
        <v xml:space="preserve">            </v>
      </c>
      <c r="AD29" t="str">
        <f t="shared" si="10"/>
        <v>0</v>
      </c>
      <c r="AE29" t="str">
        <f t="shared" si="11"/>
        <v xml:space="preserve">["VXP"] = 0; </v>
      </c>
      <c r="AF29" t="str">
        <f t="shared" si="12"/>
        <v>10</v>
      </c>
      <c r="AG29" t="str">
        <f t="shared" si="13"/>
        <v xml:space="preserve">["LP"] = 10; </v>
      </c>
      <c r="AH29" t="str">
        <f t="shared" si="14"/>
        <v>0</v>
      </c>
      <c r="AI29" t="str">
        <f t="shared" si="15"/>
        <v xml:space="preserve">["REP"] =   0; </v>
      </c>
      <c r="AJ29">
        <f>IF(NOT(ISBLANK(J29)),VLOOKUP(J29,Faction!A$2:B$78,2,FALSE),1)</f>
        <v>1</v>
      </c>
      <c r="AK29" t="str">
        <f t="shared" si="16"/>
        <v xml:space="preserve">["FACTION"] =  1; </v>
      </c>
      <c r="AL29" t="str">
        <f t="shared" si="17"/>
        <v xml:space="preserve">["TIER"] = 1; </v>
      </c>
      <c r="AM29" t="str">
        <f t="shared" si="18"/>
        <v xml:space="preserve">["MIN_LVL"] = "115"; </v>
      </c>
      <c r="AN29" t="str">
        <f t="shared" si="19"/>
        <v/>
      </c>
      <c r="AO29" t="str">
        <f t="shared" si="20"/>
        <v xml:space="preserve">["NAME"] = { ["EN"] = "The Abyss of Mordath -- Tier 2"; }; </v>
      </c>
      <c r="AP29"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v>
      </c>
      <c r="AQ29" t="str">
        <f t="shared" si="22"/>
        <v xml:space="preserve">["SUMMARY"] = { ["EN"] = "Complete 3 deeds on Tier 2"; }; </v>
      </c>
      <c r="AR29" t="str">
        <f t="shared" si="23"/>
        <v xml:space="preserve">["TITLE"] = { ["EN"] = "Scourge of Mordath"; }; </v>
      </c>
      <c r="AS29" t="str">
        <f t="shared" si="24"/>
        <v>};</v>
      </c>
    </row>
    <row r="30" spans="1:45" x14ac:dyDescent="0.25">
      <c r="A30">
        <v>1879358730</v>
      </c>
      <c r="B30">
        <v>26</v>
      </c>
      <c r="C30" t="s">
        <v>1497</v>
      </c>
      <c r="D30" t="s">
        <v>31</v>
      </c>
      <c r="H30">
        <v>5</v>
      </c>
      <c r="K30" t="s">
        <v>1516</v>
      </c>
      <c r="L30" t="s">
        <v>1508</v>
      </c>
      <c r="M30">
        <v>2</v>
      </c>
      <c r="N30" s="5">
        <v>115</v>
      </c>
      <c r="R30" t="str">
        <f t="shared" si="0"/>
        <v xml:space="preserve"> [29] = {["ID"] = 1879358730; }; -- The Abyss of Mordath: The Spoiled of the Eye -- Tier 2</v>
      </c>
      <c r="S30" s="1" t="str">
        <f t="shared" si="1"/>
        <v xml:space="preserve"> [29] = {["ID"] = 1879358730; ["SAVE_INDEX"] = 26; ["TYPE"] =  4;             ["VXP"] = 0; ["LP"] =  5; ["REP"] =   0; ["FACTION"] =  1; ["TIER"] = 2; ["MIN_LVL"] = "115"; ["NAME"] = { ["EN"] = "The Abyss of Mordath: The Spoiled of the Eye -- Tier 2"; }; ["LORE"] = { ["EN"] = "High Priest Dáuraga and High Priestess Khôkali have led the Order of the Eye into the Mordath to seek revenge on the Firehorn Dwarves and lay claim to the Dark Lord's most powerful artifacts."; }; ["SUMMARY"] = { ["EN"] = "Defeat High Priest Dáuraga and High Priestess Khôkali on Tier 2"; }; };</v>
      </c>
      <c r="T30">
        <f t="shared" si="2"/>
        <v>29</v>
      </c>
      <c r="U30" t="str">
        <f t="shared" si="3"/>
        <v xml:space="preserve"> [29] = {</v>
      </c>
      <c r="V30" t="str">
        <f t="shared" si="4"/>
        <v xml:space="preserve">["ID"] = 1879358730; </v>
      </c>
      <c r="W30" t="str">
        <f t="shared" si="5"/>
        <v xml:space="preserve">["ID"] = 1879358730; </v>
      </c>
      <c r="X30" t="str">
        <f t="shared" si="6"/>
        <v/>
      </c>
      <c r="Y30" s="1" t="str">
        <f t="shared" si="7"/>
        <v xml:space="preserve">["SAVE_INDEX"] = 26; </v>
      </c>
      <c r="Z30">
        <f>VLOOKUP(D30,Type!A$2:B$18,2,FALSE)</f>
        <v>4</v>
      </c>
      <c r="AA30" t="str">
        <f t="shared" si="8"/>
        <v xml:space="preserve">["TYPE"] =  4; </v>
      </c>
      <c r="AB30" t="str">
        <f>IF(NOT(ISBLANK(E30)),VLOOKUP(E30,Type!D$2:E$6,2,FALSE),"")</f>
        <v/>
      </c>
      <c r="AC30" t="str">
        <f t="shared" si="9"/>
        <v xml:space="preserve">            </v>
      </c>
      <c r="AD30" t="str">
        <f t="shared" si="10"/>
        <v>0</v>
      </c>
      <c r="AE30" t="str">
        <f t="shared" si="11"/>
        <v xml:space="preserve">["VXP"] = 0; </v>
      </c>
      <c r="AF30" t="str">
        <f t="shared" si="12"/>
        <v>5</v>
      </c>
      <c r="AG30" t="str">
        <f t="shared" si="13"/>
        <v xml:space="preserve">["LP"] =  5; </v>
      </c>
      <c r="AH30" t="str">
        <f t="shared" si="14"/>
        <v>0</v>
      </c>
      <c r="AI30" t="str">
        <f t="shared" si="15"/>
        <v xml:space="preserve">["REP"] =   0; </v>
      </c>
      <c r="AJ30">
        <f>IF(NOT(ISBLANK(J30)),VLOOKUP(J30,Faction!A$2:B$78,2,FALSE),1)</f>
        <v>1</v>
      </c>
      <c r="AK30" t="str">
        <f t="shared" si="16"/>
        <v xml:space="preserve">["FACTION"] =  1; </v>
      </c>
      <c r="AL30" t="str">
        <f t="shared" si="17"/>
        <v xml:space="preserve">["TIER"] = 2; </v>
      </c>
      <c r="AM30" t="str">
        <f t="shared" si="18"/>
        <v xml:space="preserve">["MIN_LVL"] = "115"; </v>
      </c>
      <c r="AN30" t="str">
        <f t="shared" si="19"/>
        <v/>
      </c>
      <c r="AO30" t="str">
        <f t="shared" si="20"/>
        <v xml:space="preserve">["NAME"] = { ["EN"] = "The Abyss of Mordath: The Spoiled of the Eye -- Tier 2"; }; </v>
      </c>
      <c r="AP30" t="str">
        <f t="shared" si="21"/>
        <v xml:space="preserve">["LORE"] = { ["EN"] = "High Priest Dáuraga and High Priestess Khôkali have led the Order of the Eye into the Mordath to seek revenge on the Firehorn Dwarves and lay claim to the Dark Lord's most powerful artifacts."; }; </v>
      </c>
      <c r="AQ30" t="str">
        <f t="shared" si="22"/>
        <v xml:space="preserve">["SUMMARY"] = { ["EN"] = "Defeat High Priest Dáuraga and High Priestess Khôkali on Tier 2"; }; </v>
      </c>
      <c r="AR30" t="str">
        <f t="shared" si="23"/>
        <v/>
      </c>
      <c r="AS30" t="str">
        <f t="shared" si="24"/>
        <v>};</v>
      </c>
    </row>
    <row r="31" spans="1:45" x14ac:dyDescent="0.25">
      <c r="A31">
        <v>1879358758</v>
      </c>
      <c r="B31">
        <v>27</v>
      </c>
      <c r="C31" t="s">
        <v>1498</v>
      </c>
      <c r="D31" t="s">
        <v>31</v>
      </c>
      <c r="H31">
        <v>5</v>
      </c>
      <c r="K31" t="s">
        <v>1518</v>
      </c>
      <c r="L31" t="s">
        <v>1512</v>
      </c>
      <c r="M31">
        <v>2</v>
      </c>
      <c r="N31" s="5">
        <v>115</v>
      </c>
      <c r="R31" t="str">
        <f t="shared" si="0"/>
        <v xml:space="preserve"> [30] = {["ID"] = 1879358758; }; -- The Abyss of Mordath: The Deathless Warden -- Tier 2</v>
      </c>
      <c r="S31" s="1" t="str">
        <f t="shared" si="1"/>
        <v xml:space="preserve"> [30] = {["ID"] = 1879358758; ["SAVE_INDEX"] = 27; ["TYPE"] =  4;             ["VXP"] = 0; ["LP"] =  5; ["REP"] =   0; ["FACTION"] =  1; ["TIER"] = 2; ["MIN_LVL"] = "115"; ["NAME"] = { ["EN"] = "The Abyss of Mordath: The Deathless Warden -- Tier 2"; }; ["LORE"] = { ["EN"] = "Sagróg the Bitter Warden has long stood watch over the Mordath, imprisoning the most hated foes of Sauron and keeping all intruders from uncovering the secrets hidden in its depths."; }; ["SUMMARY"] = { ["EN"] = "Defeat Sagróg the Bitter Warden on Tier 2"; }; };</v>
      </c>
      <c r="T31">
        <f t="shared" si="2"/>
        <v>30</v>
      </c>
      <c r="U31" t="str">
        <f t="shared" si="3"/>
        <v xml:space="preserve"> [30] = {</v>
      </c>
      <c r="V31" t="str">
        <f t="shared" si="4"/>
        <v xml:space="preserve">["ID"] = 1879358758; </v>
      </c>
      <c r="W31" t="str">
        <f t="shared" si="5"/>
        <v xml:space="preserve">["ID"] = 1879358758; </v>
      </c>
      <c r="X31" t="str">
        <f t="shared" si="6"/>
        <v/>
      </c>
      <c r="Y31" s="1" t="str">
        <f t="shared" si="7"/>
        <v xml:space="preserve">["SAVE_INDEX"] = 27; </v>
      </c>
      <c r="Z31">
        <f>VLOOKUP(D31,Type!A$2:B$18,2,FALSE)</f>
        <v>4</v>
      </c>
      <c r="AA31" t="str">
        <f t="shared" si="8"/>
        <v xml:space="preserve">["TYPE"] =  4; </v>
      </c>
      <c r="AB31" t="str">
        <f>IF(NOT(ISBLANK(E31)),VLOOKUP(E31,Type!D$2:E$6,2,FALSE),"")</f>
        <v/>
      </c>
      <c r="AC31" t="str">
        <f t="shared" si="9"/>
        <v xml:space="preserve">            </v>
      </c>
      <c r="AD31" t="str">
        <f t="shared" si="10"/>
        <v>0</v>
      </c>
      <c r="AE31" t="str">
        <f t="shared" si="11"/>
        <v xml:space="preserve">["VXP"] = 0; </v>
      </c>
      <c r="AF31" t="str">
        <f t="shared" si="12"/>
        <v>5</v>
      </c>
      <c r="AG31" t="str">
        <f t="shared" si="13"/>
        <v xml:space="preserve">["LP"] =  5; </v>
      </c>
      <c r="AH31" t="str">
        <f t="shared" si="14"/>
        <v>0</v>
      </c>
      <c r="AI31" t="str">
        <f t="shared" si="15"/>
        <v xml:space="preserve">["REP"] =   0; </v>
      </c>
      <c r="AJ31">
        <f>IF(NOT(ISBLANK(J31)),VLOOKUP(J31,Faction!A$2:B$78,2,FALSE),1)</f>
        <v>1</v>
      </c>
      <c r="AK31" t="str">
        <f t="shared" si="16"/>
        <v xml:space="preserve">["FACTION"] =  1; </v>
      </c>
      <c r="AL31" t="str">
        <f t="shared" si="17"/>
        <v xml:space="preserve">["TIER"] = 2; </v>
      </c>
      <c r="AM31" t="str">
        <f t="shared" si="18"/>
        <v xml:space="preserve">["MIN_LVL"] = "115"; </v>
      </c>
      <c r="AN31" t="str">
        <f t="shared" si="19"/>
        <v/>
      </c>
      <c r="AO31" t="str">
        <f t="shared" si="20"/>
        <v xml:space="preserve">["NAME"] = { ["EN"] = "The Abyss of Mordath: The Deathless Warden -- Tier 2"; }; </v>
      </c>
      <c r="AP31" t="str">
        <f t="shared" si="21"/>
        <v xml:space="preserve">["LORE"] = { ["EN"] = "Sagróg the Bitter Warden has long stood watch over the Mordath, imprisoning the most hated foes of Sauron and keeping all intruders from uncovering the secrets hidden in its depths."; }; </v>
      </c>
      <c r="AQ31" t="str">
        <f t="shared" si="22"/>
        <v xml:space="preserve">["SUMMARY"] = { ["EN"] = "Defeat Sagróg the Bitter Warden on Tier 2"; }; </v>
      </c>
      <c r="AR31" t="str">
        <f t="shared" si="23"/>
        <v/>
      </c>
      <c r="AS31" t="str">
        <f t="shared" si="24"/>
        <v>};</v>
      </c>
    </row>
    <row r="32" spans="1:45" x14ac:dyDescent="0.25">
      <c r="A32">
        <v>1879358759</v>
      </c>
      <c r="B32">
        <v>28</v>
      </c>
      <c r="C32" t="s">
        <v>1499</v>
      </c>
      <c r="D32" t="s">
        <v>31</v>
      </c>
      <c r="H32">
        <v>5</v>
      </c>
      <c r="K32" t="s">
        <v>1519</v>
      </c>
      <c r="L32" t="s">
        <v>1514</v>
      </c>
      <c r="M32">
        <v>2</v>
      </c>
      <c r="N32" s="5">
        <v>115</v>
      </c>
      <c r="R32" t="str">
        <f t="shared" si="0"/>
        <v xml:space="preserve"> [31] = {["ID"] = 1879358759; }; -- The Abyss of Mordath: The Master of the Seven -- Tier 2</v>
      </c>
      <c r="S32" s="1" t="str">
        <f t="shared" si="1"/>
        <v xml:space="preserve"> [31] = {["ID"] = 1879358759; ["SAVE_INDEX"] = 28; ["TYPE"] =  4;             ["VXP"] = 0; ["LP"] =  5; ["REP"] =   0; ["FACTION"] =  1; ["TIER"] = 2; ["MIN_LVL"] = "115"; ["NAME"] = { ["EN"] = "The Abyss of Mordath: The Master of the Seven -- Tier 2";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on Tier 2"; }; };</v>
      </c>
      <c r="T32">
        <f t="shared" si="2"/>
        <v>31</v>
      </c>
      <c r="U32" t="str">
        <f t="shared" si="3"/>
        <v xml:space="preserve"> [31] = {</v>
      </c>
      <c r="V32" t="str">
        <f t="shared" si="4"/>
        <v xml:space="preserve">["ID"] = 1879358759; </v>
      </c>
      <c r="W32" t="str">
        <f t="shared" si="5"/>
        <v xml:space="preserve">["ID"] = 1879358759; </v>
      </c>
      <c r="X32" t="str">
        <f t="shared" si="6"/>
        <v/>
      </c>
      <c r="Y32" s="1" t="str">
        <f t="shared" si="7"/>
        <v xml:space="preserve">["SAVE_INDEX"] = 28; </v>
      </c>
      <c r="Z32">
        <f>VLOOKUP(D32,Type!A$2:B$18,2,FALSE)</f>
        <v>4</v>
      </c>
      <c r="AA32" t="str">
        <f t="shared" si="8"/>
        <v xml:space="preserve">["TYPE"] =  4; </v>
      </c>
      <c r="AB32" t="str">
        <f>IF(NOT(ISBLANK(E32)),VLOOKUP(E32,Type!D$2:E$6,2,FALSE),"")</f>
        <v/>
      </c>
      <c r="AC32" t="str">
        <f t="shared" si="9"/>
        <v xml:space="preserve">            </v>
      </c>
      <c r="AD32" t="str">
        <f t="shared" si="10"/>
        <v>0</v>
      </c>
      <c r="AE32" t="str">
        <f t="shared" si="11"/>
        <v xml:space="preserve">["VXP"] = 0; </v>
      </c>
      <c r="AF32" t="str">
        <f t="shared" si="12"/>
        <v>5</v>
      </c>
      <c r="AG32" t="str">
        <f t="shared" si="13"/>
        <v xml:space="preserve">["LP"] =  5; </v>
      </c>
      <c r="AH32" t="str">
        <f t="shared" si="14"/>
        <v>0</v>
      </c>
      <c r="AI32" t="str">
        <f t="shared" si="15"/>
        <v xml:space="preserve">["REP"] =   0; </v>
      </c>
      <c r="AJ32">
        <f>IF(NOT(ISBLANK(J32)),VLOOKUP(J32,Faction!A$2:B$78,2,FALSE),1)</f>
        <v>1</v>
      </c>
      <c r="AK32" t="str">
        <f t="shared" si="16"/>
        <v xml:space="preserve">["FACTION"] =  1; </v>
      </c>
      <c r="AL32" t="str">
        <f t="shared" si="17"/>
        <v xml:space="preserve">["TIER"] = 2; </v>
      </c>
      <c r="AM32" t="str">
        <f t="shared" si="18"/>
        <v xml:space="preserve">["MIN_LVL"] = "115"; </v>
      </c>
      <c r="AN32" t="str">
        <f t="shared" si="19"/>
        <v/>
      </c>
      <c r="AO32" t="str">
        <f t="shared" si="20"/>
        <v xml:space="preserve">["NAME"] = { ["EN"] = "The Abyss of Mordath: The Master of the Seven -- Tier 2"; }; </v>
      </c>
      <c r="AP32"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32" t="str">
        <f t="shared" si="22"/>
        <v xml:space="preserve">["SUMMARY"] = { ["EN"] = "Prevent King Vaskmun Greytooth from recovering Mantríf on Tier 2"; }; </v>
      </c>
      <c r="AR32" t="str">
        <f t="shared" si="23"/>
        <v/>
      </c>
      <c r="AS32" t="str">
        <f t="shared" si="24"/>
        <v>};</v>
      </c>
    </row>
    <row r="33" spans="1:45" x14ac:dyDescent="0.25">
      <c r="A33">
        <v>1879358735</v>
      </c>
      <c r="B33">
        <v>29</v>
      </c>
      <c r="C33" t="s">
        <v>1500</v>
      </c>
      <c r="D33" t="s">
        <v>31</v>
      </c>
      <c r="G33" t="s">
        <v>1533</v>
      </c>
      <c r="H33">
        <v>10</v>
      </c>
      <c r="K33" t="s">
        <v>1517</v>
      </c>
      <c r="L33" t="s">
        <v>1835</v>
      </c>
      <c r="M33">
        <v>1</v>
      </c>
      <c r="N33" s="5">
        <v>115</v>
      </c>
      <c r="R33" t="str">
        <f t="shared" si="0"/>
        <v xml:space="preserve"> [32] = {["ID"] = 1879358735; }; -- The Abyss of Mordath -- Conqueror of Greed</v>
      </c>
      <c r="S33" s="1" t="str">
        <f t="shared" si="1"/>
        <v xml:space="preserve"> [32] = {["ID"] = 1879358735; ["SAVE_INDEX"] = 29; ["TYPE"] =  4;             ["VXP"] = 0; ["LP"] = 10; ["REP"] =   0; ["FACTION"] =  1; ["TIER"] = 1; ["MIN_LVL"] = "115"; ["NAME"] = { ["EN"] = "The Abyss of Mordath -- Conqueror of Greed";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["SUMMARY"] = { ["EN"] = "Complete 3 deeds on Tier 2"; }; ["TITLE"] = { ["EN"] = "Conqueror of Greed"; }; };</v>
      </c>
      <c r="T33">
        <f t="shared" si="2"/>
        <v>32</v>
      </c>
      <c r="U33" t="str">
        <f t="shared" si="3"/>
        <v xml:space="preserve"> [32] = {</v>
      </c>
      <c r="V33" t="str">
        <f t="shared" si="4"/>
        <v xml:space="preserve">["ID"] = 1879358735; </v>
      </c>
      <c r="W33" t="str">
        <f t="shared" si="5"/>
        <v xml:space="preserve">["ID"] = 1879358735; </v>
      </c>
      <c r="X33" t="str">
        <f t="shared" si="6"/>
        <v/>
      </c>
      <c r="Y33" s="1" t="str">
        <f t="shared" si="7"/>
        <v xml:space="preserve">["SAVE_INDEX"] = 29; </v>
      </c>
      <c r="Z33">
        <f>VLOOKUP(D33,Type!A$2:B$18,2,FALSE)</f>
        <v>4</v>
      </c>
      <c r="AA33" t="str">
        <f t="shared" si="8"/>
        <v xml:space="preserve">["TYPE"] =  4; </v>
      </c>
      <c r="AB33" t="str">
        <f>IF(NOT(ISBLANK(E33)),VLOOKUP(E33,Type!D$2:E$6,2,FALSE),"")</f>
        <v/>
      </c>
      <c r="AC33" t="str">
        <f t="shared" si="9"/>
        <v xml:space="preserve">            </v>
      </c>
      <c r="AD33" t="str">
        <f t="shared" si="10"/>
        <v>0</v>
      </c>
      <c r="AE33" t="str">
        <f t="shared" si="11"/>
        <v xml:space="preserve">["VXP"] = 0; </v>
      </c>
      <c r="AF33" t="str">
        <f t="shared" si="12"/>
        <v>10</v>
      </c>
      <c r="AG33" t="str">
        <f t="shared" si="13"/>
        <v xml:space="preserve">["LP"] = 10; </v>
      </c>
      <c r="AH33" t="str">
        <f t="shared" si="14"/>
        <v>0</v>
      </c>
      <c r="AI33" t="str">
        <f t="shared" si="15"/>
        <v xml:space="preserve">["REP"] =   0; </v>
      </c>
      <c r="AJ33">
        <f>IF(NOT(ISBLANK(J33)),VLOOKUP(J33,Faction!A$2:B$78,2,FALSE),1)</f>
        <v>1</v>
      </c>
      <c r="AK33" t="str">
        <f t="shared" si="16"/>
        <v xml:space="preserve">["FACTION"] =  1; </v>
      </c>
      <c r="AL33" t="str">
        <f t="shared" si="17"/>
        <v xml:space="preserve">["TIER"] = 1; </v>
      </c>
      <c r="AM33" t="str">
        <f t="shared" si="18"/>
        <v xml:space="preserve">["MIN_LVL"] = "115"; </v>
      </c>
      <c r="AN33" t="str">
        <f t="shared" si="19"/>
        <v/>
      </c>
      <c r="AO33" t="str">
        <f t="shared" si="20"/>
        <v xml:space="preserve">["NAME"] = { ["EN"] = "The Abyss of Mordath -- Conqueror of Greed"; }; </v>
      </c>
      <c r="AP3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v>
      </c>
      <c r="AQ33" t="str">
        <f t="shared" si="22"/>
        <v xml:space="preserve">["SUMMARY"] = { ["EN"] = "Complete 3 deeds on Tier 2"; }; </v>
      </c>
      <c r="AR33" t="str">
        <f t="shared" si="23"/>
        <v xml:space="preserve">["TITLE"] = { ["EN"] = "Conqueror of Greed"; }; </v>
      </c>
      <c r="AS33" t="str">
        <f t="shared" si="24"/>
        <v>};</v>
      </c>
    </row>
    <row r="34" spans="1:45" x14ac:dyDescent="0.25">
      <c r="A34">
        <v>1879358729</v>
      </c>
      <c r="B34">
        <v>30</v>
      </c>
      <c r="C34" t="s">
        <v>1501</v>
      </c>
      <c r="D34" t="s">
        <v>31</v>
      </c>
      <c r="H34">
        <v>5</v>
      </c>
      <c r="K34" t="s">
        <v>1520</v>
      </c>
      <c r="L34" t="s">
        <v>1834</v>
      </c>
      <c r="M34">
        <v>2</v>
      </c>
      <c r="N34" s="5">
        <v>115</v>
      </c>
      <c r="R34" t="str">
        <f t="shared" si="0"/>
        <v xml:space="preserve"> [33] = {["ID"] = 1879358729; }; -- The Abyss of Mordath: The Order of Death</v>
      </c>
      <c r="S34" s="1" t="str">
        <f t="shared" si="1"/>
        <v xml:space="preserve"> [33] = {["ID"] = 1879358729; ["SAVE_INDEX"] = 30; ["TYPE"] =  4;             ["VXP"] = 0; ["LP"] =  5; ["REP"] =   0; ["FACTION"] =  1; ["TIER"] = 2; ["MIN_LVL"] = "115"; ["NAME"] = { ["EN"] = "The Abyss of Mordath: The Order of Death"; }; ["LORE"]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["SUMMARY"] = { ["EN"] = "Defeat High Priest Dáuraga and High Priestess Khôkali after allowing them to harness the essence of each of the Spoiled on Tier 2"; }; };</v>
      </c>
      <c r="T34">
        <f t="shared" si="2"/>
        <v>33</v>
      </c>
      <c r="U34" t="str">
        <f t="shared" si="3"/>
        <v xml:space="preserve"> [33] = {</v>
      </c>
      <c r="V34" t="str">
        <f t="shared" si="4"/>
        <v xml:space="preserve">["ID"] = 1879358729; </v>
      </c>
      <c r="W34" t="str">
        <f t="shared" si="5"/>
        <v xml:space="preserve">["ID"] = 1879358729; </v>
      </c>
      <c r="X34" t="str">
        <f t="shared" si="6"/>
        <v/>
      </c>
      <c r="Y34" s="1" t="str">
        <f t="shared" si="7"/>
        <v xml:space="preserve">["SAVE_INDEX"] = 30; </v>
      </c>
      <c r="Z34">
        <f>VLOOKUP(D34,Type!A$2:B$18,2,FALSE)</f>
        <v>4</v>
      </c>
      <c r="AA34" t="str">
        <f t="shared" si="8"/>
        <v xml:space="preserve">["TYPE"] =  4; </v>
      </c>
      <c r="AB34" t="str">
        <f>IF(NOT(ISBLANK(E34)),VLOOKUP(E34,Type!D$2:E$6,2,FALSE),"")</f>
        <v/>
      </c>
      <c r="AC34" t="str">
        <f t="shared" si="9"/>
        <v xml:space="preserve">            </v>
      </c>
      <c r="AD34" t="str">
        <f t="shared" si="10"/>
        <v>0</v>
      </c>
      <c r="AE34" t="str">
        <f t="shared" si="11"/>
        <v xml:space="preserve">["VXP"] = 0; </v>
      </c>
      <c r="AF34" t="str">
        <f t="shared" si="12"/>
        <v>5</v>
      </c>
      <c r="AG34" t="str">
        <f t="shared" si="13"/>
        <v xml:space="preserve">["LP"] =  5; </v>
      </c>
      <c r="AH34" t="str">
        <f t="shared" si="14"/>
        <v>0</v>
      </c>
      <c r="AI34" t="str">
        <f t="shared" si="15"/>
        <v xml:space="preserve">["REP"] =   0; </v>
      </c>
      <c r="AJ34">
        <f>IF(NOT(ISBLANK(J34)),VLOOKUP(J34,Faction!A$2:B$78,2,FALSE),1)</f>
        <v>1</v>
      </c>
      <c r="AK34" t="str">
        <f t="shared" si="16"/>
        <v xml:space="preserve">["FACTION"] =  1; </v>
      </c>
      <c r="AL34" t="str">
        <f t="shared" si="17"/>
        <v xml:space="preserve">["TIER"] = 2; </v>
      </c>
      <c r="AM34" t="str">
        <f t="shared" si="18"/>
        <v xml:space="preserve">["MIN_LVL"] = "115"; </v>
      </c>
      <c r="AN34" t="str">
        <f t="shared" si="19"/>
        <v/>
      </c>
      <c r="AO34" t="str">
        <f t="shared" si="20"/>
        <v xml:space="preserve">["NAME"] = { ["EN"] = "The Abyss of Mordath: The Order of Death"; }; </v>
      </c>
      <c r="AP34" t="str">
        <f t="shared" si="21"/>
        <v xml:space="preserve">["LORE"]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v>
      </c>
      <c r="AQ34" t="str">
        <f t="shared" si="22"/>
        <v xml:space="preserve">["SUMMARY"] = { ["EN"] = "Defeat High Priest Dáuraga and High Priestess Khôkali after allowing them to harness the essence of each of the Spoiled on Tier 2"; }; </v>
      </c>
      <c r="AR34" t="str">
        <f t="shared" si="23"/>
        <v/>
      </c>
      <c r="AS34" t="str">
        <f t="shared" si="24"/>
        <v>};</v>
      </c>
    </row>
    <row r="35" spans="1:45" x14ac:dyDescent="0.25">
      <c r="A35">
        <v>1879358757</v>
      </c>
      <c r="B35">
        <v>31</v>
      </c>
      <c r="C35" t="s">
        <v>1502</v>
      </c>
      <c r="D35" t="s">
        <v>31</v>
      </c>
      <c r="H35">
        <v>5</v>
      </c>
      <c r="K35" t="s">
        <v>1521</v>
      </c>
      <c r="L35" t="s">
        <v>1836</v>
      </c>
      <c r="M35">
        <v>2</v>
      </c>
      <c r="N35" s="5">
        <v>115</v>
      </c>
      <c r="R35" t="str">
        <f t="shared" si="0"/>
        <v xml:space="preserve"> [34] = {["ID"] = 1879358757; }; -- The Abyss of Mordath: A Light in the Darkness</v>
      </c>
      <c r="S35" s="1" t="str">
        <f t="shared" si="1"/>
        <v xml:space="preserve"> [34] = {["ID"] = 1879358757; ["SAVE_INDEX"] = 31; ["TYPE"] =  4;             ["VXP"] = 0; ["LP"] =  5; ["REP"] =   0; ["FACTION"] =  1; ["TIER"] = 2; ["MIN_LVL"] = "115"; ["NAME"] = { ["EN"] = "The Abyss of Mordath: A Light in the Darkness"; }; ["LORE"]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["SUMMARY"] = { ["EN"] = "Defeat Sagróg, the Bitter Warden after fully healing the Unseen Spear and forcing his surrender within 10 seconds on Tier 2"; }; };</v>
      </c>
      <c r="T35">
        <f t="shared" si="2"/>
        <v>34</v>
      </c>
      <c r="U35" t="str">
        <f t="shared" si="3"/>
        <v xml:space="preserve"> [34] = {</v>
      </c>
      <c r="V35" t="str">
        <f t="shared" si="4"/>
        <v xml:space="preserve">["ID"] = 1879358757; </v>
      </c>
      <c r="W35" t="str">
        <f t="shared" si="5"/>
        <v xml:space="preserve">["ID"] = 1879358757; </v>
      </c>
      <c r="X35" t="str">
        <f t="shared" si="6"/>
        <v/>
      </c>
      <c r="Y35" s="1" t="str">
        <f t="shared" si="7"/>
        <v xml:space="preserve">["SAVE_INDEX"] = 31; </v>
      </c>
      <c r="Z35">
        <f>VLOOKUP(D35,Type!A$2:B$18,2,FALSE)</f>
        <v>4</v>
      </c>
      <c r="AA35" t="str">
        <f t="shared" si="8"/>
        <v xml:space="preserve">["TYPE"] =  4; </v>
      </c>
      <c r="AB35" t="str">
        <f>IF(NOT(ISBLANK(E35)),VLOOKUP(E35,Type!D$2:E$6,2,FALSE),"")</f>
        <v/>
      </c>
      <c r="AC35" t="str">
        <f t="shared" si="9"/>
        <v xml:space="preserve">            </v>
      </c>
      <c r="AD35" t="str">
        <f t="shared" si="10"/>
        <v>0</v>
      </c>
      <c r="AE35" t="str">
        <f t="shared" si="11"/>
        <v xml:space="preserve">["VXP"] = 0; </v>
      </c>
      <c r="AF35" t="str">
        <f t="shared" si="12"/>
        <v>5</v>
      </c>
      <c r="AG35" t="str">
        <f t="shared" si="13"/>
        <v xml:space="preserve">["LP"] =  5; </v>
      </c>
      <c r="AH35" t="str">
        <f t="shared" si="14"/>
        <v>0</v>
      </c>
      <c r="AI35" t="str">
        <f t="shared" si="15"/>
        <v xml:space="preserve">["REP"] =   0; </v>
      </c>
      <c r="AJ35">
        <f>IF(NOT(ISBLANK(J35)),VLOOKUP(J35,Faction!A$2:B$78,2,FALSE),1)</f>
        <v>1</v>
      </c>
      <c r="AK35" t="str">
        <f t="shared" si="16"/>
        <v xml:space="preserve">["FACTION"] =  1; </v>
      </c>
      <c r="AL35" t="str">
        <f t="shared" si="17"/>
        <v xml:space="preserve">["TIER"] = 2; </v>
      </c>
      <c r="AM35" t="str">
        <f t="shared" si="18"/>
        <v xml:space="preserve">["MIN_LVL"] = "115"; </v>
      </c>
      <c r="AN35" t="str">
        <f t="shared" si="19"/>
        <v/>
      </c>
      <c r="AO35" t="str">
        <f t="shared" si="20"/>
        <v xml:space="preserve">["NAME"] = { ["EN"] = "The Abyss of Mordath: A Light in the Darkness"; }; </v>
      </c>
      <c r="AP35" t="str">
        <f t="shared" si="21"/>
        <v xml:space="preserve">["LORE"]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v>
      </c>
      <c r="AQ35" t="str">
        <f t="shared" si="22"/>
        <v xml:space="preserve">["SUMMARY"] = { ["EN"] = "Defeat Sagróg, the Bitter Warden after fully healing the Unseen Spear and forcing his surrender within 10 seconds on Tier 2"; }; </v>
      </c>
      <c r="AR35" t="str">
        <f t="shared" si="23"/>
        <v/>
      </c>
      <c r="AS35" t="str">
        <f t="shared" si="24"/>
        <v>};</v>
      </c>
    </row>
    <row r="36" spans="1:45" x14ac:dyDescent="0.25">
      <c r="A36">
        <v>1879358760</v>
      </c>
      <c r="B36">
        <v>32</v>
      </c>
      <c r="C36" t="s">
        <v>1503</v>
      </c>
      <c r="D36" t="s">
        <v>31</v>
      </c>
      <c r="H36">
        <v>5</v>
      </c>
      <c r="K36" t="s">
        <v>1522</v>
      </c>
      <c r="L36" t="s">
        <v>1837</v>
      </c>
      <c r="M36">
        <v>2</v>
      </c>
      <c r="N36" s="5">
        <v>115</v>
      </c>
      <c r="R36" t="str">
        <f t="shared" si="0"/>
        <v xml:space="preserve"> [35] = {["ID"] = 1879358760; }; -- The Abyss of Mordath: The Power of the Dwarf-rings</v>
      </c>
      <c r="S36" s="1" t="str">
        <f t="shared" si="1"/>
        <v xml:space="preserve"> [35] = {["ID"] = 1879358760; ["SAVE_INDEX"] = 32; ["TYPE"] =  4;             ["VXP"] = 0; ["LP"] =  5; ["REP"] =   0; ["FACTION"] =  1; ["TIER"] = 2; ["MIN_LVL"] = "115"; ["NAME"] = { ["EN"] = "The Abyss of Mordath: The Power of the Dwarf-rings"; }; ["LORE"] = { ["EN"] = "Desperate to reclaim Manthríf, King Váskmun Greytooth has led the Firehorns into the Abyss of Mordath, but where has the elusive Dwarf-ring come to rest? This deed can only be completed on Tier 2 of the Abyss of Mordath raid."; }; ["SUMMARY"] = { ["EN"] = "Defeat Fingar the Greedy after fully overcoming every manifestation of Dragon-spell on Tier 2"; }; };</v>
      </c>
      <c r="T36">
        <f t="shared" si="2"/>
        <v>35</v>
      </c>
      <c r="U36" t="str">
        <f t="shared" si="3"/>
        <v xml:space="preserve"> [35] = {</v>
      </c>
      <c r="V36" t="str">
        <f t="shared" si="4"/>
        <v xml:space="preserve">["ID"] = 1879358760; </v>
      </c>
      <c r="W36" t="str">
        <f t="shared" si="5"/>
        <v xml:space="preserve">["ID"] = 1879358760; </v>
      </c>
      <c r="X36" t="str">
        <f t="shared" si="6"/>
        <v/>
      </c>
      <c r="Y36" s="1" t="str">
        <f t="shared" si="7"/>
        <v xml:space="preserve">["SAVE_INDEX"] = 32; </v>
      </c>
      <c r="Z36">
        <f>VLOOKUP(D36,Type!A$2:B$18,2,FALSE)</f>
        <v>4</v>
      </c>
      <c r="AA36" t="str">
        <f t="shared" si="8"/>
        <v xml:space="preserve">["TYPE"] =  4; </v>
      </c>
      <c r="AB36" t="str">
        <f>IF(NOT(ISBLANK(E36)),VLOOKUP(E36,Type!D$2:E$6,2,FALSE),"")</f>
        <v/>
      </c>
      <c r="AC36" t="str">
        <f t="shared" si="9"/>
        <v xml:space="preserve">            </v>
      </c>
      <c r="AD36" t="str">
        <f t="shared" si="10"/>
        <v>0</v>
      </c>
      <c r="AE36" t="str">
        <f t="shared" si="11"/>
        <v xml:space="preserve">["VXP"] = 0; </v>
      </c>
      <c r="AF36" t="str">
        <f t="shared" si="12"/>
        <v>5</v>
      </c>
      <c r="AG36" t="str">
        <f t="shared" si="13"/>
        <v xml:space="preserve">["LP"] =  5; </v>
      </c>
      <c r="AH36" t="str">
        <f t="shared" si="14"/>
        <v>0</v>
      </c>
      <c r="AI36" t="str">
        <f t="shared" si="15"/>
        <v xml:space="preserve">["REP"] =   0; </v>
      </c>
      <c r="AJ36">
        <f>IF(NOT(ISBLANK(J36)),VLOOKUP(J36,Faction!A$2:B$78,2,FALSE),1)</f>
        <v>1</v>
      </c>
      <c r="AK36" t="str">
        <f t="shared" si="16"/>
        <v xml:space="preserve">["FACTION"] =  1; </v>
      </c>
      <c r="AL36" t="str">
        <f t="shared" si="17"/>
        <v xml:space="preserve">["TIER"] = 2; </v>
      </c>
      <c r="AM36" t="str">
        <f t="shared" si="18"/>
        <v xml:space="preserve">["MIN_LVL"] = "115"; </v>
      </c>
      <c r="AN36" t="str">
        <f t="shared" si="19"/>
        <v/>
      </c>
      <c r="AO36" t="str">
        <f t="shared" si="20"/>
        <v xml:space="preserve">["NAME"] = { ["EN"] = "The Abyss of Mordath: The Power of the Dwarf-rings"; }; </v>
      </c>
      <c r="AP36" t="str">
        <f t="shared" si="21"/>
        <v xml:space="preserve">["LORE"] = { ["EN"] = "Desperate to reclaim Manthríf, King Váskmun Greytooth has led the Firehorns into the Abyss of Mordath, but where has the elusive Dwarf-ring come to rest? This deed can only be completed on Tier 2 of the Abyss of Mordath raid."; }; </v>
      </c>
      <c r="AQ36" t="str">
        <f t="shared" si="22"/>
        <v xml:space="preserve">["SUMMARY"] = { ["EN"] = "Defeat Fingar the Greedy after fully overcoming every manifestation of Dragon-spell on Tier 2"; }; </v>
      </c>
      <c r="AR36" t="str">
        <f t="shared" si="23"/>
        <v/>
      </c>
      <c r="AS36" t="str">
        <f t="shared" si="24"/>
        <v>};</v>
      </c>
    </row>
    <row r="37" spans="1:45" x14ac:dyDescent="0.25">
      <c r="A37">
        <v>1879358733</v>
      </c>
      <c r="B37">
        <v>33</v>
      </c>
      <c r="C37" t="s">
        <v>1504</v>
      </c>
      <c r="D37" t="s">
        <v>26</v>
      </c>
      <c r="G37" t="s">
        <v>1529</v>
      </c>
      <c r="K37" t="s">
        <v>1524</v>
      </c>
      <c r="L37" t="s">
        <v>1523</v>
      </c>
      <c r="M37">
        <v>0</v>
      </c>
      <c r="N37" s="5" t="s">
        <v>1392</v>
      </c>
      <c r="R37" t="str">
        <f t="shared" si="0"/>
        <v xml:space="preserve"> [36] = {["ID"] = 1879358733; }; -- The Abyss of Mordath -- Challenger of the Abyss</v>
      </c>
      <c r="S37" s="1" t="str">
        <f t="shared" si="1"/>
        <v xml:space="preserve"> [36] = {["ID"] = 1879358733; ["SAVE_INDEX"] = 33; ["TYPE"] =  6;             ["VXP"] = 0; ["LP"] =  0; ["REP"] =   0; ["FACTION"] =  1; ["TIER"] = 0; ["MIN_LVL"] = "CAP"; ["NAME"] = { ["EN"] = "The Abyss of Mordath -- Challenger of the Abyss"; }; ["LORE"] = { ["EN"] = "You defied the evils of the Mordath and conquered every challenge laid before you in the Abyss."; }; ["SUMMARY"] = { ["EN"] = "Defeat all of the challenges within the Abyss of Mordath in a single raid"; }; ["TITLE"] = { ["EN"] = "Challenger of the Abyss"; }; };</v>
      </c>
      <c r="T37">
        <f t="shared" si="2"/>
        <v>36</v>
      </c>
      <c r="U37" t="str">
        <f t="shared" si="3"/>
        <v xml:space="preserve"> [36] = {</v>
      </c>
      <c r="V37" t="str">
        <f t="shared" si="4"/>
        <v xml:space="preserve">["ID"] = 1879358733; </v>
      </c>
      <c r="W37" t="str">
        <f t="shared" si="5"/>
        <v xml:space="preserve">["ID"] = 1879358733; </v>
      </c>
      <c r="X37" t="str">
        <f t="shared" si="6"/>
        <v/>
      </c>
      <c r="Y37" s="1" t="str">
        <f t="shared" si="7"/>
        <v xml:space="preserve">["SAVE_INDEX"] = 33; </v>
      </c>
      <c r="Z37">
        <f>VLOOKUP(D37,Type!A$2:B$18,2,FALSE)</f>
        <v>6</v>
      </c>
      <c r="AA37" t="str">
        <f t="shared" si="8"/>
        <v xml:space="preserve">["TYPE"] =  6; </v>
      </c>
      <c r="AB37" t="str">
        <f>IF(NOT(ISBLANK(E37)),VLOOKUP(E37,Type!D$2:E$6,2,FALSE),"")</f>
        <v/>
      </c>
      <c r="AC37" t="str">
        <f t="shared" si="9"/>
        <v xml:space="preserve">            </v>
      </c>
      <c r="AD37" t="str">
        <f t="shared" si="10"/>
        <v>0</v>
      </c>
      <c r="AE37" t="str">
        <f t="shared" si="11"/>
        <v xml:space="preserve">["VXP"] = 0; </v>
      </c>
      <c r="AF37" t="str">
        <f t="shared" si="12"/>
        <v>0</v>
      </c>
      <c r="AG37" t="str">
        <f t="shared" si="13"/>
        <v xml:space="preserve">["LP"] =  0; </v>
      </c>
      <c r="AH37" t="str">
        <f t="shared" si="14"/>
        <v>0</v>
      </c>
      <c r="AI37" t="str">
        <f t="shared" si="15"/>
        <v xml:space="preserve">["REP"] =   0; </v>
      </c>
      <c r="AJ37">
        <f>IF(NOT(ISBLANK(J37)),VLOOKUP(J37,Faction!A$2:B$78,2,FALSE),1)</f>
        <v>1</v>
      </c>
      <c r="AK37" t="str">
        <f t="shared" si="16"/>
        <v xml:space="preserve">["FACTION"] =  1; </v>
      </c>
      <c r="AL37" t="str">
        <f t="shared" si="17"/>
        <v xml:space="preserve">["TIER"] = 0; </v>
      </c>
      <c r="AM37" t="str">
        <f t="shared" si="18"/>
        <v xml:space="preserve">["MIN_LVL"] = "CAP"; </v>
      </c>
      <c r="AN37" t="str">
        <f t="shared" si="19"/>
        <v/>
      </c>
      <c r="AO37" t="str">
        <f t="shared" si="20"/>
        <v xml:space="preserve">["NAME"] = { ["EN"] = "The Abyss of Mordath -- Challenger of the Abyss"; }; </v>
      </c>
      <c r="AP37" t="str">
        <f t="shared" si="21"/>
        <v xml:space="preserve">["LORE"] = { ["EN"] = "You defied the evils of the Mordath and conquered every challenge laid before you in the Abyss."; }; </v>
      </c>
      <c r="AQ37" t="str">
        <f t="shared" si="22"/>
        <v xml:space="preserve">["SUMMARY"] = { ["EN"] = "Defeat all of the challenges within the Abyss of Mordath in a single raid"; }; </v>
      </c>
      <c r="AR37" t="str">
        <f t="shared" si="23"/>
        <v xml:space="preserve">["TITLE"] = { ["EN"] = "Challenger of the Abyss"; }; </v>
      </c>
      <c r="AS37" t="str">
        <f t="shared" si="24"/>
        <v>};</v>
      </c>
    </row>
    <row r="38" spans="1:45" x14ac:dyDescent="0.25">
      <c r="A38">
        <v>1879360892</v>
      </c>
      <c r="B38">
        <v>34</v>
      </c>
      <c r="C38" t="s">
        <v>1505</v>
      </c>
      <c r="D38" t="s">
        <v>25</v>
      </c>
      <c r="G38" t="s">
        <v>1530</v>
      </c>
      <c r="H38">
        <v>5</v>
      </c>
      <c r="K38" t="s">
        <v>1526</v>
      </c>
      <c r="L38" t="s">
        <v>1525</v>
      </c>
      <c r="M38">
        <v>0</v>
      </c>
      <c r="N38" s="5">
        <v>115</v>
      </c>
      <c r="R38" t="str">
        <f t="shared" si="0"/>
        <v xml:space="preserve"> [37] = {["ID"] = 1879360892; }; -- The Abyss of Mordath -- Explorer of the Black Pits</v>
      </c>
      <c r="S38" s="1" t="str">
        <f t="shared" si="1"/>
        <v xml:space="preserve"> [37] = {["ID"] = 1879360892; ["SAVE_INDEX"] = 34; ["TYPE"] =  3;             ["VXP"] = 0; ["LP"] =  5; ["REP"] =   0; ["FACTION"] =  1; ["TIER"] = 0; ["MIN_LVL"] = "115"; ["NAME"] = { ["EN"] = "The Abyss of Mordath -- Explorer of the Black Pits"; }; ["LORE"] = { ["EN"] = "The Abyss of Mordath is home to both the condemned of Mordor and the Dark Lord's most carefully-guarded secrets."; }; ["SUMMARY"] = { ["EN"] = "Discover 8 locations in The Abyss of Mordath"; }; ["TITLE"] = { ["EN"] = "Abyss-gazer"; }; };</v>
      </c>
      <c r="T38">
        <f t="shared" si="2"/>
        <v>37</v>
      </c>
      <c r="U38" t="str">
        <f t="shared" si="3"/>
        <v xml:space="preserve"> [37] = {</v>
      </c>
      <c r="V38" t="str">
        <f t="shared" si="4"/>
        <v xml:space="preserve">["ID"] = 1879360892; </v>
      </c>
      <c r="W38" t="str">
        <f t="shared" si="5"/>
        <v xml:space="preserve">["ID"] = 1879360892; </v>
      </c>
      <c r="X38" t="str">
        <f t="shared" si="6"/>
        <v/>
      </c>
      <c r="Y38" s="1" t="str">
        <f t="shared" si="7"/>
        <v xml:space="preserve">["SAVE_INDEX"] = 34; </v>
      </c>
      <c r="Z38">
        <f>VLOOKUP(D38,Type!A$2:B$18,2,FALSE)</f>
        <v>3</v>
      </c>
      <c r="AA38" t="str">
        <f t="shared" si="8"/>
        <v xml:space="preserve">["TYPE"] =  3; </v>
      </c>
      <c r="AB38" t="str">
        <f>IF(NOT(ISBLANK(E38)),VLOOKUP(E38,Type!D$2:E$6,2,FALSE),"")</f>
        <v/>
      </c>
      <c r="AC38" t="str">
        <f t="shared" si="9"/>
        <v xml:space="preserve">            </v>
      </c>
      <c r="AD38" t="str">
        <f t="shared" si="10"/>
        <v>0</v>
      </c>
      <c r="AE38" t="str">
        <f t="shared" si="11"/>
        <v xml:space="preserve">["VXP"] = 0; </v>
      </c>
      <c r="AF38" t="str">
        <f t="shared" si="12"/>
        <v>5</v>
      </c>
      <c r="AG38" t="str">
        <f t="shared" si="13"/>
        <v xml:space="preserve">["LP"] =  5; </v>
      </c>
      <c r="AH38" t="str">
        <f t="shared" si="14"/>
        <v>0</v>
      </c>
      <c r="AI38" t="str">
        <f t="shared" si="15"/>
        <v xml:space="preserve">["REP"] =   0; </v>
      </c>
      <c r="AJ38">
        <f>IF(NOT(ISBLANK(J38)),VLOOKUP(J38,Faction!A$2:B$78,2,FALSE),1)</f>
        <v>1</v>
      </c>
      <c r="AK38" t="str">
        <f t="shared" si="16"/>
        <v xml:space="preserve">["FACTION"] =  1; </v>
      </c>
      <c r="AL38" t="str">
        <f t="shared" si="17"/>
        <v xml:space="preserve">["TIER"] = 0; </v>
      </c>
      <c r="AM38" t="str">
        <f t="shared" si="18"/>
        <v xml:space="preserve">["MIN_LVL"] = "115"; </v>
      </c>
      <c r="AN38" t="str">
        <f t="shared" si="19"/>
        <v/>
      </c>
      <c r="AO38" t="str">
        <f t="shared" si="20"/>
        <v xml:space="preserve">["NAME"] = { ["EN"] = "The Abyss of Mordath -- Explorer of the Black Pits"; }; </v>
      </c>
      <c r="AP38" t="str">
        <f t="shared" si="21"/>
        <v xml:space="preserve">["LORE"] = { ["EN"] = "The Abyss of Mordath is home to both the condemned of Mordor and the Dark Lord's most carefully-guarded secrets."; }; </v>
      </c>
      <c r="AQ38" t="str">
        <f t="shared" si="22"/>
        <v xml:space="preserve">["SUMMARY"] = { ["EN"] = "Discover 8 locations in The Abyss of Mordath"; }; </v>
      </c>
      <c r="AR38" t="str">
        <f t="shared" si="23"/>
        <v xml:space="preserve">["TITLE"] = { ["EN"] = "Abyss-gazer"; }; </v>
      </c>
      <c r="AS38" t="str">
        <f t="shared" si="24"/>
        <v>};</v>
      </c>
    </row>
    <row r="39" spans="1:45" x14ac:dyDescent="0.25">
      <c r="C39" s="2" t="s">
        <v>1722</v>
      </c>
      <c r="D39" s="2" t="s">
        <v>134</v>
      </c>
      <c r="P39">
        <v>95</v>
      </c>
      <c r="R39" t="str">
        <f t="shared" si="0"/>
        <v xml:space="preserve"> [38] = {["CAT_ID"] = 95; }; -- Not Actively Achievable</v>
      </c>
      <c r="S39" s="1" t="str">
        <f t="shared" si="1"/>
        <v xml:space="preserve"> [38] = {                                          ["TYPE"] = 14;             ["VXP"] = 0; ["LP"] =  0; ["REP"] =   0; ["FACTION"] =  1; ["TIER"] = 0;                      ["NAME"] = { ["EN"] = "Not Actively Achievable"; }; };</v>
      </c>
      <c r="T39">
        <f t="shared" si="2"/>
        <v>38</v>
      </c>
      <c r="U39" t="str">
        <f t="shared" si="3"/>
        <v xml:space="preserve"> [38] = {</v>
      </c>
      <c r="V39" t="str">
        <f t="shared" si="4"/>
        <v xml:space="preserve">                     </v>
      </c>
      <c r="W39" t="str">
        <f t="shared" si="5"/>
        <v/>
      </c>
      <c r="X39" t="str">
        <f t="shared" si="6"/>
        <v xml:space="preserve">["CAT_ID"] = 95; </v>
      </c>
      <c r="Y39" s="1" t="str">
        <f t="shared" si="7"/>
        <v xml:space="preserve">                     </v>
      </c>
      <c r="Z39">
        <f>VLOOKUP(D39,Type!A$2:B$18,2,FALSE)</f>
        <v>14</v>
      </c>
      <c r="AA39" t="str">
        <f t="shared" si="8"/>
        <v xml:space="preserve">["TYPE"] = 14; </v>
      </c>
      <c r="AB39" t="str">
        <f>IF(NOT(ISBLANK(E39)),VLOOKUP(E39,Type!D$2:E$6,2,FALSE),"")</f>
        <v/>
      </c>
      <c r="AC39" t="str">
        <f t="shared" si="9"/>
        <v xml:space="preserve">            </v>
      </c>
      <c r="AD39" t="str">
        <f t="shared" si="10"/>
        <v>0</v>
      </c>
      <c r="AE39" t="str">
        <f t="shared" si="11"/>
        <v xml:space="preserve">["VXP"] = 0; </v>
      </c>
      <c r="AF39" t="str">
        <f t="shared" si="12"/>
        <v>0</v>
      </c>
      <c r="AG39" t="str">
        <f t="shared" si="13"/>
        <v xml:space="preserve">["LP"] =  0; </v>
      </c>
      <c r="AH39" t="str">
        <f t="shared" si="14"/>
        <v>0</v>
      </c>
      <c r="AI39" t="str">
        <f t="shared" si="15"/>
        <v xml:space="preserve">["REP"] =   0; </v>
      </c>
      <c r="AJ39">
        <f>IF(NOT(ISBLANK(J39)),VLOOKUP(J39,Faction!A$2:B$78,2,FALSE),1)</f>
        <v>1</v>
      </c>
      <c r="AK39" t="str">
        <f t="shared" si="16"/>
        <v xml:space="preserve">["FACTION"] =  1; </v>
      </c>
      <c r="AL39" t="str">
        <f t="shared" si="17"/>
        <v xml:space="preserve">["TIER"] = 0; </v>
      </c>
      <c r="AM39" t="str">
        <f t="shared" si="18"/>
        <v xml:space="preserve">                     </v>
      </c>
      <c r="AN39" t="str">
        <f t="shared" si="19"/>
        <v/>
      </c>
      <c r="AO39" t="str">
        <f t="shared" si="20"/>
        <v xml:space="preserve">["NAME"] = { ["EN"] = "Not Actively Achievable"; }; </v>
      </c>
      <c r="AP39" t="str">
        <f t="shared" si="21"/>
        <v/>
      </c>
      <c r="AQ39" t="str">
        <f t="shared" si="22"/>
        <v/>
      </c>
      <c r="AR39" t="str">
        <f t="shared" si="23"/>
        <v/>
      </c>
      <c r="AS39" t="str">
        <f t="shared" si="24"/>
        <v>};</v>
      </c>
    </row>
    <row r="40" spans="1:45" x14ac:dyDescent="0.25">
      <c r="A40">
        <v>1879358732</v>
      </c>
      <c r="B40">
        <v>35</v>
      </c>
      <c r="C40" t="s">
        <v>1743</v>
      </c>
      <c r="D40" t="s">
        <v>26</v>
      </c>
      <c r="E40" t="s">
        <v>1718</v>
      </c>
      <c r="G40" t="s">
        <v>1744</v>
      </c>
      <c r="K40" t="s">
        <v>1746</v>
      </c>
      <c r="L40" t="s">
        <v>1745</v>
      </c>
      <c r="M40">
        <v>0</v>
      </c>
      <c r="N40" s="5">
        <v>115</v>
      </c>
      <c r="R40" t="str">
        <f t="shared" si="0"/>
        <v xml:space="preserve"> [39] = {["ID"] = 1879358732; }; -- The Abyss of Mordath -- Original Challenger of the Abyss</v>
      </c>
      <c r="S40" s="1" t="str">
        <f t="shared" si="1"/>
        <v xml:space="preserve"> [39] = {["ID"] = 1879358732; ["SAVE_INDEX"] = 35; ["TYPE"] =  6; ["NA"] = 3; ["VXP"] = 0; ["LP"] =  0; ["REP"] =   0; ["FACTION"] =  1; ["TIER"] = 0; ["MIN_LVL"] = "115"; ["NAME"] = { ["EN"] = "The Abyss of Mordath -- Original Challenger of the Abyss"; }; ["LORE"] = { ["EN"] = "You defied the evils of the Mordath and were the first to conquer every challenge laid before you in the Abyss."; }; ["SUMMARY"] = { ["EN"] = "Be among the first to conquer every challenge laid before you in the Abyss."; }; ["TITLE"] = { ["EN"] = "Original Challenger of the Abyss"; }; };</v>
      </c>
      <c r="T40">
        <f t="shared" si="2"/>
        <v>39</v>
      </c>
      <c r="U40" t="str">
        <f t="shared" si="3"/>
        <v xml:space="preserve"> [39] = {</v>
      </c>
      <c r="V40" t="str">
        <f t="shared" si="4"/>
        <v xml:space="preserve">["ID"] = 1879358732; </v>
      </c>
      <c r="W40" t="str">
        <f t="shared" si="5"/>
        <v xml:space="preserve">["ID"] = 1879358732; </v>
      </c>
      <c r="X40" t="str">
        <f t="shared" si="6"/>
        <v/>
      </c>
      <c r="Y40" s="1" t="str">
        <f t="shared" si="7"/>
        <v xml:space="preserve">["SAVE_INDEX"] = 35; </v>
      </c>
      <c r="Z40">
        <f>VLOOKUP(D40,Type!A$2:B$18,2,FALSE)</f>
        <v>6</v>
      </c>
      <c r="AA40" t="str">
        <f t="shared" si="8"/>
        <v xml:space="preserve">["TYPE"] =  6; </v>
      </c>
      <c r="AB40">
        <f>IF(NOT(ISBLANK(E40)),VLOOKUP(E40,Type!D$2:E$6,2,FALSE),"")</f>
        <v>3</v>
      </c>
      <c r="AC40" t="str">
        <f t="shared" si="9"/>
        <v xml:space="preserve">["NA"] = 3; </v>
      </c>
      <c r="AD40" t="str">
        <f t="shared" si="10"/>
        <v>0</v>
      </c>
      <c r="AE40" t="str">
        <f t="shared" si="11"/>
        <v xml:space="preserve">["VXP"] = 0; </v>
      </c>
      <c r="AF40" t="str">
        <f t="shared" si="12"/>
        <v>0</v>
      </c>
      <c r="AG40" t="str">
        <f t="shared" si="13"/>
        <v xml:space="preserve">["LP"] =  0; </v>
      </c>
      <c r="AH40" t="str">
        <f t="shared" si="14"/>
        <v>0</v>
      </c>
      <c r="AI40" t="str">
        <f t="shared" si="15"/>
        <v xml:space="preserve">["REP"] =   0; </v>
      </c>
      <c r="AJ40">
        <f>IF(NOT(ISBLANK(J40)),VLOOKUP(J40,Faction!A$2:B$78,2,FALSE),1)</f>
        <v>1</v>
      </c>
      <c r="AK40" t="str">
        <f t="shared" si="16"/>
        <v xml:space="preserve">["FACTION"] =  1; </v>
      </c>
      <c r="AL40" t="str">
        <f t="shared" si="17"/>
        <v xml:space="preserve">["TIER"] = 0; </v>
      </c>
      <c r="AM40" t="str">
        <f t="shared" si="18"/>
        <v xml:space="preserve">["MIN_LVL"] = "115"; </v>
      </c>
      <c r="AN40" t="str">
        <f t="shared" si="19"/>
        <v/>
      </c>
      <c r="AO40" t="str">
        <f t="shared" si="20"/>
        <v xml:space="preserve">["NAME"] = { ["EN"] = "The Abyss of Mordath -- Original Challenger of the Abyss"; }; </v>
      </c>
      <c r="AP40" t="str">
        <f t="shared" si="21"/>
        <v xml:space="preserve">["LORE"] = { ["EN"] = "You defied the evils of the Mordath and were the first to conquer every challenge laid before you in the Abyss."; }; </v>
      </c>
      <c r="AQ40" t="str">
        <f t="shared" si="22"/>
        <v xml:space="preserve">["SUMMARY"] = { ["EN"] = "Be among the first to conquer every challenge laid before you in the Abyss."; }; </v>
      </c>
      <c r="AR40" t="str">
        <f t="shared" si="23"/>
        <v xml:space="preserve">["TITLE"] = { ["EN"] = "Original Challenger of the Abyss"; }; </v>
      </c>
      <c r="AS40" t="str">
        <f t="shared" si="24"/>
        <v>};</v>
      </c>
    </row>
    <row r="41" spans="1:45" x14ac:dyDescent="0.25">
      <c r="S41" s="1" t="e">
        <f t="shared" si="1"/>
        <v>#N/A</v>
      </c>
      <c r="T41">
        <f t="shared" si="2"/>
        <v>40</v>
      </c>
      <c r="U41" t="str">
        <f t="shared" si="3"/>
        <v xml:space="preserve"> [40] = {</v>
      </c>
      <c r="V41" t="str">
        <f t="shared" si="4"/>
        <v xml:space="preserve">                     </v>
      </c>
      <c r="W41" t="str">
        <f t="shared" si="5"/>
        <v/>
      </c>
      <c r="X41" t="str">
        <f t="shared" si="6"/>
        <v/>
      </c>
      <c r="Y41" s="1" t="str">
        <f t="shared" si="7"/>
        <v xml:space="preserve">                     </v>
      </c>
      <c r="Z41" t="e">
        <f>VLOOKUP(D41,Type!A$2:B$18,2,FALSE)</f>
        <v>#N/A</v>
      </c>
      <c r="AA41" t="e">
        <f t="shared" si="8"/>
        <v>#N/A</v>
      </c>
      <c r="AB41" t="str">
        <f>IF(NOT(ISBLANK(E41)),VLOOKUP(E41,Type!D$2:E$6,2,FALSE),"")</f>
        <v/>
      </c>
      <c r="AC41" t="str">
        <f t="shared" si="9"/>
        <v xml:space="preserve">            </v>
      </c>
      <c r="AD41" t="str">
        <f t="shared" si="10"/>
        <v>0</v>
      </c>
      <c r="AE41" t="str">
        <f t="shared" si="11"/>
        <v xml:space="preserve">["VXP"] = 0; </v>
      </c>
      <c r="AF41" t="str">
        <f t="shared" si="12"/>
        <v>0</v>
      </c>
      <c r="AG41" t="str">
        <f t="shared" si="13"/>
        <v xml:space="preserve">["LP"] =  0; </v>
      </c>
      <c r="AH41" t="str">
        <f t="shared" si="14"/>
        <v>0</v>
      </c>
      <c r="AI41" t="str">
        <f t="shared" si="15"/>
        <v xml:space="preserve">["REP"] =   0; </v>
      </c>
      <c r="AJ41">
        <f>IF(NOT(ISBLANK(J41)),VLOOKUP(J41,Faction!A$2:B$78,2,FALSE),1)</f>
        <v>1</v>
      </c>
      <c r="AK41" t="str">
        <f t="shared" si="16"/>
        <v xml:space="preserve">["FACTION"] =  1; </v>
      </c>
      <c r="AL41" t="str">
        <f t="shared" si="17"/>
        <v xml:space="preserve">["TIER"] = 0; </v>
      </c>
      <c r="AM41" t="str">
        <f t="shared" si="18"/>
        <v xml:space="preserve">                     </v>
      </c>
      <c r="AN41" t="str">
        <f t="shared" si="19"/>
        <v/>
      </c>
      <c r="AO41" t="str">
        <f t="shared" si="20"/>
        <v xml:space="preserve">["NAME"] = { ["EN"] = ""; }; </v>
      </c>
      <c r="AP41" t="str">
        <f t="shared" si="21"/>
        <v/>
      </c>
      <c r="AQ41" t="str">
        <f t="shared" si="22"/>
        <v/>
      </c>
      <c r="AR41" t="str">
        <f t="shared" si="23"/>
        <v/>
      </c>
      <c r="AS41" t="str">
        <f t="shared" si="24"/>
        <v>};</v>
      </c>
    </row>
  </sheetData>
  <conditionalFormatting sqref="B1">
    <cfRule type="duplicateValues" dxfId="18" priority="3"/>
  </conditionalFormatting>
  <conditionalFormatting sqref="B1:B1048576">
    <cfRule type="duplicateValues" dxfId="17" priority="2"/>
  </conditionalFormatting>
  <conditionalFormatting sqref="P2:P41">
    <cfRule type="duplicateValues" dxfId="16"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0945-D1BE-46E5-B37F-6DC8D669A0A4}">
  <dimension ref="A1:AS52"/>
  <sheetViews>
    <sheetView workbookViewId="0">
      <pane xSplit="3" ySplit="1" topLeftCell="R2" activePane="bottomRight" state="frozen"/>
      <selection pane="topRight" activeCell="B1" sqref="B1"/>
      <selection pane="bottomLeft" activeCell="A2" sqref="A2"/>
      <selection pane="bottomRight" activeCell="R50" sqref="R2:R50"/>
    </sheetView>
  </sheetViews>
  <sheetFormatPr defaultRowHeight="15" x14ac:dyDescent="0.25"/>
  <cols>
    <col min="1" max="1" width="11" bestFit="1" customWidth="1"/>
    <col min="3" max="3" width="51.1406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1879370399</v>
      </c>
      <c r="B2">
        <v>44</v>
      </c>
      <c r="C2" t="s">
        <v>1411</v>
      </c>
      <c r="D2" t="s">
        <v>26</v>
      </c>
      <c r="K2" t="s">
        <v>1412</v>
      </c>
      <c r="L2" t="s">
        <v>1694</v>
      </c>
      <c r="M2">
        <v>0</v>
      </c>
      <c r="N2">
        <v>115</v>
      </c>
      <c r="R2" t="str">
        <f>CONCATENATE(U2,W2,X2,AS2," -- ",C2)</f>
        <v xml:space="preserve">  [1] = {["ID"] = 1879370399; }; -- A Missive From Erebor</v>
      </c>
      <c r="S2" s="1" t="str">
        <f>CONCATENATE(U2,V2,Y2,AA2,AC2,AE2,AG2,AI2,AK2,AL2,AM2,AN2,AO2,AP2,AQ2,AR2,AS2)</f>
        <v xml:space="preserve">  [1] = {["ID"] = 1879370399; ["SAVE_INDEX"] = 44; ["TYPE"] =  6;             ["VXP"] = 0; ["LP"] =  0; ["REP"] =   0; ["FACTION"] =  1; ["TIER"] = 0; ["MIN_LVL"] = "115"; ["NAME"] = { ["EN"] = "A Missive From Erebor"; }; ["LORE"] = { ["EN"] = "Peace has come to the kingdom under the mountain, but now, as the dust settles, all is not quiet or peaceful in King Thorin Stonehelm's court."; }; ["SUMMARY"] = { ["EN"] = "Complete chapter 6 of The Black Book of Mordor."; }; };</v>
      </c>
      <c r="T2">
        <f>ROW()-1</f>
        <v>1</v>
      </c>
      <c r="U2" t="str">
        <f>CONCATENATE(REPT(" ",3-LEN(T2)),"[",T2,"] = {")</f>
        <v xml:space="preserve">  [1] = {</v>
      </c>
      <c r="V2" t="str">
        <f>IF(LEN(A2)&gt;0,CONCATENATE("[""ID""] = ",A2,"; "),"                     ")</f>
        <v xml:space="preserve">["ID"] = 1879370399; </v>
      </c>
      <c r="W2" t="str">
        <f>IF(LEN(A2)&gt;0,CONCATENATE("[""ID""] = ",A2,"; "),"")</f>
        <v xml:space="preserve">["ID"] = 1879370399; </v>
      </c>
      <c r="X2" t="str">
        <f>IF(LEN(P2)&gt;0,CONCATENATE("[""CAT_ID""] = ",P2,"; "),"")</f>
        <v/>
      </c>
      <c r="Y2" s="1" t="str">
        <f>IF(LEN(B2)&gt;0,CONCATENATE("[""SAVE_INDEX""] = ",REPT(" ",2-LEN(B2)),B2,"; "),REPT(" ",21))</f>
        <v xml:space="preserve">["SAVE_INDEX"] = 44; </v>
      </c>
      <c r="Z2">
        <f>VLOOKUP(D2,Type!A$2:B$18,2,FALSE)</f>
        <v>6</v>
      </c>
      <c r="AA2" t="str">
        <f>CONCATENATE("[""TYPE""] = ",REPT(" ",2-LEN(Z2)),Z2,"; ")</f>
        <v xml:space="preserve">["TYPE"] =  6; </v>
      </c>
      <c r="AB2" t="str">
        <f>IF(NOT(ISBLANK(E2)),VLOOKUP(E2,Type!D$2:E$6,2,FALSE),"")</f>
        <v/>
      </c>
      <c r="AC2" t="str">
        <f>IF(NOT(ISBLANK(E2)),CONCATENATE("[""NA""] = ",AB2,"; "),"            ")</f>
        <v xml:space="preserve">            </v>
      </c>
      <c r="AD2" t="str">
        <f t="shared" ref="AD2" si="0">TEXT(F2,0)</f>
        <v>0</v>
      </c>
      <c r="AE2" t="str">
        <f>CONCATENATE("[""VXP""] = ",REPT(" ",1-LEN(AD2)),TEXT(AD2,"0"),"; ")</f>
        <v xml:space="preserve">["VXP"] = 0; </v>
      </c>
      <c r="AF2" t="str">
        <f t="shared" ref="AF2" si="1">TEXT(H2,0)</f>
        <v>0</v>
      </c>
      <c r="AG2" t="str">
        <f>CONCATENATE("[""LP""] = ",REPT(" ",2-LEN(AF2)),TEXT(AF2,"0"),"; ")</f>
        <v xml:space="preserve">["LP"] =  0; </v>
      </c>
      <c r="AH2" t="str">
        <f t="shared" ref="AH2" si="2">TEXT(I2,0)</f>
        <v>0</v>
      </c>
      <c r="AI2" t="str">
        <f>CONCATENATE("[""REP""] = ",REPT(" ",3-LEN(AH2)),TEXT(AH2,"0"),"; ")</f>
        <v xml:space="preserve">["REP"] =   0; </v>
      </c>
      <c r="AJ2">
        <f>IF(NOT(ISBLANK(J2)),VLOOKUP(J2,Faction!A$2:B$78,2,FALSE),1)</f>
        <v>1</v>
      </c>
      <c r="AK2" t="str">
        <f>CONCATENATE("[""FACTION""] = ",REPT(" ",2-LEN(AJ2)),TEXT(AJ2,"0"),"; ")</f>
        <v xml:space="preserve">["FACTION"] =  1; </v>
      </c>
      <c r="AL2" t="str">
        <f t="shared" ref="AL2" si="3">CONCATENATE("[""TIER""] = ",TEXT(M2,"0"),"; ")</f>
        <v xml:space="preserve">["TIER"] = 0; </v>
      </c>
      <c r="AM2" t="str">
        <f>IF(LEN(N2)&gt;0,CONCATENATE("[""MIN_LVL""] = ",REPT(" ",3-LEN(N2)),"""",N2,"""; "),"                     ")</f>
        <v xml:space="preserve">["MIN_LVL"] = "115"; </v>
      </c>
      <c r="AN2" t="str">
        <f>IF(LEN(O2)&gt;0,CONCATENATE("[""MIN_LVL""] = ",REPT(" ",3-LEN(O2)),"""",O2,"""; "),"")</f>
        <v/>
      </c>
      <c r="AO2" t="str">
        <f>CONCATENATE("[""NAME""] = { [""EN""] = """,C2,"""; }; ")</f>
        <v xml:space="preserve">["NAME"] = { ["EN"] = "A Missive From Erebor"; }; </v>
      </c>
      <c r="AP2" t="str">
        <f>IF(LEN(L2)&gt;0,CONCATENATE("[""LORE""] = { [""EN""] = """,L2,"""; }; "),"")</f>
        <v xml:space="preserve">["LORE"] = { ["EN"] = "Peace has come to the kingdom under the mountain, but now, as the dust settles, all is not quiet or peaceful in King Thorin Stonehelm's court."; }; </v>
      </c>
      <c r="AQ2" t="str">
        <f>IF(LEN(K2)&gt;0,CONCATENATE("[""SUMMARY""] = { [""EN""] = """,K2,"""; }; "),"")</f>
        <v xml:space="preserve">["SUMMARY"] = { ["EN"] = "Complete chapter 6 of The Black Book of Mordor."; }; </v>
      </c>
      <c r="AR2" t="str">
        <f>IF(LEN(G2)&gt;0,CONCATENATE("[""TITLE""] = { [""EN""] = """,G2,"""; }; "),"")</f>
        <v/>
      </c>
      <c r="AS2" t="str">
        <f>CONCATENATE("};")</f>
        <v>};</v>
      </c>
    </row>
    <row r="3" spans="1:45" x14ac:dyDescent="0.25">
      <c r="C3" s="2" t="s">
        <v>1214</v>
      </c>
      <c r="D3" s="2" t="s">
        <v>134</v>
      </c>
      <c r="E3" s="2"/>
      <c r="P3">
        <v>96</v>
      </c>
      <c r="R3" t="str">
        <f t="shared" ref="R3:R50" si="4">CONCATENATE(U3,W3,X3,AS3," -- ",C3)</f>
        <v xml:space="preserve">  [2] = {["CAT_ID"] = 96; }; -- Caverns of Thrumfall</v>
      </c>
      <c r="S3" s="1" t="str">
        <f t="shared" ref="S3:S50" si="5">CONCATENATE(U3,V3,Y3,AA3,AC3,AE3,AG3,AI3,AK3,AL3,AM3,AN3,AO3,AP3,AQ3,AR3,AS3)</f>
        <v xml:space="preserve">  [2] = {                                          ["TYPE"] = 14;             ["VXP"] = 0; ["LP"] =  0; ["REP"] =   0; ["FACTION"] =  1; ["TIER"] = 0;                      ["NAME"] = { ["EN"] = "Caverns of Thrumfall"; }; };</v>
      </c>
      <c r="T3">
        <f t="shared" ref="T3:T50" si="6">ROW()-1</f>
        <v>2</v>
      </c>
      <c r="U3" t="str">
        <f t="shared" ref="U3:U50" si="7">CONCATENATE(REPT(" ",3-LEN(T3)),"[",T3,"] = {")</f>
        <v xml:space="preserve">  [2] = {</v>
      </c>
      <c r="V3" t="str">
        <f t="shared" ref="V3:V50" si="8">IF(LEN(A3)&gt;0,CONCATENATE("[""ID""] = ",A3,"; "),"                     ")</f>
        <v xml:space="preserve">                     </v>
      </c>
      <c r="W3" t="str">
        <f t="shared" ref="W3:W50" si="9">IF(LEN(A3)&gt;0,CONCATENATE("[""ID""] = ",A3,"; "),"")</f>
        <v/>
      </c>
      <c r="X3" t="str">
        <f t="shared" ref="X3:X50" si="10">IF(LEN(P3)&gt;0,CONCATENATE("[""CAT_ID""] = ",P3,"; "),"")</f>
        <v xml:space="preserve">["CAT_ID"] = 96; </v>
      </c>
      <c r="Y3" s="1" t="str">
        <f t="shared" ref="Y3:Y50" si="11">IF(LEN(B3)&gt;0,CONCATENATE("[""SAVE_INDEX""] = ",REPT(" ",2-LEN(B3)),B3,"; "),REPT(" ",21))</f>
        <v xml:space="preserve">                     </v>
      </c>
      <c r="Z3">
        <f>VLOOKUP(D3,Type!A$2:B$18,2,FALSE)</f>
        <v>14</v>
      </c>
      <c r="AA3" t="str">
        <f t="shared" ref="AA3:AA50" si="12">CONCATENATE("[""TYPE""] = ",REPT(" ",2-LEN(Z3)),Z3,"; ")</f>
        <v xml:space="preserve">["TYPE"] = 14; </v>
      </c>
      <c r="AB3" t="str">
        <f>IF(NOT(ISBLANK(E3)),VLOOKUP(E3,Type!D$2:E$6,2,FALSE),"")</f>
        <v/>
      </c>
      <c r="AC3" t="str">
        <f t="shared" ref="AC3:AC50" si="13">IF(NOT(ISBLANK(E3)),CONCATENATE("[""NA""] = ",AB3,"; "),"            ")</f>
        <v xml:space="preserve">            </v>
      </c>
      <c r="AD3" t="str">
        <f t="shared" ref="AD3:AD50" si="14">TEXT(F3,0)</f>
        <v>0</v>
      </c>
      <c r="AE3" t="str">
        <f t="shared" ref="AE3:AE50" si="15">CONCATENATE("[""VXP""] = ",REPT(" ",1-LEN(AD3)),TEXT(AD3,"0"),"; ")</f>
        <v xml:space="preserve">["VXP"] = 0; </v>
      </c>
      <c r="AF3" t="str">
        <f t="shared" ref="AF3:AF50" si="16">TEXT(H3,0)</f>
        <v>0</v>
      </c>
      <c r="AG3" t="str">
        <f t="shared" ref="AG3:AG50" si="17">CONCATENATE("[""LP""] = ",REPT(" ",2-LEN(AF3)),TEXT(AF3,"0"),"; ")</f>
        <v xml:space="preserve">["LP"] =  0; </v>
      </c>
      <c r="AH3" t="str">
        <f t="shared" ref="AH3:AH50" si="18">TEXT(I3,0)</f>
        <v>0</v>
      </c>
      <c r="AI3" t="str">
        <f t="shared" ref="AI3:AI50" si="19">CONCATENATE("[""REP""] = ",REPT(" ",3-LEN(AH3)),TEXT(AH3,"0"),"; ")</f>
        <v xml:space="preserve">["REP"] =   0; </v>
      </c>
      <c r="AJ3">
        <f>IF(NOT(ISBLANK(J3)),VLOOKUP(J3,Faction!A$2:B$78,2,FALSE),1)</f>
        <v>1</v>
      </c>
      <c r="AK3" t="str">
        <f t="shared" ref="AK3:AK50" si="20">CONCATENATE("[""FACTION""] = ",REPT(" ",2-LEN(AJ3)),TEXT(AJ3,"0"),"; ")</f>
        <v xml:space="preserve">["FACTION"] =  1; </v>
      </c>
      <c r="AL3" t="str">
        <f t="shared" ref="AL3:AL50" si="21">CONCATENATE("[""TIER""] = ",TEXT(M3,"0"),"; ")</f>
        <v xml:space="preserve">["TIER"] = 0; </v>
      </c>
      <c r="AM3" t="str">
        <f t="shared" ref="AM3:AM50" si="22">IF(LEN(N3)&gt;0,CONCATENATE("[""MIN_LVL""] = ",REPT(" ",3-LEN(N3)),"""",N3,"""; "),"                     ")</f>
        <v xml:space="preserve">                     </v>
      </c>
      <c r="AN3" t="str">
        <f t="shared" ref="AN3:AN50" si="23">IF(LEN(O3)&gt;0,CONCATENATE("[""MIN_LVL""] = ",REPT(" ",3-LEN(O3)),"""",O3,"""; "),"")</f>
        <v/>
      </c>
      <c r="AO3" t="str">
        <f t="shared" ref="AO3:AO50" si="24">CONCATENATE("[""NAME""] = { [""EN""] = """,C3,"""; }; ")</f>
        <v xml:space="preserve">["NAME"] = { ["EN"] = "Caverns of Thrumfall"; }; </v>
      </c>
      <c r="AP3" t="str">
        <f t="shared" ref="AP3:AP50" si="25">IF(LEN(L3)&gt;0,CONCATENATE("[""LORE""] = { [""EN""] = """,L3,"""; }; "),"")</f>
        <v/>
      </c>
      <c r="AQ3" t="str">
        <f t="shared" ref="AQ3:AQ50" si="26">IF(LEN(K3)&gt;0,CONCATENATE("[""SUMMARY""] = { [""EN""] = """,K3,"""; }; "),"")</f>
        <v/>
      </c>
      <c r="AR3" t="str">
        <f t="shared" ref="AR3:AR50" si="27">IF(LEN(G3)&gt;0,CONCATENATE("[""TITLE""] = { [""EN""] = """,G3,"""; }; "),"")</f>
        <v/>
      </c>
      <c r="AS3" t="str">
        <f t="shared" ref="AS3:AS50" si="28">CONCATENATE("};")</f>
        <v>};</v>
      </c>
    </row>
    <row r="4" spans="1:45" x14ac:dyDescent="0.25">
      <c r="A4">
        <v>1879369586</v>
      </c>
      <c r="B4">
        <v>1</v>
      </c>
      <c r="C4" t="s">
        <v>1220</v>
      </c>
      <c r="D4" t="s">
        <v>31</v>
      </c>
      <c r="G4" t="s">
        <v>1228</v>
      </c>
      <c r="K4" t="s">
        <v>228</v>
      </c>
      <c r="L4" t="s">
        <v>1222</v>
      </c>
      <c r="M4">
        <v>0</v>
      </c>
      <c r="N4">
        <v>115</v>
      </c>
      <c r="R4" t="str">
        <f t="shared" si="4"/>
        <v xml:space="preserve">  [3] = {["ID"] = 1879369586; }; -- Destroyer of the Stormwall</v>
      </c>
      <c r="S4" s="1" t="str">
        <f t="shared" si="5"/>
        <v xml:space="preserve">  [3] = {["ID"] = 1879369586; ["SAVE_INDEX"] =  1; ["TYPE"] =  4;             ["VXP"] = 0; ["LP"] =  0; ["REP"] =   0; ["FACTION"] =  1; ["TIER"] = 0; ["MIN_LVL"] = "115"; ["NAME"] = { ["EN"] = "Destroyer of the Stormwall"; }; ["LORE"] = { ["EN"] = "Deep within the recesses of the Stormwall, lie ancient passages and twisted tunnels, concealing the whereabouts of Etterfang Foulmaw."; }; ["SUMMARY"] = { ["EN"] = "Complete 5 deeds"; }; ["TITLE"] = { ["EN"] = "Dragon Slayer"; }; };</v>
      </c>
      <c r="T4">
        <f t="shared" si="6"/>
        <v>3</v>
      </c>
      <c r="U4" t="str">
        <f t="shared" si="7"/>
        <v xml:space="preserve">  [3] = {</v>
      </c>
      <c r="V4" t="str">
        <f t="shared" si="8"/>
        <v xml:space="preserve">["ID"] = 1879369586; </v>
      </c>
      <c r="W4" t="str">
        <f t="shared" si="9"/>
        <v xml:space="preserve">["ID"] = 1879369586; </v>
      </c>
      <c r="X4" t="str">
        <f t="shared" si="10"/>
        <v/>
      </c>
      <c r="Y4" s="1" t="str">
        <f t="shared" si="11"/>
        <v xml:space="preserve">["SAVE_INDEX"] =  1; </v>
      </c>
      <c r="Z4">
        <f>VLOOKUP(D4,Type!A$2:B$18,2,FALSE)</f>
        <v>4</v>
      </c>
      <c r="AA4" t="str">
        <f t="shared" si="12"/>
        <v xml:space="preserve">["TYPE"] =  4; </v>
      </c>
      <c r="AB4" t="str">
        <f>IF(NOT(ISBLANK(E4)),VLOOKUP(E4,Type!D$2:E$6,2,FALSE),"")</f>
        <v/>
      </c>
      <c r="AC4" t="str">
        <f t="shared" si="13"/>
        <v xml:space="preserve">            </v>
      </c>
      <c r="AD4" t="str">
        <f t="shared" si="14"/>
        <v>0</v>
      </c>
      <c r="AE4" t="str">
        <f t="shared" si="15"/>
        <v xml:space="preserve">["VXP"] = 0; </v>
      </c>
      <c r="AF4" t="str">
        <f t="shared" si="16"/>
        <v>0</v>
      </c>
      <c r="AG4" t="str">
        <f t="shared" si="17"/>
        <v xml:space="preserve">["LP"] =  0; </v>
      </c>
      <c r="AH4" t="str">
        <f t="shared" si="18"/>
        <v>0</v>
      </c>
      <c r="AI4" t="str">
        <f t="shared" si="19"/>
        <v xml:space="preserve">["REP"] =   0; </v>
      </c>
      <c r="AJ4">
        <f>IF(NOT(ISBLANK(J4)),VLOOKUP(J4,Faction!A$2:B$78,2,FALSE),1)</f>
        <v>1</v>
      </c>
      <c r="AK4" t="str">
        <f t="shared" si="20"/>
        <v xml:space="preserve">["FACTION"] =  1; </v>
      </c>
      <c r="AL4" t="str">
        <f t="shared" si="21"/>
        <v xml:space="preserve">["TIER"] = 0; </v>
      </c>
      <c r="AM4" t="str">
        <f t="shared" si="22"/>
        <v xml:space="preserve">["MIN_LVL"] = "115"; </v>
      </c>
      <c r="AN4" t="str">
        <f t="shared" si="23"/>
        <v/>
      </c>
      <c r="AO4" t="str">
        <f t="shared" si="24"/>
        <v xml:space="preserve">["NAME"] = { ["EN"] = "Destroyer of the Stormwall"; }; </v>
      </c>
      <c r="AP4" t="str">
        <f t="shared" si="25"/>
        <v xml:space="preserve">["LORE"] = { ["EN"] = "Deep within the recesses of the Stormwall, lie ancient passages and twisted tunnels, concealing the whereabouts of Etterfang Foulmaw."; }; </v>
      </c>
      <c r="AQ4" t="str">
        <f t="shared" si="26"/>
        <v xml:space="preserve">["SUMMARY"] = { ["EN"] = "Complete 5 deeds"; }; </v>
      </c>
      <c r="AR4" t="str">
        <f t="shared" si="27"/>
        <v xml:space="preserve">["TITLE"] = { ["EN"] = "Dragon Slayer"; }; </v>
      </c>
      <c r="AS4" t="str">
        <f t="shared" si="28"/>
        <v>};</v>
      </c>
    </row>
    <row r="5" spans="1:45" x14ac:dyDescent="0.25">
      <c r="A5">
        <v>1879369595</v>
      </c>
      <c r="B5">
        <v>2</v>
      </c>
      <c r="C5" t="s">
        <v>1215</v>
      </c>
      <c r="D5" t="s">
        <v>31</v>
      </c>
      <c r="K5" t="s">
        <v>1223</v>
      </c>
      <c r="L5" t="s">
        <v>1222</v>
      </c>
      <c r="M5">
        <v>1</v>
      </c>
      <c r="N5">
        <v>115</v>
      </c>
      <c r="R5" t="str">
        <f t="shared" si="4"/>
        <v xml:space="preserve">  [4] = {["ID"] = 1879369595; }; -- Caverns of Thrumfall -- Tier 1</v>
      </c>
      <c r="S5" s="1" t="str">
        <f t="shared" si="5"/>
        <v xml:space="preserve">  [4] = {["ID"] = 1879369595; ["SAVE_INDEX"] =  2; ["TYPE"] =  4;             ["VXP"] = 0; ["LP"] =  0; ["REP"] =   0; ["FACTION"] =  1; ["TIER"] = 1; ["MIN_LVL"] = "115"; ["NAME"] = { ["EN"] = "Caverns of Thrumfall -- Tier 1"; }; ["LORE"] = { ["EN"] = "Deep within the recesses of the Stormwall, lie ancient passages and twisted tunnels, concealing the whereabouts of Etterfang Foulmaw."; }; ["SUMMARY"] = { ["EN"] = "Complete the quest: Caverns of Thrumfall -- Tier 1"; }; };</v>
      </c>
      <c r="T5">
        <f t="shared" si="6"/>
        <v>4</v>
      </c>
      <c r="U5" t="str">
        <f t="shared" si="7"/>
        <v xml:space="preserve">  [4] = {</v>
      </c>
      <c r="V5" t="str">
        <f t="shared" si="8"/>
        <v xml:space="preserve">["ID"] = 1879369595; </v>
      </c>
      <c r="W5" t="str">
        <f t="shared" si="9"/>
        <v xml:space="preserve">["ID"] = 1879369595; </v>
      </c>
      <c r="X5" t="str">
        <f t="shared" si="10"/>
        <v/>
      </c>
      <c r="Y5" s="1" t="str">
        <f t="shared" si="11"/>
        <v xml:space="preserve">["SAVE_INDEX"] =  2; </v>
      </c>
      <c r="Z5">
        <f>VLOOKUP(D5,Type!A$2:B$18,2,FALSE)</f>
        <v>4</v>
      </c>
      <c r="AA5" t="str">
        <f t="shared" si="12"/>
        <v xml:space="preserve">["TYPE"] =  4; </v>
      </c>
      <c r="AB5" t="str">
        <f>IF(NOT(ISBLANK(E5)),VLOOKUP(E5,Type!D$2:E$6,2,FALSE),"")</f>
        <v/>
      </c>
      <c r="AC5" t="str">
        <f t="shared" si="13"/>
        <v xml:space="preserve">            </v>
      </c>
      <c r="AD5" t="str">
        <f t="shared" si="14"/>
        <v>0</v>
      </c>
      <c r="AE5" t="str">
        <f t="shared" si="15"/>
        <v xml:space="preserve">["VXP"] = 0; </v>
      </c>
      <c r="AF5" t="str">
        <f t="shared" si="16"/>
        <v>0</v>
      </c>
      <c r="AG5" t="str">
        <f t="shared" si="17"/>
        <v xml:space="preserve">["LP"] =  0; </v>
      </c>
      <c r="AH5" t="str">
        <f t="shared" si="18"/>
        <v>0</v>
      </c>
      <c r="AI5" t="str">
        <f t="shared" si="19"/>
        <v xml:space="preserve">["REP"] =   0; </v>
      </c>
      <c r="AJ5">
        <f>IF(NOT(ISBLANK(J5)),VLOOKUP(J5,Faction!A$2:B$78,2,FALSE),1)</f>
        <v>1</v>
      </c>
      <c r="AK5" t="str">
        <f t="shared" si="20"/>
        <v xml:space="preserve">["FACTION"] =  1; </v>
      </c>
      <c r="AL5" t="str">
        <f t="shared" si="21"/>
        <v xml:space="preserve">["TIER"] = 1; </v>
      </c>
      <c r="AM5" t="str">
        <f t="shared" si="22"/>
        <v xml:space="preserve">["MIN_LVL"] = "115"; </v>
      </c>
      <c r="AN5" t="str">
        <f t="shared" si="23"/>
        <v/>
      </c>
      <c r="AO5" t="str">
        <f t="shared" si="24"/>
        <v xml:space="preserve">["NAME"] = { ["EN"] = "Caverns of Thrumfall -- Tier 1"; }; </v>
      </c>
      <c r="AP5" t="str">
        <f t="shared" si="25"/>
        <v xml:space="preserve">["LORE"] = { ["EN"] = "Deep within the recesses of the Stormwall, lie ancient passages and twisted tunnels, concealing the whereabouts of Etterfang Foulmaw."; }; </v>
      </c>
      <c r="AQ5" t="str">
        <f t="shared" si="26"/>
        <v xml:space="preserve">["SUMMARY"] = { ["EN"] = "Complete the quest: Caverns of Thrumfall -- Tier 1"; }; </v>
      </c>
      <c r="AR5" t="str">
        <f t="shared" si="27"/>
        <v/>
      </c>
      <c r="AS5" t="str">
        <f t="shared" si="28"/>
        <v>};</v>
      </c>
    </row>
    <row r="6" spans="1:45" x14ac:dyDescent="0.25">
      <c r="A6">
        <v>1879369602</v>
      </c>
      <c r="B6">
        <v>3</v>
      </c>
      <c r="C6" t="s">
        <v>1221</v>
      </c>
      <c r="D6" t="s">
        <v>25</v>
      </c>
      <c r="K6" t="s">
        <v>1230</v>
      </c>
      <c r="L6" t="s">
        <v>1229</v>
      </c>
      <c r="M6">
        <v>2</v>
      </c>
      <c r="N6">
        <v>115</v>
      </c>
      <c r="R6" t="str">
        <f t="shared" si="4"/>
        <v xml:space="preserve">  [5] = {["ID"] = 1879369602; }; -- Discovery: Stormwall</v>
      </c>
      <c r="S6" s="1" t="str">
        <f t="shared" si="5"/>
        <v xml:space="preserve">  [5] = {["ID"] = 1879369602; ["SAVE_INDEX"] =  3; ["TYPE"] =  3;             ["VXP"] = 0; ["LP"] =  0; ["REP"] =   0; ["FACTION"] =  1; ["TIER"] = 2; ["MIN_LVL"] = "115"; ["NAME"] = { ["EN"] = "Discovery: Stormwall"; }; ["LORE"] = { ["EN"] = "You have discovered the entrance to Stormwall."; }; ["SUMMARY"] = { ["EN"] = "Discover the entrance to Stormwall"; }; };</v>
      </c>
      <c r="T6">
        <f t="shared" si="6"/>
        <v>5</v>
      </c>
      <c r="U6" t="str">
        <f t="shared" si="7"/>
        <v xml:space="preserve">  [5] = {</v>
      </c>
      <c r="V6" t="str">
        <f t="shared" si="8"/>
        <v xml:space="preserve">["ID"] = 1879369602; </v>
      </c>
      <c r="W6" t="str">
        <f t="shared" si="9"/>
        <v xml:space="preserve">["ID"] = 1879369602; </v>
      </c>
      <c r="X6" t="str">
        <f t="shared" si="10"/>
        <v/>
      </c>
      <c r="Y6" s="1" t="str">
        <f t="shared" si="11"/>
        <v xml:space="preserve">["SAVE_INDEX"] =  3; </v>
      </c>
      <c r="Z6">
        <f>VLOOKUP(D6,Type!A$2:B$18,2,FALSE)</f>
        <v>3</v>
      </c>
      <c r="AA6" t="str">
        <f t="shared" si="12"/>
        <v xml:space="preserve">["TYPE"] =  3; </v>
      </c>
      <c r="AB6" t="str">
        <f>IF(NOT(ISBLANK(E6)),VLOOKUP(E6,Type!D$2:E$6,2,FALSE),"")</f>
        <v/>
      </c>
      <c r="AC6" t="str">
        <f t="shared" si="13"/>
        <v xml:space="preserve">            </v>
      </c>
      <c r="AD6" t="str">
        <f t="shared" si="14"/>
        <v>0</v>
      </c>
      <c r="AE6" t="str">
        <f t="shared" si="15"/>
        <v xml:space="preserve">["VXP"] = 0; </v>
      </c>
      <c r="AF6" t="str">
        <f t="shared" si="16"/>
        <v>0</v>
      </c>
      <c r="AG6" t="str">
        <f t="shared" si="17"/>
        <v xml:space="preserve">["LP"] =  0; </v>
      </c>
      <c r="AH6" t="str">
        <f t="shared" si="18"/>
        <v>0</v>
      </c>
      <c r="AI6" t="str">
        <f t="shared" si="19"/>
        <v xml:space="preserve">["REP"] =   0; </v>
      </c>
      <c r="AJ6">
        <f>IF(NOT(ISBLANK(J6)),VLOOKUP(J6,Faction!A$2:B$78,2,FALSE),1)</f>
        <v>1</v>
      </c>
      <c r="AK6" t="str">
        <f t="shared" si="20"/>
        <v xml:space="preserve">["FACTION"] =  1; </v>
      </c>
      <c r="AL6" t="str">
        <f t="shared" si="21"/>
        <v xml:space="preserve">["TIER"] = 2; </v>
      </c>
      <c r="AM6" t="str">
        <f t="shared" si="22"/>
        <v xml:space="preserve">["MIN_LVL"] = "115"; </v>
      </c>
      <c r="AN6" t="str">
        <f t="shared" si="23"/>
        <v/>
      </c>
      <c r="AO6" t="str">
        <f t="shared" si="24"/>
        <v xml:space="preserve">["NAME"] = { ["EN"] = "Discovery: Stormwall"; }; </v>
      </c>
      <c r="AP6" t="str">
        <f t="shared" si="25"/>
        <v xml:space="preserve">["LORE"] = { ["EN"] = "You have discovered the entrance to Stormwall."; }; </v>
      </c>
      <c r="AQ6" t="str">
        <f t="shared" si="26"/>
        <v xml:space="preserve">["SUMMARY"] = { ["EN"] = "Discover the entrance to Stormwall"; }; </v>
      </c>
      <c r="AR6" t="str">
        <f t="shared" si="27"/>
        <v/>
      </c>
      <c r="AS6" t="str">
        <f t="shared" si="28"/>
        <v>};</v>
      </c>
    </row>
    <row r="7" spans="1:45" x14ac:dyDescent="0.25">
      <c r="A7">
        <v>1879369574</v>
      </c>
      <c r="B7">
        <v>4</v>
      </c>
      <c r="C7" t="s">
        <v>1216</v>
      </c>
      <c r="D7" t="s">
        <v>31</v>
      </c>
      <c r="K7" t="s">
        <v>1224</v>
      </c>
      <c r="L7" t="s">
        <v>1222</v>
      </c>
      <c r="M7">
        <v>1</v>
      </c>
      <c r="N7">
        <v>115</v>
      </c>
      <c r="R7" t="str">
        <f t="shared" si="4"/>
        <v xml:space="preserve">  [6] = {["ID"] = 1879369574; }; -- Caverns of Thrumfall -- Tier 2</v>
      </c>
      <c r="S7" s="1" t="str">
        <f t="shared" si="5"/>
        <v xml:space="preserve">  [6] = {["ID"] = 1879369574; ["SAVE_INDEX"] =  4; ["TYPE"] =  4;             ["VXP"] = 0; ["LP"] =  0; ["REP"] =   0; ["FACTION"] =  1; ["TIER"] = 1; ["MIN_LVL"] = "115"; ["NAME"] = { ["EN"] = "Caverns of Thrumfall -- Tier 2"; }; ["LORE"] = { ["EN"] = "Deep within the recesses of the Stormwall, lie ancient passages and twisted tunnels, concealing the whereabouts of Etterfang Foulmaw."; }; ["SUMMARY"] = { ["EN"] = "Complete the quest: Caverns of Thrumfall -- Tier 2"; }; };</v>
      </c>
      <c r="T7">
        <f t="shared" si="6"/>
        <v>6</v>
      </c>
      <c r="U7" t="str">
        <f t="shared" si="7"/>
        <v xml:space="preserve">  [6] = {</v>
      </c>
      <c r="V7" t="str">
        <f t="shared" si="8"/>
        <v xml:space="preserve">["ID"] = 1879369574; </v>
      </c>
      <c r="W7" t="str">
        <f t="shared" si="9"/>
        <v xml:space="preserve">["ID"] = 1879369574; </v>
      </c>
      <c r="X7" t="str">
        <f t="shared" si="10"/>
        <v/>
      </c>
      <c r="Y7" s="1" t="str">
        <f t="shared" si="11"/>
        <v xml:space="preserve">["SAVE_INDEX"] =  4; </v>
      </c>
      <c r="Z7">
        <f>VLOOKUP(D7,Type!A$2:B$18,2,FALSE)</f>
        <v>4</v>
      </c>
      <c r="AA7" t="str">
        <f t="shared" si="12"/>
        <v xml:space="preserve">["TYPE"] =  4; </v>
      </c>
      <c r="AB7" t="str">
        <f>IF(NOT(ISBLANK(E7)),VLOOKUP(E7,Type!D$2:E$6,2,FALSE),"")</f>
        <v/>
      </c>
      <c r="AC7" t="str">
        <f t="shared" si="13"/>
        <v xml:space="preserve">            </v>
      </c>
      <c r="AD7" t="str">
        <f t="shared" si="14"/>
        <v>0</v>
      </c>
      <c r="AE7" t="str">
        <f t="shared" si="15"/>
        <v xml:space="preserve">["VXP"] = 0; </v>
      </c>
      <c r="AF7" t="str">
        <f t="shared" si="16"/>
        <v>0</v>
      </c>
      <c r="AG7" t="str">
        <f t="shared" si="17"/>
        <v xml:space="preserve">["LP"] =  0; </v>
      </c>
      <c r="AH7" t="str">
        <f t="shared" si="18"/>
        <v>0</v>
      </c>
      <c r="AI7" t="str">
        <f t="shared" si="19"/>
        <v xml:space="preserve">["REP"] =   0; </v>
      </c>
      <c r="AJ7">
        <f>IF(NOT(ISBLANK(J7)),VLOOKUP(J7,Faction!A$2:B$78,2,FALSE),1)</f>
        <v>1</v>
      </c>
      <c r="AK7" t="str">
        <f t="shared" si="20"/>
        <v xml:space="preserve">["FACTION"] =  1; </v>
      </c>
      <c r="AL7" t="str">
        <f t="shared" si="21"/>
        <v xml:space="preserve">["TIER"] = 1; </v>
      </c>
      <c r="AM7" t="str">
        <f t="shared" si="22"/>
        <v xml:space="preserve">["MIN_LVL"] = "115"; </v>
      </c>
      <c r="AN7" t="str">
        <f t="shared" si="23"/>
        <v/>
      </c>
      <c r="AO7" t="str">
        <f t="shared" si="24"/>
        <v xml:space="preserve">["NAME"] = { ["EN"] = "Caverns of Thrumfall -- Tier 2"; }; </v>
      </c>
      <c r="AP7" t="str">
        <f t="shared" si="25"/>
        <v xml:space="preserve">["LORE"] = { ["EN"] = "Deep within the recesses of the Stormwall, lie ancient passages and twisted tunnels, concealing the whereabouts of Etterfang Foulmaw."; }; </v>
      </c>
      <c r="AQ7" t="str">
        <f t="shared" si="26"/>
        <v xml:space="preserve">["SUMMARY"] = { ["EN"] = "Complete the quest: Caverns of Thrumfall -- Tier 2"; }; </v>
      </c>
      <c r="AR7" t="str">
        <f t="shared" si="27"/>
        <v/>
      </c>
      <c r="AS7" t="str">
        <f t="shared" si="28"/>
        <v>};</v>
      </c>
    </row>
    <row r="8" spans="1:45" x14ac:dyDescent="0.25">
      <c r="A8">
        <v>1879369581</v>
      </c>
      <c r="B8">
        <v>5</v>
      </c>
      <c r="C8" t="s">
        <v>1217</v>
      </c>
      <c r="D8" t="s">
        <v>31</v>
      </c>
      <c r="K8" t="s">
        <v>1225</v>
      </c>
      <c r="L8" t="s">
        <v>1687</v>
      </c>
      <c r="M8">
        <v>1</v>
      </c>
      <c r="N8">
        <v>115</v>
      </c>
      <c r="R8" t="str">
        <f t="shared" si="4"/>
        <v xml:space="preserve">  [7] = {["ID"] = 1879369581; }; -- Caverns of Thrumfall -- Tier 3</v>
      </c>
      <c r="S8" s="1" t="str">
        <f t="shared" si="5"/>
        <v xml:space="preserve">  [7] = {["ID"] = 1879369581; ["SAVE_INDEX"] =  5; ["TYPE"] =  4;             ["VXP"] = 0; ["LP"] =  0; ["REP"] =   0; ["FACTION"] =  1; ["TIER"] = 1; ["MIN_LVL"] = "115"; ["NAME"] = { ["EN"] = "Caverns of Thrumfall -- Tier 3"; }; ["LORE"] = { ["EN"] = "Deep within the recesses of the Caverns of Thrumfall, lie ancient passages and twisted tunnels, concealing the whereabouts of Etterfang Foulmaw."; }; ["SUMMARY"] = { ["EN"] = "Complete the quest: Caverns of Thrumfall -- Tier 3"; }; };</v>
      </c>
      <c r="T8">
        <f t="shared" si="6"/>
        <v>7</v>
      </c>
      <c r="U8" t="str">
        <f t="shared" si="7"/>
        <v xml:space="preserve">  [7] = {</v>
      </c>
      <c r="V8" t="str">
        <f t="shared" si="8"/>
        <v xml:space="preserve">["ID"] = 1879369581; </v>
      </c>
      <c r="W8" t="str">
        <f t="shared" si="9"/>
        <v xml:space="preserve">["ID"] = 1879369581; </v>
      </c>
      <c r="X8" t="str">
        <f t="shared" si="10"/>
        <v/>
      </c>
      <c r="Y8" s="1" t="str">
        <f t="shared" si="11"/>
        <v xml:space="preserve">["SAVE_INDEX"] =  5; </v>
      </c>
      <c r="Z8">
        <f>VLOOKUP(D8,Type!A$2:B$18,2,FALSE)</f>
        <v>4</v>
      </c>
      <c r="AA8" t="str">
        <f t="shared" si="12"/>
        <v xml:space="preserve">["TYPE"] =  4; </v>
      </c>
      <c r="AB8" t="str">
        <f>IF(NOT(ISBLANK(E8)),VLOOKUP(E8,Type!D$2:E$6,2,FALSE),"")</f>
        <v/>
      </c>
      <c r="AC8" t="str">
        <f t="shared" si="13"/>
        <v xml:space="preserve">            </v>
      </c>
      <c r="AD8" t="str">
        <f t="shared" si="14"/>
        <v>0</v>
      </c>
      <c r="AE8" t="str">
        <f t="shared" si="15"/>
        <v xml:space="preserve">["VXP"] = 0; </v>
      </c>
      <c r="AF8" t="str">
        <f t="shared" si="16"/>
        <v>0</v>
      </c>
      <c r="AG8" t="str">
        <f t="shared" si="17"/>
        <v xml:space="preserve">["LP"] =  0; </v>
      </c>
      <c r="AH8" t="str">
        <f t="shared" si="18"/>
        <v>0</v>
      </c>
      <c r="AI8" t="str">
        <f t="shared" si="19"/>
        <v xml:space="preserve">["REP"] =   0; </v>
      </c>
      <c r="AJ8">
        <f>IF(NOT(ISBLANK(J8)),VLOOKUP(J8,Faction!A$2:B$78,2,FALSE),1)</f>
        <v>1</v>
      </c>
      <c r="AK8" t="str">
        <f t="shared" si="20"/>
        <v xml:space="preserve">["FACTION"] =  1; </v>
      </c>
      <c r="AL8" t="str">
        <f t="shared" si="21"/>
        <v xml:space="preserve">["TIER"] = 1; </v>
      </c>
      <c r="AM8" t="str">
        <f t="shared" si="22"/>
        <v xml:space="preserve">["MIN_LVL"] = "115"; </v>
      </c>
      <c r="AN8" t="str">
        <f t="shared" si="23"/>
        <v/>
      </c>
      <c r="AO8" t="str">
        <f t="shared" si="24"/>
        <v xml:space="preserve">["NAME"] = { ["EN"] = "Caverns of Thrumfall -- Tier 3"; }; </v>
      </c>
      <c r="AP8" t="str">
        <f t="shared" si="25"/>
        <v xml:space="preserve">["LORE"] = { ["EN"] = "Deep within the recesses of the Caverns of Thrumfall, lie ancient passages and twisted tunnels, concealing the whereabouts of Etterfang Foulmaw."; }; </v>
      </c>
      <c r="AQ8" t="str">
        <f t="shared" si="26"/>
        <v xml:space="preserve">["SUMMARY"] = { ["EN"] = "Complete the quest: Caverns of Thrumfall -- Tier 3"; }; </v>
      </c>
      <c r="AR8" t="str">
        <f t="shared" si="27"/>
        <v/>
      </c>
      <c r="AS8" t="str">
        <f t="shared" si="28"/>
        <v>};</v>
      </c>
    </row>
    <row r="9" spans="1:45" x14ac:dyDescent="0.25">
      <c r="A9">
        <v>1879369588</v>
      </c>
      <c r="B9">
        <v>7</v>
      </c>
      <c r="C9" t="s">
        <v>1218</v>
      </c>
      <c r="D9" t="s">
        <v>31</v>
      </c>
      <c r="I9">
        <v>900</v>
      </c>
      <c r="J9" t="s">
        <v>56</v>
      </c>
      <c r="K9" t="s">
        <v>1226</v>
      </c>
      <c r="L9" t="s">
        <v>1688</v>
      </c>
      <c r="M9">
        <v>1</v>
      </c>
      <c r="N9">
        <v>115</v>
      </c>
      <c r="R9" t="str">
        <f t="shared" si="4"/>
        <v xml:space="preserve">  [8] = {["ID"] = 1879369588; }; -- Caverns of Thrumfall: Serpent-slayer</v>
      </c>
      <c r="S9" s="1" t="str">
        <f>CONCATENATE(U9,V9,Y9,AA9,AC9,AE9,AG9,AI9,AK9,AL9,AM9,AN9,AO9,AP9,AQ9,AR9,AS9)</f>
        <v xml:space="preserve">  [8] = {["ID"] = 1879369588; ["SAVE_INDEX"] =  7; ["TYPE"] =  4;             ["VXP"] = 0; ["LP"] =  0; ["REP"] = 900; ["FACTION"] = 71; ["TIER"] = 1; ["MIN_LVL"] = "115"; ["NAME"] = { ["EN"] = "Caverns of Thrumfall: Serpent-slayer"; }; ["LORE"] = { ["EN"] = "Defeat many drakes, salamanders, and worms within the Caverns of Thrumfall."; }; ["SUMMARY"] = { ["EN"] = "Defeat 250 Drakes, Salamanders and Worms within the Caverns of Thrumfall"; }; };</v>
      </c>
      <c r="T9">
        <f t="shared" si="6"/>
        <v>8</v>
      </c>
      <c r="U9" t="str">
        <f>CONCATENATE(REPT(" ",3-LEN(T9)),"[",T9,"] = {")</f>
        <v xml:space="preserve">  [8] = {</v>
      </c>
      <c r="V9" t="str">
        <f>IF(LEN(A9)&gt;0,CONCATENATE("[""ID""] = ",A9,"; "),"                     ")</f>
        <v xml:space="preserve">["ID"] = 1879369588; </v>
      </c>
      <c r="W9" t="str">
        <f t="shared" si="9"/>
        <v xml:space="preserve">["ID"] = 1879369588; </v>
      </c>
      <c r="X9" t="str">
        <f t="shared" si="10"/>
        <v/>
      </c>
      <c r="Y9" s="1" t="str">
        <f>IF(LEN(B9)&gt;0,CONCATENATE("[""SAVE_INDEX""] = ",REPT(" ",2-LEN(B9)),B9,"; "),REPT(" ",21))</f>
        <v xml:space="preserve">["SAVE_INDEX"] =  7; </v>
      </c>
      <c r="Z9">
        <f>VLOOKUP(D9,Type!A$2:B$18,2,FALSE)</f>
        <v>4</v>
      </c>
      <c r="AA9" t="str">
        <f>CONCATENATE("[""TYPE""] = ",REPT(" ",2-LEN(Z9)),Z9,"; ")</f>
        <v xml:space="preserve">["TYPE"] =  4; </v>
      </c>
      <c r="AB9" t="str">
        <f>IF(NOT(ISBLANK(E9)),VLOOKUP(E9,Type!D$2:E$6,2,FALSE),"")</f>
        <v/>
      </c>
      <c r="AC9" t="str">
        <f>IF(NOT(ISBLANK(E9)),CONCATENATE("[""NA""] = ",AB9,"; "),"            ")</f>
        <v xml:space="preserve">            </v>
      </c>
      <c r="AD9" t="str">
        <f>TEXT(F9,0)</f>
        <v>0</v>
      </c>
      <c r="AE9" t="str">
        <f>CONCATENATE("[""VXP""] = ",REPT(" ",1-LEN(AD9)),TEXT(AD9,"0"),"; ")</f>
        <v xml:space="preserve">["VXP"] = 0; </v>
      </c>
      <c r="AF9" t="str">
        <f>TEXT(H9,0)</f>
        <v>0</v>
      </c>
      <c r="AG9" t="str">
        <f>CONCATENATE("[""LP""] = ",REPT(" ",2-LEN(AF9)),TEXT(AF9,"0"),"; ")</f>
        <v xml:space="preserve">["LP"] =  0; </v>
      </c>
      <c r="AH9" t="str">
        <f>TEXT(I9,0)</f>
        <v>900</v>
      </c>
      <c r="AI9" t="str">
        <f>CONCATENATE("[""REP""] = ",REPT(" ",3-LEN(AH9)),TEXT(AH9,"0"),"; ")</f>
        <v xml:space="preserve">["REP"] = 900; </v>
      </c>
      <c r="AJ9">
        <f>IF(NOT(ISBLANK(J9)),VLOOKUP(J9,Faction!A$2:B$78,2,FALSE),1)</f>
        <v>71</v>
      </c>
      <c r="AK9" t="str">
        <f>CONCATENATE("[""FACTION""] = ",REPT(" ",2-LEN(AJ9)),TEXT(AJ9,"0"),"; ")</f>
        <v xml:space="preserve">["FACTION"] = 71; </v>
      </c>
      <c r="AL9" t="str">
        <f>CONCATENATE("[""TIER""] = ",TEXT(M9,"0"),"; ")</f>
        <v xml:space="preserve">["TIER"] = 1; </v>
      </c>
      <c r="AM9" t="str">
        <f>IF(LEN(N9)&gt;0,CONCATENATE("[""MIN_LVL""] = ",REPT(" ",3-LEN(N9)),"""",N9,"""; "),"                     ")</f>
        <v xml:space="preserve">["MIN_LVL"] = "115"; </v>
      </c>
      <c r="AN9" t="str">
        <f>IF(LEN(O9)&gt;0,CONCATENATE("[""MIN_LVL""] = ",REPT(" ",3-LEN(O9)),"""",O9,"""; "),"")</f>
        <v/>
      </c>
      <c r="AO9" t="str">
        <f>CONCATENATE("[""NAME""] = { [""EN""] = """,C9,"""; }; ")</f>
        <v xml:space="preserve">["NAME"] = { ["EN"] = "Caverns of Thrumfall: Serpent-slayer"; }; </v>
      </c>
      <c r="AP9" t="str">
        <f>IF(LEN(L9)&gt;0,CONCATENATE("[""LORE""] = { [""EN""] = """,L9,"""; }; "),"")</f>
        <v xml:space="preserve">["LORE"] = { ["EN"] = "Defeat many drakes, salamanders, and worms within the Caverns of Thrumfall."; }; </v>
      </c>
      <c r="AQ9" t="str">
        <f>IF(LEN(K9)&gt;0,CONCATENATE("[""SUMMARY""] = { [""EN""] = """,K9,"""; }; "),"")</f>
        <v xml:space="preserve">["SUMMARY"] = { ["EN"] = "Defeat 250 Drakes, Salamanders and Worms within the Caverns of Thrumfall"; }; </v>
      </c>
      <c r="AR9" t="str">
        <f>IF(LEN(G9)&gt;0,CONCATENATE("[""TITLE""] = { [""EN""] = """,G9,"""; }; "),"")</f>
        <v/>
      </c>
      <c r="AS9" t="str">
        <f t="shared" si="28"/>
        <v>};</v>
      </c>
    </row>
    <row r="10" spans="1:45" x14ac:dyDescent="0.25">
      <c r="A10">
        <v>1879369590</v>
      </c>
      <c r="B10">
        <v>6</v>
      </c>
      <c r="C10" t="s">
        <v>1219</v>
      </c>
      <c r="D10" t="s">
        <v>31</v>
      </c>
      <c r="I10">
        <v>900</v>
      </c>
      <c r="J10" t="s">
        <v>56</v>
      </c>
      <c r="K10" t="s">
        <v>1227</v>
      </c>
      <c r="L10" t="s">
        <v>1689</v>
      </c>
      <c r="M10">
        <v>1</v>
      </c>
      <c r="N10">
        <v>115</v>
      </c>
      <c r="R10" t="str">
        <f t="shared" si="4"/>
        <v xml:space="preserve">  [9] = {["ID"] = 1879369590; }; -- Caverns of Thrumfall: Spider-slayer</v>
      </c>
      <c r="S10" s="1" t="str">
        <f t="shared" si="5"/>
        <v xml:space="preserve">  [9] = {["ID"] = 1879369590; ["SAVE_INDEX"] =  6; ["TYPE"] =  4;             ["VXP"] = 0; ["LP"] =  0; ["REP"] = 900; ["FACTION"] = 71; ["TIER"] = 1; ["MIN_LVL"] = "115"; ["NAME"] = { ["EN"] = "Caverns of Thrumfall: Spider-slayer"; }; ["LORE"] = { ["EN"] = "Defeat many spiders within the Caverns of Thrumfall."; }; ["SUMMARY"] = { ["EN"] = "Defeat 250 spiders in the Caverns of Thrumfall"; }; };</v>
      </c>
      <c r="T10">
        <f t="shared" si="6"/>
        <v>9</v>
      </c>
      <c r="U10" t="str">
        <f t="shared" si="7"/>
        <v xml:space="preserve">  [9] = {</v>
      </c>
      <c r="V10" t="str">
        <f t="shared" si="8"/>
        <v xml:space="preserve">["ID"] = 1879369590; </v>
      </c>
      <c r="W10" t="str">
        <f t="shared" si="9"/>
        <v xml:space="preserve">["ID"] = 1879369590; </v>
      </c>
      <c r="X10" t="str">
        <f t="shared" si="10"/>
        <v/>
      </c>
      <c r="Y10" s="1" t="str">
        <f t="shared" si="11"/>
        <v xml:space="preserve">["SAVE_INDEX"] =  6; </v>
      </c>
      <c r="Z10">
        <f>VLOOKUP(D10,Type!A$2:B$18,2,FALSE)</f>
        <v>4</v>
      </c>
      <c r="AA10" t="str">
        <f t="shared" si="12"/>
        <v xml:space="preserve">["TYPE"] =  4; </v>
      </c>
      <c r="AB10" t="str">
        <f>IF(NOT(ISBLANK(E10)),VLOOKUP(E10,Type!D$2:E$6,2,FALSE),"")</f>
        <v/>
      </c>
      <c r="AC10" t="str">
        <f t="shared" si="13"/>
        <v xml:space="preserve">            </v>
      </c>
      <c r="AD10" t="str">
        <f t="shared" si="14"/>
        <v>0</v>
      </c>
      <c r="AE10" t="str">
        <f t="shared" si="15"/>
        <v xml:space="preserve">["VXP"] = 0; </v>
      </c>
      <c r="AF10" t="str">
        <f t="shared" si="16"/>
        <v>0</v>
      </c>
      <c r="AG10" t="str">
        <f t="shared" si="17"/>
        <v xml:space="preserve">["LP"] =  0; </v>
      </c>
      <c r="AH10" t="str">
        <f t="shared" si="18"/>
        <v>900</v>
      </c>
      <c r="AI10" t="str">
        <f t="shared" si="19"/>
        <v xml:space="preserve">["REP"] = 900; </v>
      </c>
      <c r="AJ10">
        <f>IF(NOT(ISBLANK(J10)),VLOOKUP(J10,Faction!A$2:B$78,2,FALSE),1)</f>
        <v>71</v>
      </c>
      <c r="AK10" t="str">
        <f t="shared" si="20"/>
        <v xml:space="preserve">["FACTION"] = 71; </v>
      </c>
      <c r="AL10" t="str">
        <f t="shared" si="21"/>
        <v xml:space="preserve">["TIER"] = 1; </v>
      </c>
      <c r="AM10" t="str">
        <f t="shared" si="22"/>
        <v xml:space="preserve">["MIN_LVL"] = "115"; </v>
      </c>
      <c r="AN10" t="str">
        <f t="shared" si="23"/>
        <v/>
      </c>
      <c r="AO10" t="str">
        <f t="shared" si="24"/>
        <v xml:space="preserve">["NAME"] = { ["EN"] = "Caverns of Thrumfall: Spider-slayer"; }; </v>
      </c>
      <c r="AP10" t="str">
        <f t="shared" si="25"/>
        <v xml:space="preserve">["LORE"] = { ["EN"] = "Defeat many spiders within the Caverns of Thrumfall."; }; </v>
      </c>
      <c r="AQ10" t="str">
        <f t="shared" si="26"/>
        <v xml:space="preserve">["SUMMARY"] = { ["EN"] = "Defeat 250 spiders in the Caverns of Thrumfall"; }; </v>
      </c>
      <c r="AR10" t="str">
        <f t="shared" si="27"/>
        <v/>
      </c>
      <c r="AS10" t="str">
        <f t="shared" si="28"/>
        <v>};</v>
      </c>
    </row>
    <row r="11" spans="1:45" x14ac:dyDescent="0.25">
      <c r="C11" s="2" t="s">
        <v>1231</v>
      </c>
      <c r="D11" s="2" t="s">
        <v>134</v>
      </c>
      <c r="E11" s="2"/>
      <c r="P11">
        <v>97</v>
      </c>
      <c r="R11" t="str">
        <f t="shared" si="4"/>
        <v xml:space="preserve"> [10] = {["CAT_ID"] = 97; }; -- Glimmerdeep</v>
      </c>
      <c r="S11" s="1" t="str">
        <f t="shared" si="5"/>
        <v xml:space="preserve"> [10] = {                                          ["TYPE"] = 14;             ["VXP"] = 0; ["LP"] =  0; ["REP"] =   0; ["FACTION"] =  1; ["TIER"] = 0;                      ["NAME"] = { ["EN"] = "Glimmerdeep"; }; };</v>
      </c>
      <c r="T11">
        <f t="shared" si="6"/>
        <v>10</v>
      </c>
      <c r="U11" t="str">
        <f t="shared" si="7"/>
        <v xml:space="preserve"> [10] = {</v>
      </c>
      <c r="V11" t="str">
        <f t="shared" si="8"/>
        <v xml:space="preserve">                     </v>
      </c>
      <c r="W11" t="str">
        <f t="shared" si="9"/>
        <v/>
      </c>
      <c r="X11" t="str">
        <f t="shared" si="10"/>
        <v xml:space="preserve">["CAT_ID"] = 97; </v>
      </c>
      <c r="Y11" s="1" t="str">
        <f t="shared" si="11"/>
        <v xml:space="preserve">                     </v>
      </c>
      <c r="Z11">
        <f>VLOOKUP(D11,Type!A$2:B$18,2,FALSE)</f>
        <v>14</v>
      </c>
      <c r="AA11" t="str">
        <f t="shared" si="12"/>
        <v xml:space="preserve">["TYPE"] = 14; </v>
      </c>
      <c r="AB11" t="str">
        <f>IF(NOT(ISBLANK(E11)),VLOOKUP(E11,Type!D$2:E$6,2,FALSE),"")</f>
        <v/>
      </c>
      <c r="AC11" t="str">
        <f t="shared" si="13"/>
        <v xml:space="preserve">            </v>
      </c>
      <c r="AD11" t="str">
        <f t="shared" si="14"/>
        <v>0</v>
      </c>
      <c r="AE11" t="str">
        <f t="shared" si="15"/>
        <v xml:space="preserve">["VXP"] = 0; </v>
      </c>
      <c r="AF11" t="str">
        <f t="shared" si="16"/>
        <v>0</v>
      </c>
      <c r="AG11" t="str">
        <f t="shared" si="17"/>
        <v xml:space="preserve">["LP"] =  0; </v>
      </c>
      <c r="AH11" t="str">
        <f t="shared" si="18"/>
        <v>0</v>
      </c>
      <c r="AI11" t="str">
        <f t="shared" si="19"/>
        <v xml:space="preserve">["REP"] =   0; </v>
      </c>
      <c r="AJ11">
        <f>IF(NOT(ISBLANK(J11)),VLOOKUP(J11,Faction!A$2:B$78,2,FALSE),1)</f>
        <v>1</v>
      </c>
      <c r="AK11" t="str">
        <f t="shared" si="20"/>
        <v xml:space="preserve">["FACTION"] =  1; </v>
      </c>
      <c r="AL11" t="str">
        <f t="shared" si="21"/>
        <v xml:space="preserve">["TIER"] = 0; </v>
      </c>
      <c r="AM11" t="str">
        <f t="shared" si="22"/>
        <v xml:space="preserve">                     </v>
      </c>
      <c r="AN11" t="str">
        <f t="shared" si="23"/>
        <v/>
      </c>
      <c r="AO11" t="str">
        <f t="shared" si="24"/>
        <v xml:space="preserve">["NAME"] = { ["EN"] = "Glimmerdeep"; }; </v>
      </c>
      <c r="AP11" t="str">
        <f t="shared" si="25"/>
        <v/>
      </c>
      <c r="AQ11" t="str">
        <f t="shared" si="26"/>
        <v/>
      </c>
      <c r="AR11" t="str">
        <f t="shared" si="27"/>
        <v/>
      </c>
      <c r="AS11" t="str">
        <f t="shared" si="28"/>
        <v>};</v>
      </c>
    </row>
    <row r="12" spans="1:45" x14ac:dyDescent="0.25">
      <c r="A12">
        <v>1879375471</v>
      </c>
      <c r="B12">
        <v>42</v>
      </c>
      <c r="C12" t="s">
        <v>1413</v>
      </c>
      <c r="D12" t="s">
        <v>26</v>
      </c>
      <c r="G12" t="s">
        <v>1414</v>
      </c>
      <c r="K12" t="s">
        <v>1415</v>
      </c>
      <c r="L12" t="s">
        <v>1234</v>
      </c>
      <c r="M12">
        <v>0</v>
      </c>
      <c r="N12">
        <v>115</v>
      </c>
      <c r="R12" t="str">
        <f t="shared" si="4"/>
        <v xml:space="preserve"> [11] = {["ID"] = 1879375471; }; -- Dead Ends</v>
      </c>
      <c r="S12" s="1" t="str">
        <f t="shared" si="5"/>
        <v xml:space="preserve"> [11] = {["ID"] = 1879375471; ["SAVE_INDEX"] = 42; ["TYPE"] =  6;             ["VXP"] = 0; ["LP"] =  0; ["REP"] =   0; ["FACTION"] =  1; ["TIER"] = 0; ["MIN_LVL"] = "115"; ["NAME"] = { ["EN"] = "Dead Ends"; }; ["LORE"] = { ["EN"] = "The forces of Gundabad have made a pact with the Herald of Winter, and now occupy much of the Glimmerdeep."; }; ["SUMMARY"] = { ["EN"] = "Find the Dead Ends"; }; ["TITLE"] = { ["EN"] = "Major Miner"; }; };</v>
      </c>
      <c r="T12">
        <f t="shared" si="6"/>
        <v>11</v>
      </c>
      <c r="U12" t="str">
        <f t="shared" si="7"/>
        <v xml:space="preserve"> [11] = {</v>
      </c>
      <c r="V12" t="str">
        <f t="shared" si="8"/>
        <v xml:space="preserve">["ID"] = 1879375471; </v>
      </c>
      <c r="W12" t="str">
        <f t="shared" si="9"/>
        <v xml:space="preserve">["ID"] = 1879375471; </v>
      </c>
      <c r="X12" t="str">
        <f t="shared" si="10"/>
        <v/>
      </c>
      <c r="Y12" s="1" t="str">
        <f t="shared" si="11"/>
        <v xml:space="preserve">["SAVE_INDEX"] = 42; </v>
      </c>
      <c r="Z12">
        <f>VLOOKUP(D12,Type!A$2:B$18,2,FALSE)</f>
        <v>6</v>
      </c>
      <c r="AA12" t="str">
        <f t="shared" si="12"/>
        <v xml:space="preserve">["TYPE"] =  6; </v>
      </c>
      <c r="AB12" t="str">
        <f>IF(NOT(ISBLANK(E12)),VLOOKUP(E12,Type!D$2:E$6,2,FALSE),"")</f>
        <v/>
      </c>
      <c r="AC12" t="str">
        <f t="shared" si="13"/>
        <v xml:space="preserve">            </v>
      </c>
      <c r="AD12" t="str">
        <f t="shared" si="14"/>
        <v>0</v>
      </c>
      <c r="AE12" t="str">
        <f t="shared" si="15"/>
        <v xml:space="preserve">["VXP"] = 0; </v>
      </c>
      <c r="AF12" t="str">
        <f t="shared" si="16"/>
        <v>0</v>
      </c>
      <c r="AG12" t="str">
        <f t="shared" si="17"/>
        <v xml:space="preserve">["LP"] =  0; </v>
      </c>
      <c r="AH12" t="str">
        <f t="shared" si="18"/>
        <v>0</v>
      </c>
      <c r="AI12" t="str">
        <f t="shared" si="19"/>
        <v xml:space="preserve">["REP"] =   0; </v>
      </c>
      <c r="AJ12">
        <f>IF(NOT(ISBLANK(J12)),VLOOKUP(J12,Faction!A$2:B$78,2,FALSE),1)</f>
        <v>1</v>
      </c>
      <c r="AK12" t="str">
        <f t="shared" si="20"/>
        <v xml:space="preserve">["FACTION"] =  1; </v>
      </c>
      <c r="AL12" t="str">
        <f t="shared" si="21"/>
        <v xml:space="preserve">["TIER"] = 0; </v>
      </c>
      <c r="AM12" t="str">
        <f t="shared" si="22"/>
        <v xml:space="preserve">["MIN_LVL"] = "115"; </v>
      </c>
      <c r="AN12" t="str">
        <f t="shared" si="23"/>
        <v/>
      </c>
      <c r="AO12" t="str">
        <f t="shared" si="24"/>
        <v xml:space="preserve">["NAME"] = { ["EN"] = "Dead Ends"; }; </v>
      </c>
      <c r="AP12" t="str">
        <f t="shared" si="25"/>
        <v xml:space="preserve">["LORE"] = { ["EN"] = "The forces of Gundabad have made a pact with the Herald of Winter, and now occupy much of the Glimmerdeep."; }; </v>
      </c>
      <c r="AQ12" t="str">
        <f t="shared" si="26"/>
        <v xml:space="preserve">["SUMMARY"] = { ["EN"] = "Find the Dead Ends"; }; </v>
      </c>
      <c r="AR12" t="str">
        <f t="shared" si="27"/>
        <v xml:space="preserve">["TITLE"] = { ["EN"] = "Major Miner"; }; </v>
      </c>
      <c r="AS12" t="str">
        <f t="shared" si="28"/>
        <v>};</v>
      </c>
    </row>
    <row r="13" spans="1:45" x14ac:dyDescent="0.25">
      <c r="A13">
        <v>1879369584</v>
      </c>
      <c r="B13">
        <v>8</v>
      </c>
      <c r="C13" t="s">
        <v>1232</v>
      </c>
      <c r="D13" t="s">
        <v>31</v>
      </c>
      <c r="G13" t="s">
        <v>1233</v>
      </c>
      <c r="K13" t="s">
        <v>228</v>
      </c>
      <c r="L13" t="s">
        <v>1234</v>
      </c>
      <c r="M13">
        <v>0</v>
      </c>
      <c r="N13">
        <v>115</v>
      </c>
      <c r="R13" t="str">
        <f t="shared" si="4"/>
        <v xml:space="preserve"> [12] = {["ID"] = 1879369584; }; -- Delver of the Glimmerdeep</v>
      </c>
      <c r="S13" s="1" t="str">
        <f t="shared" si="5"/>
        <v xml:space="preserve"> [12] = {["ID"] = 1879369584; ["SAVE_INDEX"] =  8; ["TYPE"] =  4;             ["VXP"] = 0; ["LP"] =  0; ["REP"] =   0; ["FACTION"] =  1; ["TIER"] = 0; ["MIN_LVL"] = "115"; ["NAME"] = { ["EN"] = "Delver of the Glimmerdeep"; }; ["LORE"] = { ["EN"] = "The forces of Gundabad have made a pact with the Herald of Winter, and now occupy much of the Glimmerdeep."; }; ["SUMMARY"] = { ["EN"] = "Complete 5 deeds"; }; ["TITLE"] = { ["EN"] = "The Glimmering"; }; };</v>
      </c>
      <c r="T13">
        <f t="shared" si="6"/>
        <v>12</v>
      </c>
      <c r="U13" t="str">
        <f t="shared" si="7"/>
        <v xml:space="preserve"> [12] = {</v>
      </c>
      <c r="V13" t="str">
        <f t="shared" si="8"/>
        <v xml:space="preserve">["ID"] = 1879369584; </v>
      </c>
      <c r="W13" t="str">
        <f t="shared" si="9"/>
        <v xml:space="preserve">["ID"] = 1879369584; </v>
      </c>
      <c r="X13" t="str">
        <f t="shared" si="10"/>
        <v/>
      </c>
      <c r="Y13" s="1" t="str">
        <f t="shared" si="11"/>
        <v xml:space="preserve">["SAVE_INDEX"] =  8; </v>
      </c>
      <c r="Z13">
        <f>VLOOKUP(D13,Type!A$2:B$18,2,FALSE)</f>
        <v>4</v>
      </c>
      <c r="AA13" t="str">
        <f t="shared" si="12"/>
        <v xml:space="preserve">["TYPE"] =  4; </v>
      </c>
      <c r="AB13" t="str">
        <f>IF(NOT(ISBLANK(E13)),VLOOKUP(E13,Type!D$2:E$6,2,FALSE),"")</f>
        <v/>
      </c>
      <c r="AC13" t="str">
        <f t="shared" si="13"/>
        <v xml:space="preserve">            </v>
      </c>
      <c r="AD13" t="str">
        <f t="shared" si="14"/>
        <v>0</v>
      </c>
      <c r="AE13" t="str">
        <f t="shared" si="15"/>
        <v xml:space="preserve">["VXP"] = 0; </v>
      </c>
      <c r="AF13" t="str">
        <f t="shared" si="16"/>
        <v>0</v>
      </c>
      <c r="AG13" t="str">
        <f t="shared" si="17"/>
        <v xml:space="preserve">["LP"] =  0; </v>
      </c>
      <c r="AH13" t="str">
        <f t="shared" si="18"/>
        <v>0</v>
      </c>
      <c r="AI13" t="str">
        <f t="shared" si="19"/>
        <v xml:space="preserve">["REP"] =   0; </v>
      </c>
      <c r="AJ13">
        <f>IF(NOT(ISBLANK(J13)),VLOOKUP(J13,Faction!A$2:B$78,2,FALSE),1)</f>
        <v>1</v>
      </c>
      <c r="AK13" t="str">
        <f t="shared" si="20"/>
        <v xml:space="preserve">["FACTION"] =  1; </v>
      </c>
      <c r="AL13" t="str">
        <f t="shared" si="21"/>
        <v xml:space="preserve">["TIER"] = 0; </v>
      </c>
      <c r="AM13" t="str">
        <f t="shared" si="22"/>
        <v xml:space="preserve">["MIN_LVL"] = "115"; </v>
      </c>
      <c r="AN13" t="str">
        <f t="shared" si="23"/>
        <v/>
      </c>
      <c r="AO13" t="str">
        <f t="shared" si="24"/>
        <v xml:space="preserve">["NAME"] = { ["EN"] = "Delver of the Glimmerdeep"; }; </v>
      </c>
      <c r="AP13" t="str">
        <f t="shared" si="25"/>
        <v xml:space="preserve">["LORE"] = { ["EN"] = "The forces of Gundabad have made a pact with the Herald of Winter, and now occupy much of the Glimmerdeep."; }; </v>
      </c>
      <c r="AQ13" t="str">
        <f t="shared" si="26"/>
        <v xml:space="preserve">["SUMMARY"] = { ["EN"] = "Complete 5 deeds"; }; </v>
      </c>
      <c r="AR13" t="str">
        <f t="shared" si="27"/>
        <v xml:space="preserve">["TITLE"] = { ["EN"] = "The Glimmering"; }; </v>
      </c>
      <c r="AS13" t="str">
        <f t="shared" si="28"/>
        <v>};</v>
      </c>
    </row>
    <row r="14" spans="1:45" x14ac:dyDescent="0.25">
      <c r="A14">
        <v>1879369591</v>
      </c>
      <c r="B14">
        <v>9</v>
      </c>
      <c r="C14" t="s">
        <v>1235</v>
      </c>
      <c r="D14" t="s">
        <v>31</v>
      </c>
      <c r="K14" t="s">
        <v>1237</v>
      </c>
      <c r="L14" t="s">
        <v>1236</v>
      </c>
      <c r="M14">
        <v>1</v>
      </c>
      <c r="N14">
        <v>115</v>
      </c>
      <c r="R14" t="str">
        <f t="shared" si="4"/>
        <v xml:space="preserve"> [13] = {["ID"] = 1879369591; }; -- Glimmerdeep -- Tier 1</v>
      </c>
      <c r="S14" s="1" t="str">
        <f t="shared" si="5"/>
        <v xml:space="preserve"> [13] = {["ID"] = 1879369591; ["SAVE_INDEX"] =  9; ["TYPE"] =  4;             ["VXP"] = 0; ["LP"] =  0; ["REP"] =   0; ["FACTION"] =  1; ["TIER"] = 1; ["MIN_LVL"] = "115"; ["NAME"] = { ["EN"] = "Glimmerdeep -- Tier 1"; }; ["LORE"] = { ["EN"] = "The Orkish mining forces from Gundabad have made a pact with the Herald of Winter, and now occupy much of the Glimmerdeep."; }; ["SUMMARY"] = { ["EN"] = "Complete the quest: Glimmerdeep -- Tier 1"; }; };</v>
      </c>
      <c r="T14">
        <f t="shared" si="6"/>
        <v>13</v>
      </c>
      <c r="U14" t="str">
        <f t="shared" si="7"/>
        <v xml:space="preserve"> [13] = {</v>
      </c>
      <c r="V14" t="str">
        <f t="shared" si="8"/>
        <v xml:space="preserve">["ID"] = 1879369591; </v>
      </c>
      <c r="W14" t="str">
        <f t="shared" si="9"/>
        <v xml:space="preserve">["ID"] = 1879369591; </v>
      </c>
      <c r="X14" t="str">
        <f t="shared" si="10"/>
        <v/>
      </c>
      <c r="Y14" s="1" t="str">
        <f t="shared" si="11"/>
        <v xml:space="preserve">["SAVE_INDEX"] =  9; </v>
      </c>
      <c r="Z14">
        <f>VLOOKUP(D14,Type!A$2:B$18,2,FALSE)</f>
        <v>4</v>
      </c>
      <c r="AA14" t="str">
        <f t="shared" si="12"/>
        <v xml:space="preserve">["TYPE"] =  4; </v>
      </c>
      <c r="AB14" t="str">
        <f>IF(NOT(ISBLANK(E14)),VLOOKUP(E14,Type!D$2:E$6,2,FALSE),"")</f>
        <v/>
      </c>
      <c r="AC14" t="str">
        <f t="shared" si="13"/>
        <v xml:space="preserve">            </v>
      </c>
      <c r="AD14" t="str">
        <f t="shared" si="14"/>
        <v>0</v>
      </c>
      <c r="AE14" t="str">
        <f t="shared" si="15"/>
        <v xml:space="preserve">["VXP"] = 0; </v>
      </c>
      <c r="AF14" t="str">
        <f t="shared" si="16"/>
        <v>0</v>
      </c>
      <c r="AG14" t="str">
        <f t="shared" si="17"/>
        <v xml:space="preserve">["LP"] =  0; </v>
      </c>
      <c r="AH14" t="str">
        <f t="shared" si="18"/>
        <v>0</v>
      </c>
      <c r="AI14" t="str">
        <f t="shared" si="19"/>
        <v xml:space="preserve">["REP"] =   0; </v>
      </c>
      <c r="AJ14">
        <f>IF(NOT(ISBLANK(J14)),VLOOKUP(J14,Faction!A$2:B$78,2,FALSE),1)</f>
        <v>1</v>
      </c>
      <c r="AK14" t="str">
        <f t="shared" si="20"/>
        <v xml:space="preserve">["FACTION"] =  1; </v>
      </c>
      <c r="AL14" t="str">
        <f t="shared" si="21"/>
        <v xml:space="preserve">["TIER"] = 1; </v>
      </c>
      <c r="AM14" t="str">
        <f t="shared" si="22"/>
        <v xml:space="preserve">["MIN_LVL"] = "115"; </v>
      </c>
      <c r="AN14" t="str">
        <f t="shared" si="23"/>
        <v/>
      </c>
      <c r="AO14" t="str">
        <f t="shared" si="24"/>
        <v xml:space="preserve">["NAME"] = { ["EN"] = "Glimmerdeep -- Tier 1"; }; </v>
      </c>
      <c r="AP14" t="str">
        <f t="shared" si="25"/>
        <v xml:space="preserve">["LORE"] = { ["EN"] = "The Orkish mining forces from Gundabad have made a pact with the Herald of Winter, and now occupy much of the Glimmerdeep."; }; </v>
      </c>
      <c r="AQ14" t="str">
        <f t="shared" si="26"/>
        <v xml:space="preserve">["SUMMARY"] = { ["EN"] = "Complete the quest: Glimmerdeep -- Tier 1"; }; </v>
      </c>
      <c r="AR14" t="str">
        <f t="shared" si="27"/>
        <v/>
      </c>
      <c r="AS14" t="str">
        <f t="shared" si="28"/>
        <v>};</v>
      </c>
    </row>
    <row r="15" spans="1:45" x14ac:dyDescent="0.25">
      <c r="A15">
        <v>1879369597</v>
      </c>
      <c r="B15">
        <v>10</v>
      </c>
      <c r="C15" t="s">
        <v>1238</v>
      </c>
      <c r="D15" t="s">
        <v>25</v>
      </c>
      <c r="K15" t="s">
        <v>1239</v>
      </c>
      <c r="L15" t="s">
        <v>1240</v>
      </c>
      <c r="M15">
        <v>2</v>
      </c>
      <c r="N15">
        <v>115</v>
      </c>
      <c r="R15" t="str">
        <f t="shared" si="4"/>
        <v xml:space="preserve"> [14] = {["ID"] = 1879369597; }; -- Discovery: Glimmerdeep</v>
      </c>
      <c r="S15" s="1" t="str">
        <f t="shared" si="5"/>
        <v xml:space="preserve"> [14] = {["ID"] = 1879369597; ["SAVE_INDEX"] = 10; ["TYPE"] =  3;             ["VXP"] = 0; ["LP"] =  0; ["REP"] =   0; ["FACTION"] =  1; ["TIER"] = 2; ["MIN_LVL"] = "115"; ["NAME"] = { ["EN"] = "Discovery: Glimmerdeep"; }; ["LORE"] = { ["EN"] = "You have discovered the entrance to Glimmerdeep."; }; ["SUMMARY"] = { ["EN"] = "Discover the entrance to Glimmerdeep"; }; };</v>
      </c>
      <c r="T15">
        <f t="shared" si="6"/>
        <v>14</v>
      </c>
      <c r="U15" t="str">
        <f t="shared" si="7"/>
        <v xml:space="preserve"> [14] = {</v>
      </c>
      <c r="V15" t="str">
        <f t="shared" si="8"/>
        <v xml:space="preserve">["ID"] = 1879369597; </v>
      </c>
      <c r="W15" t="str">
        <f t="shared" si="9"/>
        <v xml:space="preserve">["ID"] = 1879369597; </v>
      </c>
      <c r="X15" t="str">
        <f t="shared" si="10"/>
        <v/>
      </c>
      <c r="Y15" s="1" t="str">
        <f t="shared" si="11"/>
        <v xml:space="preserve">["SAVE_INDEX"] = 10; </v>
      </c>
      <c r="Z15">
        <f>VLOOKUP(D15,Type!A$2:B$18,2,FALSE)</f>
        <v>3</v>
      </c>
      <c r="AA15" t="str">
        <f t="shared" si="12"/>
        <v xml:space="preserve">["TYPE"] =  3; </v>
      </c>
      <c r="AB15" t="str">
        <f>IF(NOT(ISBLANK(E15)),VLOOKUP(E15,Type!D$2:E$6,2,FALSE),"")</f>
        <v/>
      </c>
      <c r="AC15" t="str">
        <f t="shared" si="13"/>
        <v xml:space="preserve">            </v>
      </c>
      <c r="AD15" t="str">
        <f t="shared" si="14"/>
        <v>0</v>
      </c>
      <c r="AE15" t="str">
        <f t="shared" si="15"/>
        <v xml:space="preserve">["VXP"] = 0; </v>
      </c>
      <c r="AF15" t="str">
        <f t="shared" si="16"/>
        <v>0</v>
      </c>
      <c r="AG15" t="str">
        <f t="shared" si="17"/>
        <v xml:space="preserve">["LP"] =  0; </v>
      </c>
      <c r="AH15" t="str">
        <f t="shared" si="18"/>
        <v>0</v>
      </c>
      <c r="AI15" t="str">
        <f t="shared" si="19"/>
        <v xml:space="preserve">["REP"] =   0; </v>
      </c>
      <c r="AJ15">
        <f>IF(NOT(ISBLANK(J15)),VLOOKUP(J15,Faction!A$2:B$78,2,FALSE),1)</f>
        <v>1</v>
      </c>
      <c r="AK15" t="str">
        <f t="shared" si="20"/>
        <v xml:space="preserve">["FACTION"] =  1; </v>
      </c>
      <c r="AL15" t="str">
        <f t="shared" si="21"/>
        <v xml:space="preserve">["TIER"] = 2; </v>
      </c>
      <c r="AM15" t="str">
        <f t="shared" si="22"/>
        <v xml:space="preserve">["MIN_LVL"] = "115"; </v>
      </c>
      <c r="AN15" t="str">
        <f t="shared" si="23"/>
        <v/>
      </c>
      <c r="AO15" t="str">
        <f t="shared" si="24"/>
        <v xml:space="preserve">["NAME"] = { ["EN"] = "Discovery: Glimmerdeep"; }; </v>
      </c>
      <c r="AP15" t="str">
        <f t="shared" si="25"/>
        <v xml:space="preserve">["LORE"] = { ["EN"] = "You have discovered the entrance to Glimmerdeep."; }; </v>
      </c>
      <c r="AQ15" t="str">
        <f t="shared" si="26"/>
        <v xml:space="preserve">["SUMMARY"] = { ["EN"] = "Discover the entrance to Glimmerdeep"; }; </v>
      </c>
      <c r="AR15" t="str">
        <f t="shared" si="27"/>
        <v/>
      </c>
      <c r="AS15" t="str">
        <f t="shared" si="28"/>
        <v>};</v>
      </c>
    </row>
    <row r="16" spans="1:45" x14ac:dyDescent="0.25">
      <c r="A16">
        <v>1879369589</v>
      </c>
      <c r="B16">
        <v>11</v>
      </c>
      <c r="C16" t="s">
        <v>1241</v>
      </c>
      <c r="D16" t="s">
        <v>31</v>
      </c>
      <c r="K16" t="s">
        <v>1242</v>
      </c>
      <c r="L16" t="s">
        <v>1236</v>
      </c>
      <c r="M16">
        <v>1</v>
      </c>
      <c r="N16">
        <v>115</v>
      </c>
      <c r="R16" t="str">
        <f t="shared" si="4"/>
        <v xml:space="preserve"> [15] = {["ID"] = 1879369589; }; -- Glimmerdeep -- Tier 2</v>
      </c>
      <c r="S16" s="1" t="str">
        <f t="shared" si="5"/>
        <v xml:space="preserve"> [15] = {["ID"] = 1879369589; ["SAVE_INDEX"] = 11; ["TYPE"] =  4;             ["VXP"] = 0; ["LP"] =  0; ["REP"] =   0; ["FACTION"] =  1; ["TIER"] = 1; ["MIN_LVL"] = "115"; ["NAME"] = { ["EN"] = "Glimmerdeep -- Tier 2"; }; ["LORE"] = { ["EN"] = "The Orkish mining forces from Gundabad have made a pact with the Herald of Winter, and now occupy much of the Glimmerdeep."; }; ["SUMMARY"] = { ["EN"] = "Complete the quest: Glimmerdeep -- Tier 2"; }; };</v>
      </c>
      <c r="T16">
        <f t="shared" si="6"/>
        <v>15</v>
      </c>
      <c r="U16" t="str">
        <f t="shared" si="7"/>
        <v xml:space="preserve"> [15] = {</v>
      </c>
      <c r="V16" t="str">
        <f t="shared" si="8"/>
        <v xml:space="preserve">["ID"] = 1879369589; </v>
      </c>
      <c r="W16" t="str">
        <f t="shared" si="9"/>
        <v xml:space="preserve">["ID"] = 1879369589; </v>
      </c>
      <c r="X16" t="str">
        <f t="shared" si="10"/>
        <v/>
      </c>
      <c r="Y16" s="1" t="str">
        <f t="shared" si="11"/>
        <v xml:space="preserve">["SAVE_INDEX"] = 11; </v>
      </c>
      <c r="Z16">
        <f>VLOOKUP(D16,Type!A$2:B$18,2,FALSE)</f>
        <v>4</v>
      </c>
      <c r="AA16" t="str">
        <f t="shared" si="12"/>
        <v xml:space="preserve">["TYPE"] =  4; </v>
      </c>
      <c r="AB16" t="str">
        <f>IF(NOT(ISBLANK(E16)),VLOOKUP(E16,Type!D$2:E$6,2,FALSE),"")</f>
        <v/>
      </c>
      <c r="AC16" t="str">
        <f t="shared" si="13"/>
        <v xml:space="preserve">            </v>
      </c>
      <c r="AD16" t="str">
        <f t="shared" si="14"/>
        <v>0</v>
      </c>
      <c r="AE16" t="str">
        <f t="shared" si="15"/>
        <v xml:space="preserve">["VXP"] = 0; </v>
      </c>
      <c r="AF16" t="str">
        <f t="shared" si="16"/>
        <v>0</v>
      </c>
      <c r="AG16" t="str">
        <f t="shared" si="17"/>
        <v xml:space="preserve">["LP"] =  0; </v>
      </c>
      <c r="AH16" t="str">
        <f t="shared" si="18"/>
        <v>0</v>
      </c>
      <c r="AI16" t="str">
        <f t="shared" si="19"/>
        <v xml:space="preserve">["REP"] =   0; </v>
      </c>
      <c r="AJ16">
        <f>IF(NOT(ISBLANK(J16)),VLOOKUP(J16,Faction!A$2:B$78,2,FALSE),1)</f>
        <v>1</v>
      </c>
      <c r="AK16" t="str">
        <f t="shared" si="20"/>
        <v xml:space="preserve">["FACTION"] =  1; </v>
      </c>
      <c r="AL16" t="str">
        <f t="shared" si="21"/>
        <v xml:space="preserve">["TIER"] = 1; </v>
      </c>
      <c r="AM16" t="str">
        <f t="shared" si="22"/>
        <v xml:space="preserve">["MIN_LVL"] = "115"; </v>
      </c>
      <c r="AN16" t="str">
        <f t="shared" si="23"/>
        <v/>
      </c>
      <c r="AO16" t="str">
        <f t="shared" si="24"/>
        <v xml:space="preserve">["NAME"] = { ["EN"] = "Glimmerdeep -- Tier 2"; }; </v>
      </c>
      <c r="AP16" t="str">
        <f t="shared" si="25"/>
        <v xml:space="preserve">["LORE"] = { ["EN"] = "The Orkish mining forces from Gundabad have made a pact with the Herald of Winter, and now occupy much of the Glimmerdeep."; }; </v>
      </c>
      <c r="AQ16" t="str">
        <f t="shared" si="26"/>
        <v xml:space="preserve">["SUMMARY"] = { ["EN"] = "Complete the quest: Glimmerdeep -- Tier 2"; }; </v>
      </c>
      <c r="AR16" t="str">
        <f t="shared" si="27"/>
        <v/>
      </c>
      <c r="AS16" t="str">
        <f t="shared" si="28"/>
        <v>};</v>
      </c>
    </row>
    <row r="17" spans="1:45" x14ac:dyDescent="0.25">
      <c r="A17">
        <v>1879369594</v>
      </c>
      <c r="B17">
        <v>12</v>
      </c>
      <c r="C17" t="s">
        <v>1243</v>
      </c>
      <c r="D17" t="s">
        <v>31</v>
      </c>
      <c r="K17" t="s">
        <v>1244</v>
      </c>
      <c r="L17" t="s">
        <v>1236</v>
      </c>
      <c r="M17">
        <v>1</v>
      </c>
      <c r="N17">
        <v>115</v>
      </c>
      <c r="R17" t="str">
        <f t="shared" si="4"/>
        <v xml:space="preserve"> [16] = {["ID"] = 1879369594; }; -- Glimmerdeep -- Tier 3</v>
      </c>
      <c r="S17" s="1" t="str">
        <f t="shared" si="5"/>
        <v xml:space="preserve"> [16] = {["ID"] = 1879369594; ["SAVE_INDEX"] = 12; ["TYPE"] =  4;             ["VXP"] = 0; ["LP"] =  0; ["REP"] =   0; ["FACTION"] =  1; ["TIER"] = 1; ["MIN_LVL"] = "115"; ["NAME"] = { ["EN"] = "Glimmerdeep -- Tier 3"; }; ["LORE"] = { ["EN"] = "The Orkish mining forces from Gundabad have made a pact with the Herald of Winter, and now occupy much of the Glimmerdeep."; }; ["SUMMARY"] = { ["EN"] = "Complete the quest: Glimmerdeep -- Tier 3"; }; };</v>
      </c>
      <c r="T17">
        <f t="shared" si="6"/>
        <v>16</v>
      </c>
      <c r="U17" t="str">
        <f t="shared" si="7"/>
        <v xml:space="preserve"> [16] = {</v>
      </c>
      <c r="V17" t="str">
        <f t="shared" si="8"/>
        <v xml:space="preserve">["ID"] = 1879369594; </v>
      </c>
      <c r="W17" t="str">
        <f t="shared" si="9"/>
        <v xml:space="preserve">["ID"] = 1879369594; </v>
      </c>
      <c r="X17" t="str">
        <f t="shared" si="10"/>
        <v/>
      </c>
      <c r="Y17" s="1" t="str">
        <f t="shared" si="11"/>
        <v xml:space="preserve">["SAVE_INDEX"] = 12; </v>
      </c>
      <c r="Z17">
        <f>VLOOKUP(D17,Type!A$2:B$18,2,FALSE)</f>
        <v>4</v>
      </c>
      <c r="AA17" t="str">
        <f t="shared" si="12"/>
        <v xml:space="preserve">["TYPE"] =  4; </v>
      </c>
      <c r="AB17" t="str">
        <f>IF(NOT(ISBLANK(E17)),VLOOKUP(E17,Type!D$2:E$6,2,FALSE),"")</f>
        <v/>
      </c>
      <c r="AC17" t="str">
        <f t="shared" si="13"/>
        <v xml:space="preserve">            </v>
      </c>
      <c r="AD17" t="str">
        <f t="shared" si="14"/>
        <v>0</v>
      </c>
      <c r="AE17" t="str">
        <f t="shared" si="15"/>
        <v xml:space="preserve">["VXP"] = 0; </v>
      </c>
      <c r="AF17" t="str">
        <f t="shared" si="16"/>
        <v>0</v>
      </c>
      <c r="AG17" t="str">
        <f t="shared" si="17"/>
        <v xml:space="preserve">["LP"] =  0; </v>
      </c>
      <c r="AH17" t="str">
        <f t="shared" si="18"/>
        <v>0</v>
      </c>
      <c r="AI17" t="str">
        <f t="shared" si="19"/>
        <v xml:space="preserve">["REP"] =   0; </v>
      </c>
      <c r="AJ17">
        <f>IF(NOT(ISBLANK(J17)),VLOOKUP(J17,Faction!A$2:B$78,2,FALSE),1)</f>
        <v>1</v>
      </c>
      <c r="AK17" t="str">
        <f t="shared" si="20"/>
        <v xml:space="preserve">["FACTION"] =  1; </v>
      </c>
      <c r="AL17" t="str">
        <f t="shared" si="21"/>
        <v xml:space="preserve">["TIER"] = 1; </v>
      </c>
      <c r="AM17" t="str">
        <f t="shared" si="22"/>
        <v xml:space="preserve">["MIN_LVL"] = "115"; </v>
      </c>
      <c r="AN17" t="str">
        <f t="shared" si="23"/>
        <v/>
      </c>
      <c r="AO17" t="str">
        <f t="shared" si="24"/>
        <v xml:space="preserve">["NAME"] = { ["EN"] = "Glimmerdeep -- Tier 3"; }; </v>
      </c>
      <c r="AP17" t="str">
        <f t="shared" si="25"/>
        <v xml:space="preserve">["LORE"] = { ["EN"] = "The Orkish mining forces from Gundabad have made a pact with the Herald of Winter, and now occupy much of the Glimmerdeep."; }; </v>
      </c>
      <c r="AQ17" t="str">
        <f t="shared" si="26"/>
        <v xml:space="preserve">["SUMMARY"] = { ["EN"] = "Complete the quest: Glimmerdeep -- Tier 3"; }; </v>
      </c>
      <c r="AR17" t="str">
        <f t="shared" si="27"/>
        <v/>
      </c>
      <c r="AS17" t="str">
        <f t="shared" si="28"/>
        <v>};</v>
      </c>
    </row>
    <row r="18" spans="1:45" x14ac:dyDescent="0.25">
      <c r="A18">
        <v>1879369576</v>
      </c>
      <c r="B18">
        <v>13</v>
      </c>
      <c r="C18" t="s">
        <v>1245</v>
      </c>
      <c r="D18" t="s">
        <v>31</v>
      </c>
      <c r="I18">
        <v>900</v>
      </c>
      <c r="J18" t="s">
        <v>56</v>
      </c>
      <c r="K18" t="s">
        <v>1247</v>
      </c>
      <c r="L18" t="s">
        <v>1246</v>
      </c>
      <c r="M18">
        <v>1</v>
      </c>
      <c r="N18">
        <v>115</v>
      </c>
      <c r="R18" t="str">
        <f t="shared" si="4"/>
        <v xml:space="preserve"> [17] = {["ID"] = 1879369576; }; -- Glimmerdeep: Goblin-slayer</v>
      </c>
      <c r="S18" s="1" t="str">
        <f t="shared" si="5"/>
        <v xml:space="preserve"> [17] = {["ID"] = 1879369576; ["SAVE_INDEX"] = 13; ["TYPE"] =  4;             ["VXP"] = 0; ["LP"] =  0; ["REP"] = 900; ["FACTION"] = 71; ["TIER"] = 1; ["MIN_LVL"] = "115"; ["NAME"] = { ["EN"] = "Glimmerdeep: Goblin-slayer"; }; ["LORE"] = { ["EN"] = "Defeat many goblins and hobgoblins within Glimmerdeep."; }; ["SUMMARY"] = { ["EN"] = "Defeat 250 goblins and hobgoblins within Glimmerdeep"; }; };</v>
      </c>
      <c r="T18">
        <f t="shared" si="6"/>
        <v>17</v>
      </c>
      <c r="U18" t="str">
        <f t="shared" si="7"/>
        <v xml:space="preserve"> [17] = {</v>
      </c>
      <c r="V18" t="str">
        <f t="shared" si="8"/>
        <v xml:space="preserve">["ID"] = 1879369576; </v>
      </c>
      <c r="W18" t="str">
        <f t="shared" si="9"/>
        <v xml:space="preserve">["ID"] = 1879369576; </v>
      </c>
      <c r="X18" t="str">
        <f t="shared" si="10"/>
        <v/>
      </c>
      <c r="Y18" s="1" t="str">
        <f t="shared" si="11"/>
        <v xml:space="preserve">["SAVE_INDEX"] = 13; </v>
      </c>
      <c r="Z18">
        <f>VLOOKUP(D18,Type!A$2:B$18,2,FALSE)</f>
        <v>4</v>
      </c>
      <c r="AA18" t="str">
        <f t="shared" si="12"/>
        <v xml:space="preserve">["TYPE"] =  4; </v>
      </c>
      <c r="AB18" t="str">
        <f>IF(NOT(ISBLANK(E18)),VLOOKUP(E18,Type!D$2:E$6,2,FALSE),"")</f>
        <v/>
      </c>
      <c r="AC18" t="str">
        <f t="shared" si="13"/>
        <v xml:space="preserve">            </v>
      </c>
      <c r="AD18" t="str">
        <f t="shared" si="14"/>
        <v>0</v>
      </c>
      <c r="AE18" t="str">
        <f t="shared" si="15"/>
        <v xml:space="preserve">["VXP"] = 0; </v>
      </c>
      <c r="AF18" t="str">
        <f t="shared" si="16"/>
        <v>0</v>
      </c>
      <c r="AG18" t="str">
        <f t="shared" si="17"/>
        <v xml:space="preserve">["LP"] =  0; </v>
      </c>
      <c r="AH18" t="str">
        <f t="shared" si="18"/>
        <v>900</v>
      </c>
      <c r="AI18" t="str">
        <f t="shared" si="19"/>
        <v xml:space="preserve">["REP"] = 900; </v>
      </c>
      <c r="AJ18">
        <f>IF(NOT(ISBLANK(J18)),VLOOKUP(J18,Faction!A$2:B$78,2,FALSE),1)</f>
        <v>71</v>
      </c>
      <c r="AK18" t="str">
        <f t="shared" si="20"/>
        <v xml:space="preserve">["FACTION"] = 71; </v>
      </c>
      <c r="AL18" t="str">
        <f t="shared" si="21"/>
        <v xml:space="preserve">["TIER"] = 1; </v>
      </c>
      <c r="AM18" t="str">
        <f t="shared" si="22"/>
        <v xml:space="preserve">["MIN_LVL"] = "115"; </v>
      </c>
      <c r="AN18" t="str">
        <f t="shared" si="23"/>
        <v/>
      </c>
      <c r="AO18" t="str">
        <f t="shared" si="24"/>
        <v xml:space="preserve">["NAME"] = { ["EN"] = "Glimmerdeep: Goblin-slayer"; }; </v>
      </c>
      <c r="AP18" t="str">
        <f t="shared" si="25"/>
        <v xml:space="preserve">["LORE"] = { ["EN"] = "Defeat many goblins and hobgoblins within Glimmerdeep."; }; </v>
      </c>
      <c r="AQ18" t="str">
        <f t="shared" si="26"/>
        <v xml:space="preserve">["SUMMARY"] = { ["EN"] = "Defeat 250 goblins and hobgoblins within Glimmerdeep"; }; </v>
      </c>
      <c r="AR18" t="str">
        <f t="shared" si="27"/>
        <v/>
      </c>
      <c r="AS18" t="str">
        <f t="shared" si="28"/>
        <v>};</v>
      </c>
    </row>
    <row r="19" spans="1:45" x14ac:dyDescent="0.25">
      <c r="A19">
        <v>1879369578</v>
      </c>
      <c r="B19">
        <v>14</v>
      </c>
      <c r="C19" t="s">
        <v>1248</v>
      </c>
      <c r="D19" t="s">
        <v>31</v>
      </c>
      <c r="I19">
        <v>900</v>
      </c>
      <c r="J19" t="s">
        <v>56</v>
      </c>
      <c r="K19" t="s">
        <v>1249</v>
      </c>
      <c r="L19" t="s">
        <v>1250</v>
      </c>
      <c r="M19">
        <v>1</v>
      </c>
      <c r="N19">
        <v>115</v>
      </c>
      <c r="R19" t="str">
        <f t="shared" si="4"/>
        <v xml:space="preserve"> [18] = {["ID"] = 1879369578; }; -- Glimmerdeep: Orc and Troll Slayer</v>
      </c>
      <c r="S19" s="1" t="str">
        <f t="shared" si="5"/>
        <v xml:space="preserve"> [18] = {["ID"] = 1879369578; ["SAVE_INDEX"] = 14; ["TYPE"] =  4;             ["VXP"] = 0; ["LP"] =  0; ["REP"] = 900; ["FACTION"] = 71; ["TIER"] = 1; ["MIN_LVL"] = "115"; ["NAME"] = { ["EN"] = "Glimmerdeep: Orc and Troll Slayer"; }; ["LORE"] = { ["EN"] = "Defeat many Orcs and trolls within Glimmerdeep."; }; ["SUMMARY"] = { ["EN"] = "Defeat 250 Orcs and trolls within Glimmerdeep"; }; };</v>
      </c>
      <c r="T19">
        <f t="shared" si="6"/>
        <v>18</v>
      </c>
      <c r="U19" t="str">
        <f t="shared" si="7"/>
        <v xml:space="preserve"> [18] = {</v>
      </c>
      <c r="V19" t="str">
        <f t="shared" si="8"/>
        <v xml:space="preserve">["ID"] = 1879369578; </v>
      </c>
      <c r="W19" t="str">
        <f t="shared" si="9"/>
        <v xml:space="preserve">["ID"] = 1879369578; </v>
      </c>
      <c r="X19" t="str">
        <f t="shared" si="10"/>
        <v/>
      </c>
      <c r="Y19" s="1" t="str">
        <f t="shared" si="11"/>
        <v xml:space="preserve">["SAVE_INDEX"] = 14; </v>
      </c>
      <c r="Z19">
        <f>VLOOKUP(D19,Type!A$2:B$18,2,FALSE)</f>
        <v>4</v>
      </c>
      <c r="AA19" t="str">
        <f t="shared" si="12"/>
        <v xml:space="preserve">["TYPE"] =  4; </v>
      </c>
      <c r="AB19" t="str">
        <f>IF(NOT(ISBLANK(E19)),VLOOKUP(E19,Type!D$2:E$6,2,FALSE),"")</f>
        <v/>
      </c>
      <c r="AC19" t="str">
        <f t="shared" si="13"/>
        <v xml:space="preserve">            </v>
      </c>
      <c r="AD19" t="str">
        <f t="shared" si="14"/>
        <v>0</v>
      </c>
      <c r="AE19" t="str">
        <f t="shared" si="15"/>
        <v xml:space="preserve">["VXP"] = 0; </v>
      </c>
      <c r="AF19" t="str">
        <f t="shared" si="16"/>
        <v>0</v>
      </c>
      <c r="AG19" t="str">
        <f t="shared" si="17"/>
        <v xml:space="preserve">["LP"] =  0; </v>
      </c>
      <c r="AH19" t="str">
        <f t="shared" si="18"/>
        <v>900</v>
      </c>
      <c r="AI19" t="str">
        <f t="shared" si="19"/>
        <v xml:space="preserve">["REP"] = 900; </v>
      </c>
      <c r="AJ19">
        <f>IF(NOT(ISBLANK(J19)),VLOOKUP(J19,Faction!A$2:B$78,2,FALSE),1)</f>
        <v>71</v>
      </c>
      <c r="AK19" t="str">
        <f t="shared" si="20"/>
        <v xml:space="preserve">["FACTION"] = 71; </v>
      </c>
      <c r="AL19" t="str">
        <f t="shared" si="21"/>
        <v xml:space="preserve">["TIER"] = 1; </v>
      </c>
      <c r="AM19" t="str">
        <f t="shared" si="22"/>
        <v xml:space="preserve">["MIN_LVL"] = "115"; </v>
      </c>
      <c r="AN19" t="str">
        <f t="shared" si="23"/>
        <v/>
      </c>
      <c r="AO19" t="str">
        <f t="shared" si="24"/>
        <v xml:space="preserve">["NAME"] = { ["EN"] = "Glimmerdeep: Orc and Troll Slayer"; }; </v>
      </c>
      <c r="AP19" t="str">
        <f t="shared" si="25"/>
        <v xml:space="preserve">["LORE"] = { ["EN"] = "Defeat many Orcs and trolls within Glimmerdeep."; }; </v>
      </c>
      <c r="AQ19" t="str">
        <f t="shared" si="26"/>
        <v xml:space="preserve">["SUMMARY"] = { ["EN"] = "Defeat 250 Orcs and trolls within Glimmerdeep"; }; </v>
      </c>
      <c r="AR19" t="str">
        <f t="shared" si="27"/>
        <v/>
      </c>
      <c r="AS19" t="str">
        <f t="shared" si="28"/>
        <v>};</v>
      </c>
    </row>
    <row r="20" spans="1:45" x14ac:dyDescent="0.25">
      <c r="C20" s="2" t="s">
        <v>1251</v>
      </c>
      <c r="D20" s="2" t="s">
        <v>134</v>
      </c>
      <c r="E20" s="2"/>
      <c r="P20">
        <v>98</v>
      </c>
      <c r="R20" t="str">
        <f t="shared" si="4"/>
        <v xml:space="preserve"> [19] = {["CAT_ID"] = 98; }; -- The Anvil of Winterstith</v>
      </c>
      <c r="S20" s="1" t="str">
        <f t="shared" si="5"/>
        <v xml:space="preserve"> [19] = {                                          ["TYPE"] = 14;             ["VXP"] = 0; ["LP"] =  0; ["REP"] =   0; ["FACTION"] =  1; ["TIER"] = 0;                      ["NAME"] = { ["EN"] = "The Anvil of Winterstith"; }; };</v>
      </c>
      <c r="T20">
        <f t="shared" si="6"/>
        <v>19</v>
      </c>
      <c r="U20" t="str">
        <f t="shared" si="7"/>
        <v xml:space="preserve"> [19] = {</v>
      </c>
      <c r="V20" t="str">
        <f t="shared" si="8"/>
        <v xml:space="preserve">                     </v>
      </c>
      <c r="W20" t="str">
        <f t="shared" si="9"/>
        <v/>
      </c>
      <c r="X20" t="str">
        <f t="shared" si="10"/>
        <v xml:space="preserve">["CAT_ID"] = 98; </v>
      </c>
      <c r="Y20" s="1" t="str">
        <f t="shared" si="11"/>
        <v xml:space="preserve">                     </v>
      </c>
      <c r="Z20">
        <f>VLOOKUP(D20,Type!A$2:B$18,2,FALSE)</f>
        <v>14</v>
      </c>
      <c r="AA20" t="str">
        <f t="shared" si="12"/>
        <v xml:space="preserve">["TYPE"] = 14; </v>
      </c>
      <c r="AB20" t="str">
        <f>IF(NOT(ISBLANK(E20)),VLOOKUP(E20,Type!D$2:E$6,2,FALSE),"")</f>
        <v/>
      </c>
      <c r="AC20" t="str">
        <f t="shared" si="13"/>
        <v xml:space="preserve">            </v>
      </c>
      <c r="AD20" t="str">
        <f t="shared" si="14"/>
        <v>0</v>
      </c>
      <c r="AE20" t="str">
        <f t="shared" si="15"/>
        <v xml:space="preserve">["VXP"] = 0; </v>
      </c>
      <c r="AF20" t="str">
        <f t="shared" si="16"/>
        <v>0</v>
      </c>
      <c r="AG20" t="str">
        <f t="shared" si="17"/>
        <v xml:space="preserve">["LP"] =  0; </v>
      </c>
      <c r="AH20" t="str">
        <f t="shared" si="18"/>
        <v>0</v>
      </c>
      <c r="AI20" t="str">
        <f t="shared" si="19"/>
        <v xml:space="preserve">["REP"] =   0; </v>
      </c>
      <c r="AJ20">
        <f>IF(NOT(ISBLANK(J20)),VLOOKUP(J20,Faction!A$2:B$78,2,FALSE),1)</f>
        <v>1</v>
      </c>
      <c r="AK20" t="str">
        <f t="shared" si="20"/>
        <v xml:space="preserve">["FACTION"] =  1; </v>
      </c>
      <c r="AL20" t="str">
        <f t="shared" si="21"/>
        <v xml:space="preserve">["TIER"] = 0; </v>
      </c>
      <c r="AM20" t="str">
        <f t="shared" si="22"/>
        <v xml:space="preserve">                     </v>
      </c>
      <c r="AN20" t="str">
        <f t="shared" si="23"/>
        <v/>
      </c>
      <c r="AO20" t="str">
        <f t="shared" si="24"/>
        <v xml:space="preserve">["NAME"] = { ["EN"] = "The Anvil of Winterstith"; }; </v>
      </c>
      <c r="AP20" t="str">
        <f t="shared" si="25"/>
        <v/>
      </c>
      <c r="AQ20" t="str">
        <f t="shared" si="26"/>
        <v/>
      </c>
      <c r="AR20" t="str">
        <f t="shared" si="27"/>
        <v/>
      </c>
      <c r="AS20" t="str">
        <f t="shared" si="28"/>
        <v>};</v>
      </c>
    </row>
    <row r="21" spans="1:45" x14ac:dyDescent="0.25">
      <c r="A21">
        <v>1879381858</v>
      </c>
      <c r="B21">
        <v>15</v>
      </c>
      <c r="C21" t="s">
        <v>1252</v>
      </c>
      <c r="D21" t="s">
        <v>31</v>
      </c>
      <c r="G21" t="s">
        <v>1253</v>
      </c>
      <c r="H21">
        <v>10</v>
      </c>
      <c r="K21" t="s">
        <v>165</v>
      </c>
      <c r="L21" t="s">
        <v>1696</v>
      </c>
      <c r="M21">
        <v>0</v>
      </c>
      <c r="N21">
        <v>115</v>
      </c>
      <c r="R21" t="str">
        <f t="shared" si="4"/>
        <v xml:space="preserve"> [20] = {["ID"] = 1879381858; }; -- The Anvil of Winterstith -- Tier 1</v>
      </c>
      <c r="S21" s="1" t="str">
        <f t="shared" si="5"/>
        <v xml:space="preserve"> [20] = {["ID"] = 1879381858; ["SAVE_INDEX"] = 15; ["TYPE"] =  4;             ["VXP"] = 0; ["LP"] = 10; ["REP"] =   0; ["FACTION"] =  1; ["TIER"] = 0; ["MIN_LVL"] = "115"; ["NAME"] = { ["EN"] = "The Anvil of Winterstith -- Tier 1";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"Delver of the Anvil"; }; };</v>
      </c>
      <c r="T21">
        <f t="shared" si="6"/>
        <v>20</v>
      </c>
      <c r="U21" t="str">
        <f t="shared" si="7"/>
        <v xml:space="preserve"> [20] = {</v>
      </c>
      <c r="V21" t="str">
        <f t="shared" si="8"/>
        <v xml:space="preserve">["ID"] = 1879381858; </v>
      </c>
      <c r="W21" t="str">
        <f t="shared" si="9"/>
        <v xml:space="preserve">["ID"] = 1879381858; </v>
      </c>
      <c r="X21" t="str">
        <f t="shared" si="10"/>
        <v/>
      </c>
      <c r="Y21" s="1" t="str">
        <f t="shared" si="11"/>
        <v xml:space="preserve">["SAVE_INDEX"] = 15; </v>
      </c>
      <c r="Z21">
        <f>VLOOKUP(D21,Type!A$2:B$18,2,FALSE)</f>
        <v>4</v>
      </c>
      <c r="AA21" t="str">
        <f t="shared" si="12"/>
        <v xml:space="preserve">["TYPE"] =  4; </v>
      </c>
      <c r="AB21" t="str">
        <f>IF(NOT(ISBLANK(E21)),VLOOKUP(E21,Type!D$2:E$6,2,FALSE),"")</f>
        <v/>
      </c>
      <c r="AC21" t="str">
        <f t="shared" si="13"/>
        <v xml:space="preserve">            </v>
      </c>
      <c r="AD21" t="str">
        <f t="shared" si="14"/>
        <v>0</v>
      </c>
      <c r="AE21" t="str">
        <f t="shared" si="15"/>
        <v xml:space="preserve">["VXP"] = 0; </v>
      </c>
      <c r="AF21" t="str">
        <f t="shared" si="16"/>
        <v>10</v>
      </c>
      <c r="AG21" t="str">
        <f t="shared" si="17"/>
        <v xml:space="preserve">["LP"] = 10; </v>
      </c>
      <c r="AH21" t="str">
        <f t="shared" si="18"/>
        <v>0</v>
      </c>
      <c r="AI21" t="str">
        <f t="shared" si="19"/>
        <v xml:space="preserve">["REP"] =   0; </v>
      </c>
      <c r="AJ21">
        <f>IF(NOT(ISBLANK(J21)),VLOOKUP(J21,Faction!A$2:B$78,2,FALSE),1)</f>
        <v>1</v>
      </c>
      <c r="AK21" t="str">
        <f t="shared" si="20"/>
        <v xml:space="preserve">["FACTION"] =  1; </v>
      </c>
      <c r="AL21" t="str">
        <f t="shared" si="21"/>
        <v xml:space="preserve">["TIER"] = 0; </v>
      </c>
      <c r="AM21" t="str">
        <f t="shared" si="22"/>
        <v xml:space="preserve">["MIN_LVL"] = "115"; </v>
      </c>
      <c r="AN21" t="str">
        <f t="shared" si="23"/>
        <v/>
      </c>
      <c r="AO21" t="str">
        <f t="shared" si="24"/>
        <v xml:space="preserve">["NAME"] = { ["EN"] = "The Anvil of Winterstith -- Tier 1"; }; </v>
      </c>
      <c r="AP21"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1" t="str">
        <f t="shared" si="26"/>
        <v xml:space="preserve">["SUMMARY"] = { ["EN"] = "Complete 4 deeds"; }; </v>
      </c>
      <c r="AR21" t="str">
        <f t="shared" si="27"/>
        <v xml:space="preserve">["TITLE"] = { ["EN"] = "Delver of the Anvil"; }; </v>
      </c>
      <c r="AS21" t="str">
        <f t="shared" si="28"/>
        <v>};</v>
      </c>
    </row>
    <row r="22" spans="1:45" x14ac:dyDescent="0.25">
      <c r="A22">
        <v>1879382770</v>
      </c>
      <c r="B22">
        <v>41</v>
      </c>
      <c r="C22" t="s">
        <v>1408</v>
      </c>
      <c r="D22" t="s">
        <v>25</v>
      </c>
      <c r="K22" t="s">
        <v>1410</v>
      </c>
      <c r="L22" t="s">
        <v>1409</v>
      </c>
      <c r="M22">
        <v>1</v>
      </c>
      <c r="N22">
        <v>115</v>
      </c>
      <c r="R22" t="str">
        <f t="shared" si="4"/>
        <v xml:space="preserve"> [21] = {["ID"] = 1879382770; }; -- Discovery: The Anvil of Winterstith</v>
      </c>
      <c r="S22" s="1" t="str">
        <f t="shared" si="5"/>
        <v xml:space="preserve"> [21] = {["ID"] = 1879382770; ["SAVE_INDEX"] = 41; ["TYPE"] =  3;             ["VXP"] = 0; ["LP"] =  0; ["REP"] =   0; ["FACTION"] =  1; ["TIER"] = 1; ["MIN_LVL"] = "115"; ["NAME"] = { ["EN"] = "Discovery: The Anvil of Winterstith"; }; ["LORE"] = { ["EN"] = "You have discovered the entrance to The Anvil of Winterstith."; }; ["SUMMARY"] = { ["EN"] = "Discover the entrance to The Anvil of Winterstith"; }; };</v>
      </c>
      <c r="T22">
        <f t="shared" si="6"/>
        <v>21</v>
      </c>
      <c r="U22" t="str">
        <f t="shared" si="7"/>
        <v xml:space="preserve"> [21] = {</v>
      </c>
      <c r="V22" t="str">
        <f t="shared" si="8"/>
        <v xml:space="preserve">["ID"] = 1879382770; </v>
      </c>
      <c r="W22" t="str">
        <f t="shared" si="9"/>
        <v xml:space="preserve">["ID"] = 1879382770; </v>
      </c>
      <c r="X22" t="str">
        <f t="shared" si="10"/>
        <v/>
      </c>
      <c r="Y22" s="1" t="str">
        <f t="shared" si="11"/>
        <v xml:space="preserve">["SAVE_INDEX"] = 41; </v>
      </c>
      <c r="Z22">
        <f>VLOOKUP(D22,Type!A$2:B$18,2,FALSE)</f>
        <v>3</v>
      </c>
      <c r="AA22" t="str">
        <f t="shared" si="12"/>
        <v xml:space="preserve">["TYPE"] =  3; </v>
      </c>
      <c r="AB22" t="str">
        <f>IF(NOT(ISBLANK(E22)),VLOOKUP(E22,Type!D$2:E$6,2,FALSE),"")</f>
        <v/>
      </c>
      <c r="AC22" t="str">
        <f t="shared" si="13"/>
        <v xml:space="preserve">            </v>
      </c>
      <c r="AD22" t="str">
        <f t="shared" si="14"/>
        <v>0</v>
      </c>
      <c r="AE22" t="str">
        <f t="shared" si="15"/>
        <v xml:space="preserve">["VXP"] = 0; </v>
      </c>
      <c r="AF22" t="str">
        <f t="shared" si="16"/>
        <v>0</v>
      </c>
      <c r="AG22" t="str">
        <f t="shared" si="17"/>
        <v xml:space="preserve">["LP"] =  0; </v>
      </c>
      <c r="AH22" t="str">
        <f t="shared" si="18"/>
        <v>0</v>
      </c>
      <c r="AI22" t="str">
        <f t="shared" si="19"/>
        <v xml:space="preserve">["REP"] =   0; </v>
      </c>
      <c r="AJ22">
        <f>IF(NOT(ISBLANK(J22)),VLOOKUP(J22,Faction!A$2:B$78,2,FALSE),1)</f>
        <v>1</v>
      </c>
      <c r="AK22" t="str">
        <f t="shared" si="20"/>
        <v xml:space="preserve">["FACTION"] =  1; </v>
      </c>
      <c r="AL22" t="str">
        <f t="shared" si="21"/>
        <v xml:space="preserve">["TIER"] = 1; </v>
      </c>
      <c r="AM22" t="str">
        <f t="shared" si="22"/>
        <v xml:space="preserve">["MIN_LVL"] = "115"; </v>
      </c>
      <c r="AN22" t="str">
        <f t="shared" si="23"/>
        <v/>
      </c>
      <c r="AO22" t="str">
        <f t="shared" si="24"/>
        <v xml:space="preserve">["NAME"] = { ["EN"] = "Discovery: The Anvil of Winterstith"; }; </v>
      </c>
      <c r="AP22" t="str">
        <f t="shared" si="25"/>
        <v xml:space="preserve">["LORE"] = { ["EN"] = "You have discovered the entrance to The Anvil of Winterstith."; }; </v>
      </c>
      <c r="AQ22" t="str">
        <f t="shared" si="26"/>
        <v xml:space="preserve">["SUMMARY"] = { ["EN"] = "Discover the entrance to The Anvil of Winterstith"; }; </v>
      </c>
      <c r="AR22" t="str">
        <f t="shared" si="27"/>
        <v/>
      </c>
      <c r="AS22" t="str">
        <f t="shared" si="28"/>
        <v>};</v>
      </c>
    </row>
    <row r="23" spans="1:45" x14ac:dyDescent="0.25">
      <c r="A23">
        <v>1879381822</v>
      </c>
      <c r="B23">
        <v>16</v>
      </c>
      <c r="C23" t="s">
        <v>1254</v>
      </c>
      <c r="D23" t="s">
        <v>31</v>
      </c>
      <c r="H23">
        <v>5</v>
      </c>
      <c r="K23" t="s">
        <v>1256</v>
      </c>
      <c r="L23" t="s">
        <v>1255</v>
      </c>
      <c r="M23">
        <v>1</v>
      </c>
      <c r="N23">
        <v>115</v>
      </c>
      <c r="R23" t="str">
        <f t="shared" si="4"/>
        <v xml:space="preserve"> [22] = {["ID"] = 1879381822; }; -- The Anvil of Winterstith: Isvítha the Gluttonous -- Tier 1</v>
      </c>
      <c r="S23" s="1" t="str">
        <f t="shared" si="5"/>
        <v xml:space="preserve"> [22] = {["ID"] = 1879381822; ["SAVE_INDEX"] = 16; ["TYPE"] =  4;             ["VXP"] = 0; ["LP"] =  5; ["REP"] =   0; ["FACTION"] =  1; ["TIER"] = 1; ["MIN_LVL"] = "115"; ["NAME"] = { ["EN"] = "The Anvil of Winterstith: Isvítha the Gluttonous -- Tier 1"; }; ["LORE"] = { ["EN"] = "Isvítha the Gluttonous guards the entrance to the Anvil of Winterstith."; }; ["SUMMARY"] = { ["EN"] = "Defeat Isvítha the Gluttonous"; }; };</v>
      </c>
      <c r="T23">
        <f t="shared" si="6"/>
        <v>22</v>
      </c>
      <c r="U23" t="str">
        <f t="shared" si="7"/>
        <v xml:space="preserve"> [22] = {</v>
      </c>
      <c r="V23" t="str">
        <f t="shared" si="8"/>
        <v xml:space="preserve">["ID"] = 1879381822; </v>
      </c>
      <c r="W23" t="str">
        <f t="shared" si="9"/>
        <v xml:space="preserve">["ID"] = 1879381822; </v>
      </c>
      <c r="X23" t="str">
        <f t="shared" si="10"/>
        <v/>
      </c>
      <c r="Y23" s="1" t="str">
        <f t="shared" si="11"/>
        <v xml:space="preserve">["SAVE_INDEX"] = 16; </v>
      </c>
      <c r="Z23">
        <f>VLOOKUP(D23,Type!A$2:B$18,2,FALSE)</f>
        <v>4</v>
      </c>
      <c r="AA23" t="str">
        <f t="shared" si="12"/>
        <v xml:space="preserve">["TYPE"] =  4; </v>
      </c>
      <c r="AB23" t="str">
        <f>IF(NOT(ISBLANK(E23)),VLOOKUP(E23,Type!D$2:E$6,2,FALSE),"")</f>
        <v/>
      </c>
      <c r="AC23" t="str">
        <f t="shared" si="13"/>
        <v xml:space="preserve">            </v>
      </c>
      <c r="AD23" t="str">
        <f t="shared" si="14"/>
        <v>0</v>
      </c>
      <c r="AE23" t="str">
        <f t="shared" si="15"/>
        <v xml:space="preserve">["VXP"] = 0; </v>
      </c>
      <c r="AF23" t="str">
        <f t="shared" si="16"/>
        <v>5</v>
      </c>
      <c r="AG23" t="str">
        <f t="shared" si="17"/>
        <v xml:space="preserve">["LP"] =  5; </v>
      </c>
      <c r="AH23" t="str">
        <f t="shared" si="18"/>
        <v>0</v>
      </c>
      <c r="AI23" t="str">
        <f t="shared" si="19"/>
        <v xml:space="preserve">["REP"] =   0; </v>
      </c>
      <c r="AJ23">
        <f>IF(NOT(ISBLANK(J23)),VLOOKUP(J23,Faction!A$2:B$78,2,FALSE),1)</f>
        <v>1</v>
      </c>
      <c r="AK23" t="str">
        <f t="shared" si="20"/>
        <v xml:space="preserve">["FACTION"] =  1; </v>
      </c>
      <c r="AL23" t="str">
        <f t="shared" si="21"/>
        <v xml:space="preserve">["TIER"] = 1; </v>
      </c>
      <c r="AM23" t="str">
        <f t="shared" si="22"/>
        <v xml:space="preserve">["MIN_LVL"] = "115"; </v>
      </c>
      <c r="AN23" t="str">
        <f t="shared" si="23"/>
        <v/>
      </c>
      <c r="AO23" t="str">
        <f t="shared" si="24"/>
        <v xml:space="preserve">["NAME"] = { ["EN"] = "The Anvil of Winterstith: Isvítha the Gluttonous -- Tier 1"; }; </v>
      </c>
      <c r="AP23" t="str">
        <f t="shared" si="25"/>
        <v xml:space="preserve">["LORE"] = { ["EN"] = "Isvítha the Gluttonous guards the entrance to the Anvil of Winterstith."; }; </v>
      </c>
      <c r="AQ23" t="str">
        <f t="shared" si="26"/>
        <v xml:space="preserve">["SUMMARY"] = { ["EN"] = "Defeat Isvítha the Gluttonous"; }; </v>
      </c>
      <c r="AR23" t="str">
        <f t="shared" si="27"/>
        <v/>
      </c>
      <c r="AS23" t="str">
        <f t="shared" si="28"/>
        <v>};</v>
      </c>
    </row>
    <row r="24" spans="1:45" x14ac:dyDescent="0.25">
      <c r="A24">
        <v>1879381826</v>
      </c>
      <c r="B24">
        <v>17</v>
      </c>
      <c r="C24" t="s">
        <v>1259</v>
      </c>
      <c r="D24" t="s">
        <v>31</v>
      </c>
      <c r="H24">
        <v>5</v>
      </c>
      <c r="K24" t="s">
        <v>1258</v>
      </c>
      <c r="L24" t="s">
        <v>1257</v>
      </c>
      <c r="M24">
        <v>1</v>
      </c>
      <c r="N24">
        <v>115</v>
      </c>
      <c r="R24" t="str">
        <f t="shared" si="4"/>
        <v xml:space="preserve"> [23] = {["ID"] = 1879381826; }; -- The Anvil of Winterstith: The Thirteen Kings -- Tier 1</v>
      </c>
      <c r="S24" s="1" t="str">
        <f t="shared" si="5"/>
        <v xml:space="preserve"> [23] = {["ID"] = 1879381826; ["SAVE_INDEX"] = 17; ["TYPE"] =  4;             ["VXP"] = 0; ["LP"] =  5; ["REP"] =   0; ["FACTION"] =  1; ["TIER"] = 1; ["MIN_LVL"] = "115"; ["NAME"] = { ["EN"] = "The Anvil of Winterstith: The Thirteen Kings -- Tier 1"; }; ["LORE"] = { ["EN"] = "Dragon-spell spectres of the Zhélruka kings who died seeking the fabled Thafar-gathol haunt the Anvil of Winterstith, blocking your passage."; }; ["SUMMARY"] = { ["EN"] = "Defeat The Thirteen Kings"; }; };</v>
      </c>
      <c r="T24">
        <f t="shared" si="6"/>
        <v>23</v>
      </c>
      <c r="U24" t="str">
        <f t="shared" si="7"/>
        <v xml:space="preserve"> [23] = {</v>
      </c>
      <c r="V24" t="str">
        <f t="shared" si="8"/>
        <v xml:space="preserve">["ID"] = 1879381826; </v>
      </c>
      <c r="W24" t="str">
        <f t="shared" si="9"/>
        <v xml:space="preserve">["ID"] = 1879381826; </v>
      </c>
      <c r="X24" t="str">
        <f t="shared" si="10"/>
        <v/>
      </c>
      <c r="Y24" s="1" t="str">
        <f t="shared" si="11"/>
        <v xml:space="preserve">["SAVE_INDEX"] = 17; </v>
      </c>
      <c r="Z24">
        <f>VLOOKUP(D24,Type!A$2:B$18,2,FALSE)</f>
        <v>4</v>
      </c>
      <c r="AA24" t="str">
        <f t="shared" si="12"/>
        <v xml:space="preserve">["TYPE"] =  4; </v>
      </c>
      <c r="AB24" t="str">
        <f>IF(NOT(ISBLANK(E24)),VLOOKUP(E24,Type!D$2:E$6,2,FALSE),"")</f>
        <v/>
      </c>
      <c r="AC24" t="str">
        <f t="shared" si="13"/>
        <v xml:space="preserve">            </v>
      </c>
      <c r="AD24" t="str">
        <f t="shared" si="14"/>
        <v>0</v>
      </c>
      <c r="AE24" t="str">
        <f t="shared" si="15"/>
        <v xml:space="preserve">["VXP"] = 0; </v>
      </c>
      <c r="AF24" t="str">
        <f t="shared" si="16"/>
        <v>5</v>
      </c>
      <c r="AG24" t="str">
        <f t="shared" si="17"/>
        <v xml:space="preserve">["LP"] =  5; </v>
      </c>
      <c r="AH24" t="str">
        <f t="shared" si="18"/>
        <v>0</v>
      </c>
      <c r="AI24" t="str">
        <f t="shared" si="19"/>
        <v xml:space="preserve">["REP"] =   0; </v>
      </c>
      <c r="AJ24">
        <f>IF(NOT(ISBLANK(J24)),VLOOKUP(J24,Faction!A$2:B$78,2,FALSE),1)</f>
        <v>1</v>
      </c>
      <c r="AK24" t="str">
        <f t="shared" si="20"/>
        <v xml:space="preserve">["FACTION"] =  1; </v>
      </c>
      <c r="AL24" t="str">
        <f t="shared" si="21"/>
        <v xml:space="preserve">["TIER"] = 1; </v>
      </c>
      <c r="AM24" t="str">
        <f t="shared" si="22"/>
        <v xml:space="preserve">["MIN_LVL"] = "115"; </v>
      </c>
      <c r="AN24" t="str">
        <f t="shared" si="23"/>
        <v/>
      </c>
      <c r="AO24" t="str">
        <f t="shared" si="24"/>
        <v xml:space="preserve">["NAME"] = { ["EN"] = "The Anvil of Winterstith: The Thirteen Kings -- Tier 1"; }; </v>
      </c>
      <c r="AP24" t="str">
        <f t="shared" si="25"/>
        <v xml:space="preserve">["LORE"] = { ["EN"] = "Dragon-spell spectres of the Zhélruka kings who died seeking the fabled Thafar-gathol haunt the Anvil of Winterstith, blocking your passage."; }; </v>
      </c>
      <c r="AQ24" t="str">
        <f t="shared" si="26"/>
        <v xml:space="preserve">["SUMMARY"] = { ["EN"] = "Defeat The Thirteen Kings"; }; </v>
      </c>
      <c r="AR24" t="str">
        <f t="shared" si="27"/>
        <v/>
      </c>
      <c r="AS24" t="str">
        <f t="shared" si="28"/>
        <v>};</v>
      </c>
    </row>
    <row r="25" spans="1:45" x14ac:dyDescent="0.25">
      <c r="A25">
        <v>1879381827</v>
      </c>
      <c r="B25">
        <v>18</v>
      </c>
      <c r="C25" t="s">
        <v>1260</v>
      </c>
      <c r="D25" t="s">
        <v>31</v>
      </c>
      <c r="H25">
        <v>5</v>
      </c>
      <c r="K25" t="s">
        <v>1261</v>
      </c>
      <c r="L25" t="s">
        <v>1875</v>
      </c>
      <c r="M25">
        <v>1</v>
      </c>
      <c r="N25">
        <v>115</v>
      </c>
      <c r="R25" t="str">
        <f t="shared" si="4"/>
        <v xml:space="preserve"> [24] = {["ID"] = 1879381827; }; -- The Anvil of Winterstith: Karazgar and Vethúg -- Tier 1</v>
      </c>
      <c r="S25" s="1" t="str">
        <f t="shared" si="5"/>
        <v xml:space="preserve"> [24] = {["ID"] = 1879381827; ["SAVE_INDEX"] = 18; ["TYPE"] =  4;             ["VXP"] = 0; ["LP"] =  5; ["REP"] =   0; ["FACTION"] =  1; ["TIER"] = 1; ["MIN_LVL"] = "115"; ["NAME"] = { ["EN"] = "The Anvil of Winterstith: Karazgar and Vethúg -- Tier 1"; }; ["LORE"] = { ["EN"] = "Karazgar, the Weeping Warrior, has ventured into the Anvil to claim the Herald of Winter and her Frost-horde."; }; ["SUMMARY"] = { ["EN"] = "Defeat Karazgar the Weeping Warrior and Vethúg Wintermind"; }; };</v>
      </c>
      <c r="T25">
        <f t="shared" si="6"/>
        <v>24</v>
      </c>
      <c r="U25" t="str">
        <f t="shared" si="7"/>
        <v xml:space="preserve"> [24] = {</v>
      </c>
      <c r="V25" t="str">
        <f t="shared" si="8"/>
        <v xml:space="preserve">["ID"] = 1879381827; </v>
      </c>
      <c r="W25" t="str">
        <f t="shared" si="9"/>
        <v xml:space="preserve">["ID"] = 1879381827; </v>
      </c>
      <c r="X25" t="str">
        <f t="shared" si="10"/>
        <v/>
      </c>
      <c r="Y25" s="1" t="str">
        <f t="shared" si="11"/>
        <v xml:space="preserve">["SAVE_INDEX"] = 18; </v>
      </c>
      <c r="Z25">
        <f>VLOOKUP(D25,Type!A$2:B$18,2,FALSE)</f>
        <v>4</v>
      </c>
      <c r="AA25" t="str">
        <f t="shared" si="12"/>
        <v xml:space="preserve">["TYPE"] =  4; </v>
      </c>
      <c r="AB25" t="str">
        <f>IF(NOT(ISBLANK(E25)),VLOOKUP(E25,Type!D$2:E$6,2,FALSE),"")</f>
        <v/>
      </c>
      <c r="AC25" t="str">
        <f t="shared" si="13"/>
        <v xml:space="preserve">            </v>
      </c>
      <c r="AD25" t="str">
        <f t="shared" si="14"/>
        <v>0</v>
      </c>
      <c r="AE25" t="str">
        <f t="shared" si="15"/>
        <v xml:space="preserve">["VXP"] = 0; </v>
      </c>
      <c r="AF25" t="str">
        <f t="shared" si="16"/>
        <v>5</v>
      </c>
      <c r="AG25" t="str">
        <f t="shared" si="17"/>
        <v xml:space="preserve">["LP"] =  5; </v>
      </c>
      <c r="AH25" t="str">
        <f t="shared" si="18"/>
        <v>0</v>
      </c>
      <c r="AI25" t="str">
        <f t="shared" si="19"/>
        <v xml:space="preserve">["REP"] =   0; </v>
      </c>
      <c r="AJ25">
        <f>IF(NOT(ISBLANK(J25)),VLOOKUP(J25,Faction!A$2:B$78,2,FALSE),1)</f>
        <v>1</v>
      </c>
      <c r="AK25" t="str">
        <f t="shared" si="20"/>
        <v xml:space="preserve">["FACTION"] =  1; </v>
      </c>
      <c r="AL25" t="str">
        <f t="shared" si="21"/>
        <v xml:space="preserve">["TIER"] = 1; </v>
      </c>
      <c r="AM25" t="str">
        <f t="shared" si="22"/>
        <v xml:space="preserve">["MIN_LVL"] = "115"; </v>
      </c>
      <c r="AN25" t="str">
        <f t="shared" si="23"/>
        <v/>
      </c>
      <c r="AO25" t="str">
        <f t="shared" si="24"/>
        <v xml:space="preserve">["NAME"] = { ["EN"] = "The Anvil of Winterstith: Karazgar and Vethúg -- Tier 1"; }; </v>
      </c>
      <c r="AP25" t="str">
        <f t="shared" si="25"/>
        <v xml:space="preserve">["LORE"] = { ["EN"] = "Karazgar, the Weeping Warrior, has ventured into the Anvil to claim the Herald of Winter and her Frost-horde."; }; </v>
      </c>
      <c r="AQ25" t="str">
        <f t="shared" si="26"/>
        <v xml:space="preserve">["SUMMARY"] = { ["EN"] = "Defeat Karazgar the Weeping Warrior and Vethúg Wintermind"; }; </v>
      </c>
      <c r="AR25" t="str">
        <f t="shared" si="27"/>
        <v/>
      </c>
      <c r="AS25" t="str">
        <f t="shared" si="28"/>
        <v>};</v>
      </c>
    </row>
    <row r="26" spans="1:45" x14ac:dyDescent="0.25">
      <c r="A26">
        <v>1879381828</v>
      </c>
      <c r="B26">
        <v>19</v>
      </c>
      <c r="C26" t="s">
        <v>1262</v>
      </c>
      <c r="D26" t="s">
        <v>31</v>
      </c>
      <c r="H26">
        <v>5</v>
      </c>
      <c r="K26" t="s">
        <v>1263</v>
      </c>
      <c r="L26" t="s">
        <v>1695</v>
      </c>
      <c r="M26">
        <v>1</v>
      </c>
      <c r="N26">
        <v>115</v>
      </c>
      <c r="R26" t="str">
        <f t="shared" si="4"/>
        <v xml:space="preserve"> [25] = {["ID"] = 1879381828; }; -- The Anvil of Winterstith: Hrímil Frost-heart -- Tier 1</v>
      </c>
      <c r="S26" s="1" t="str">
        <f t="shared" si="5"/>
        <v xml:space="preserve"> [25] = {["ID"] = 1879381828; ["SAVE_INDEX"] = 19; ["TYPE"] =  4;             ["VXP"] = 0; ["LP"] =  5; ["REP"] =   0; ["FACTION"] =  1; ["TIER"] = 1; ["MIN_LVL"] = "115"; ["NAME"] = { ["EN"] = "The Anvil of Winterstith: Hrímil Frost-heart -- Tier 1"; }; ["LORE"] = { ["EN"] = "Hrímil Frost-heart, the Herald of Winter, is one of the most powerful and ancient creatures in Middle-earth, and you have just stumbled into her lair."; }; ["SUMMARY"] = { ["EN"] = "Defeat Hrímil Frost-heart"; }; };</v>
      </c>
      <c r="T26">
        <f t="shared" si="6"/>
        <v>25</v>
      </c>
      <c r="U26" t="str">
        <f t="shared" si="7"/>
        <v xml:space="preserve"> [25] = {</v>
      </c>
      <c r="V26" t="str">
        <f t="shared" si="8"/>
        <v xml:space="preserve">["ID"] = 1879381828; </v>
      </c>
      <c r="W26" t="str">
        <f t="shared" si="9"/>
        <v xml:space="preserve">["ID"] = 1879381828; </v>
      </c>
      <c r="X26" t="str">
        <f t="shared" si="10"/>
        <v/>
      </c>
      <c r="Y26" s="1" t="str">
        <f t="shared" si="11"/>
        <v xml:space="preserve">["SAVE_INDEX"] = 19; </v>
      </c>
      <c r="Z26">
        <f>VLOOKUP(D26,Type!A$2:B$18,2,FALSE)</f>
        <v>4</v>
      </c>
      <c r="AA26" t="str">
        <f t="shared" si="12"/>
        <v xml:space="preserve">["TYPE"] =  4; </v>
      </c>
      <c r="AB26" t="str">
        <f>IF(NOT(ISBLANK(E26)),VLOOKUP(E26,Type!D$2:E$6,2,FALSE),"")</f>
        <v/>
      </c>
      <c r="AC26" t="str">
        <f t="shared" si="13"/>
        <v xml:space="preserve">            </v>
      </c>
      <c r="AD26" t="str">
        <f t="shared" si="14"/>
        <v>0</v>
      </c>
      <c r="AE26" t="str">
        <f t="shared" si="15"/>
        <v xml:space="preserve">["VXP"] = 0; </v>
      </c>
      <c r="AF26" t="str">
        <f t="shared" si="16"/>
        <v>5</v>
      </c>
      <c r="AG26" t="str">
        <f t="shared" si="17"/>
        <v xml:space="preserve">["LP"] =  5; </v>
      </c>
      <c r="AH26" t="str">
        <f t="shared" si="18"/>
        <v>0</v>
      </c>
      <c r="AI26" t="str">
        <f t="shared" si="19"/>
        <v xml:space="preserve">["REP"] =   0; </v>
      </c>
      <c r="AJ26">
        <f>IF(NOT(ISBLANK(J26)),VLOOKUP(J26,Faction!A$2:B$78,2,FALSE),1)</f>
        <v>1</v>
      </c>
      <c r="AK26" t="str">
        <f t="shared" si="20"/>
        <v xml:space="preserve">["FACTION"] =  1; </v>
      </c>
      <c r="AL26" t="str">
        <f t="shared" si="21"/>
        <v xml:space="preserve">["TIER"] = 1; </v>
      </c>
      <c r="AM26" t="str">
        <f t="shared" si="22"/>
        <v xml:space="preserve">["MIN_LVL"] = "115"; </v>
      </c>
      <c r="AN26" t="str">
        <f t="shared" si="23"/>
        <v/>
      </c>
      <c r="AO26" t="str">
        <f t="shared" si="24"/>
        <v xml:space="preserve">["NAME"] = { ["EN"] = "The Anvil of Winterstith: Hrímil Frost-heart -- Tier 1"; }; </v>
      </c>
      <c r="AP26" t="str">
        <f t="shared" si="25"/>
        <v xml:space="preserve">["LORE"] = { ["EN"] = "Hrímil Frost-heart, the Herald of Winter, is one of the most powerful and ancient creatures in Middle-earth, and you have just stumbled into her lair."; }; </v>
      </c>
      <c r="AQ26" t="str">
        <f t="shared" si="26"/>
        <v xml:space="preserve">["SUMMARY"] = { ["EN"] = "Defeat Hrímil Frost-heart"; }; </v>
      </c>
      <c r="AR26" t="str">
        <f t="shared" si="27"/>
        <v/>
      </c>
      <c r="AS26" t="str">
        <f t="shared" si="28"/>
        <v>};</v>
      </c>
    </row>
    <row r="27" spans="1:45" x14ac:dyDescent="0.25">
      <c r="A27">
        <v>1879381852</v>
      </c>
      <c r="B27">
        <v>20</v>
      </c>
      <c r="C27" t="s">
        <v>1264</v>
      </c>
      <c r="D27" t="s">
        <v>31</v>
      </c>
      <c r="G27" t="s">
        <v>1265</v>
      </c>
      <c r="H27">
        <v>10</v>
      </c>
      <c r="K27" t="s">
        <v>165</v>
      </c>
      <c r="L27" t="s">
        <v>1696</v>
      </c>
      <c r="M27">
        <v>0</v>
      </c>
      <c r="N27">
        <v>115</v>
      </c>
      <c r="R27" t="str">
        <f t="shared" si="4"/>
        <v xml:space="preserve"> [26] = {["ID"] = 1879381852; }; -- The Anvil of Winterstith -- Tier 2</v>
      </c>
      <c r="S27" s="1" t="str">
        <f t="shared" si="5"/>
        <v xml:space="preserve"> [26] = {["ID"] = 1879381852; ["SAVE_INDEX"] = 20; ["TYPE"] =  4;             ["VXP"] = 0; ["LP"] = 10; ["REP"] =   0; ["FACTION"] =  1; ["TIER"] = 0; ["MIN_LVL"] = "115"; ["NAME"] = { ["EN"] = "The Anvil of Winterstith -- Tier 2";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"Winter's End"; }; };</v>
      </c>
      <c r="T27">
        <f t="shared" si="6"/>
        <v>26</v>
      </c>
      <c r="U27" t="str">
        <f t="shared" si="7"/>
        <v xml:space="preserve"> [26] = {</v>
      </c>
      <c r="V27" t="str">
        <f t="shared" si="8"/>
        <v xml:space="preserve">["ID"] = 1879381852; </v>
      </c>
      <c r="W27" t="str">
        <f t="shared" si="9"/>
        <v xml:space="preserve">["ID"] = 1879381852; </v>
      </c>
      <c r="X27" t="str">
        <f t="shared" si="10"/>
        <v/>
      </c>
      <c r="Y27" s="1" t="str">
        <f t="shared" si="11"/>
        <v xml:space="preserve">["SAVE_INDEX"] = 20; </v>
      </c>
      <c r="Z27">
        <f>VLOOKUP(D27,Type!A$2:B$18,2,FALSE)</f>
        <v>4</v>
      </c>
      <c r="AA27" t="str">
        <f t="shared" si="12"/>
        <v xml:space="preserve">["TYPE"] =  4; </v>
      </c>
      <c r="AB27" t="str">
        <f>IF(NOT(ISBLANK(E27)),VLOOKUP(E27,Type!D$2:E$6,2,FALSE),"")</f>
        <v/>
      </c>
      <c r="AC27" t="str">
        <f t="shared" si="13"/>
        <v xml:space="preserve">            </v>
      </c>
      <c r="AD27" t="str">
        <f t="shared" si="14"/>
        <v>0</v>
      </c>
      <c r="AE27" t="str">
        <f t="shared" si="15"/>
        <v xml:space="preserve">["VXP"] = 0; </v>
      </c>
      <c r="AF27" t="str">
        <f t="shared" si="16"/>
        <v>10</v>
      </c>
      <c r="AG27" t="str">
        <f t="shared" si="17"/>
        <v xml:space="preserve">["LP"] = 10; </v>
      </c>
      <c r="AH27" t="str">
        <f t="shared" si="18"/>
        <v>0</v>
      </c>
      <c r="AI27" t="str">
        <f t="shared" si="19"/>
        <v xml:space="preserve">["REP"] =   0; </v>
      </c>
      <c r="AJ27">
        <f>IF(NOT(ISBLANK(J27)),VLOOKUP(J27,Faction!A$2:B$78,2,FALSE),1)</f>
        <v>1</v>
      </c>
      <c r="AK27" t="str">
        <f t="shared" si="20"/>
        <v xml:space="preserve">["FACTION"] =  1; </v>
      </c>
      <c r="AL27" t="str">
        <f t="shared" si="21"/>
        <v xml:space="preserve">["TIER"] = 0; </v>
      </c>
      <c r="AM27" t="str">
        <f t="shared" si="22"/>
        <v xml:space="preserve">["MIN_LVL"] = "115"; </v>
      </c>
      <c r="AN27" t="str">
        <f t="shared" si="23"/>
        <v/>
      </c>
      <c r="AO27" t="str">
        <f t="shared" si="24"/>
        <v xml:space="preserve">["NAME"] = { ["EN"] = "The Anvil of Winterstith -- Tier 2"; }; </v>
      </c>
      <c r="AP27"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7" t="str">
        <f t="shared" si="26"/>
        <v xml:space="preserve">["SUMMARY"] = { ["EN"] = "Complete 4 deeds"; }; </v>
      </c>
      <c r="AR27" t="str">
        <f t="shared" si="27"/>
        <v xml:space="preserve">["TITLE"] = { ["EN"] = "Winter's End"; }; </v>
      </c>
      <c r="AS27" t="str">
        <f t="shared" si="28"/>
        <v>};</v>
      </c>
    </row>
    <row r="28" spans="1:45" x14ac:dyDescent="0.25">
      <c r="A28">
        <v>1879381862</v>
      </c>
      <c r="B28">
        <v>21</v>
      </c>
      <c r="C28" t="s">
        <v>1267</v>
      </c>
      <c r="D28" t="s">
        <v>31</v>
      </c>
      <c r="H28">
        <v>5</v>
      </c>
      <c r="K28" t="s">
        <v>1256</v>
      </c>
      <c r="L28" t="s">
        <v>1255</v>
      </c>
      <c r="M28">
        <v>1</v>
      </c>
      <c r="N28">
        <v>115</v>
      </c>
      <c r="R28" t="str">
        <f t="shared" si="4"/>
        <v xml:space="preserve"> [27] = {["ID"] = 1879381862; }; -- The Anvil of Winterstith: Isvítha the Gluttonous -- Tier 2</v>
      </c>
      <c r="S28" s="1" t="str">
        <f t="shared" si="5"/>
        <v xml:space="preserve"> [27] = {["ID"] = 1879381862; ["SAVE_INDEX"] = 21; ["TYPE"] =  4;             ["VXP"] = 0; ["LP"] =  5; ["REP"] =   0; ["FACTION"] =  1; ["TIER"] = 1; ["MIN_LVL"] = "115"; ["NAME"] = { ["EN"] = "The Anvil of Winterstith: Isvítha the Gluttonous -- Tier 2"; }; ["LORE"] = { ["EN"] = "Isvítha the Gluttonous guards the entrance to the Anvil of Winterstith."; }; ["SUMMARY"] = { ["EN"] = "Defeat Isvítha the Gluttonous"; }; };</v>
      </c>
      <c r="T28">
        <f t="shared" si="6"/>
        <v>27</v>
      </c>
      <c r="U28" t="str">
        <f t="shared" si="7"/>
        <v xml:space="preserve"> [27] = {</v>
      </c>
      <c r="V28" t="str">
        <f t="shared" si="8"/>
        <v xml:space="preserve">["ID"] = 1879381862; </v>
      </c>
      <c r="W28" t="str">
        <f t="shared" si="9"/>
        <v xml:space="preserve">["ID"] = 1879381862; </v>
      </c>
      <c r="X28" t="str">
        <f t="shared" si="10"/>
        <v/>
      </c>
      <c r="Y28" s="1" t="str">
        <f t="shared" si="11"/>
        <v xml:space="preserve">["SAVE_INDEX"] = 21; </v>
      </c>
      <c r="Z28">
        <f>VLOOKUP(D28,Type!A$2:B$18,2,FALSE)</f>
        <v>4</v>
      </c>
      <c r="AA28" t="str">
        <f t="shared" si="12"/>
        <v xml:space="preserve">["TYPE"] =  4; </v>
      </c>
      <c r="AB28" t="str">
        <f>IF(NOT(ISBLANK(E28)),VLOOKUP(E28,Type!D$2:E$6,2,FALSE),"")</f>
        <v/>
      </c>
      <c r="AC28" t="str">
        <f t="shared" si="13"/>
        <v xml:space="preserve">            </v>
      </c>
      <c r="AD28" t="str">
        <f t="shared" si="14"/>
        <v>0</v>
      </c>
      <c r="AE28" t="str">
        <f t="shared" si="15"/>
        <v xml:space="preserve">["VXP"] = 0; </v>
      </c>
      <c r="AF28" t="str">
        <f t="shared" si="16"/>
        <v>5</v>
      </c>
      <c r="AG28" t="str">
        <f t="shared" si="17"/>
        <v xml:space="preserve">["LP"] =  5; </v>
      </c>
      <c r="AH28" t="str">
        <f t="shared" si="18"/>
        <v>0</v>
      </c>
      <c r="AI28" t="str">
        <f t="shared" si="19"/>
        <v xml:space="preserve">["REP"] =   0; </v>
      </c>
      <c r="AJ28">
        <f>IF(NOT(ISBLANK(J28)),VLOOKUP(J28,Faction!A$2:B$78,2,FALSE),1)</f>
        <v>1</v>
      </c>
      <c r="AK28" t="str">
        <f t="shared" si="20"/>
        <v xml:space="preserve">["FACTION"] =  1; </v>
      </c>
      <c r="AL28" t="str">
        <f t="shared" si="21"/>
        <v xml:space="preserve">["TIER"] = 1; </v>
      </c>
      <c r="AM28" t="str">
        <f t="shared" si="22"/>
        <v xml:space="preserve">["MIN_LVL"] = "115"; </v>
      </c>
      <c r="AN28" t="str">
        <f t="shared" si="23"/>
        <v/>
      </c>
      <c r="AO28" t="str">
        <f t="shared" si="24"/>
        <v xml:space="preserve">["NAME"] = { ["EN"] = "The Anvil of Winterstith: Isvítha the Gluttonous -- Tier 2"; }; </v>
      </c>
      <c r="AP28" t="str">
        <f t="shared" si="25"/>
        <v xml:space="preserve">["LORE"] = { ["EN"] = "Isvítha the Gluttonous guards the entrance to the Anvil of Winterstith."; }; </v>
      </c>
      <c r="AQ28" t="str">
        <f t="shared" si="26"/>
        <v xml:space="preserve">["SUMMARY"] = { ["EN"] = "Defeat Isvítha the Gluttonous"; }; </v>
      </c>
      <c r="AR28" t="str">
        <f t="shared" si="27"/>
        <v/>
      </c>
      <c r="AS28" t="str">
        <f t="shared" si="28"/>
        <v>};</v>
      </c>
    </row>
    <row r="29" spans="1:45" x14ac:dyDescent="0.25">
      <c r="A29">
        <v>1879381864</v>
      </c>
      <c r="B29">
        <v>22</v>
      </c>
      <c r="C29" t="s">
        <v>1269</v>
      </c>
      <c r="D29" t="s">
        <v>31</v>
      </c>
      <c r="H29">
        <v>5</v>
      </c>
      <c r="K29" t="s">
        <v>1258</v>
      </c>
      <c r="L29" t="s">
        <v>1257</v>
      </c>
      <c r="M29">
        <v>1</v>
      </c>
      <c r="N29">
        <v>115</v>
      </c>
      <c r="R29" t="str">
        <f t="shared" si="4"/>
        <v xml:space="preserve"> [28] = {["ID"] = 1879381864; }; -- The Anvil of Winterstith: The Thirteen Kings -- Tier 2</v>
      </c>
      <c r="S29" s="1" t="str">
        <f t="shared" si="5"/>
        <v xml:space="preserve"> [28] = {["ID"] = 1879381864; ["SAVE_INDEX"] = 22; ["TYPE"] =  4;             ["VXP"] = 0; ["LP"] =  5; ["REP"] =   0; ["FACTION"] =  1; ["TIER"] = 1; ["MIN_LVL"] = "115"; ["NAME"] = { ["EN"] = "The Anvil of Winterstith: The Thirteen Kings -- Tier 2"; }; ["LORE"] = { ["EN"] = "Dragon-spell spectres of the Zhélruka kings who died seeking the fabled Thafar-gathol haunt the Anvil of Winterstith, blocking your passage."; }; ["SUMMARY"] = { ["EN"] = "Defeat The Thirteen Kings"; }; };</v>
      </c>
      <c r="T29">
        <f t="shared" si="6"/>
        <v>28</v>
      </c>
      <c r="U29" t="str">
        <f t="shared" si="7"/>
        <v xml:space="preserve"> [28] = {</v>
      </c>
      <c r="V29" t="str">
        <f t="shared" si="8"/>
        <v xml:space="preserve">["ID"] = 1879381864; </v>
      </c>
      <c r="W29" t="str">
        <f t="shared" si="9"/>
        <v xml:space="preserve">["ID"] = 1879381864; </v>
      </c>
      <c r="X29" t="str">
        <f t="shared" si="10"/>
        <v/>
      </c>
      <c r="Y29" s="1" t="str">
        <f t="shared" si="11"/>
        <v xml:space="preserve">["SAVE_INDEX"] = 22; </v>
      </c>
      <c r="Z29">
        <f>VLOOKUP(D29,Type!A$2:B$18,2,FALSE)</f>
        <v>4</v>
      </c>
      <c r="AA29" t="str">
        <f t="shared" si="12"/>
        <v xml:space="preserve">["TYPE"] =  4; </v>
      </c>
      <c r="AB29" t="str">
        <f>IF(NOT(ISBLANK(E29)),VLOOKUP(E29,Type!D$2:E$6,2,FALSE),"")</f>
        <v/>
      </c>
      <c r="AC29" t="str">
        <f t="shared" si="13"/>
        <v xml:space="preserve">            </v>
      </c>
      <c r="AD29" t="str">
        <f t="shared" si="14"/>
        <v>0</v>
      </c>
      <c r="AE29" t="str">
        <f t="shared" si="15"/>
        <v xml:space="preserve">["VXP"] = 0; </v>
      </c>
      <c r="AF29" t="str">
        <f t="shared" si="16"/>
        <v>5</v>
      </c>
      <c r="AG29" t="str">
        <f t="shared" si="17"/>
        <v xml:space="preserve">["LP"] =  5; </v>
      </c>
      <c r="AH29" t="str">
        <f t="shared" si="18"/>
        <v>0</v>
      </c>
      <c r="AI29" t="str">
        <f t="shared" si="19"/>
        <v xml:space="preserve">["REP"] =   0; </v>
      </c>
      <c r="AJ29">
        <f>IF(NOT(ISBLANK(J29)),VLOOKUP(J29,Faction!A$2:B$78,2,FALSE),1)</f>
        <v>1</v>
      </c>
      <c r="AK29" t="str">
        <f t="shared" si="20"/>
        <v xml:space="preserve">["FACTION"] =  1; </v>
      </c>
      <c r="AL29" t="str">
        <f t="shared" si="21"/>
        <v xml:space="preserve">["TIER"] = 1; </v>
      </c>
      <c r="AM29" t="str">
        <f t="shared" si="22"/>
        <v xml:space="preserve">["MIN_LVL"] = "115"; </v>
      </c>
      <c r="AN29" t="str">
        <f t="shared" si="23"/>
        <v/>
      </c>
      <c r="AO29" t="str">
        <f t="shared" si="24"/>
        <v xml:space="preserve">["NAME"] = { ["EN"] = "The Anvil of Winterstith: The Thirteen Kings -- Tier 2"; }; </v>
      </c>
      <c r="AP29" t="str">
        <f t="shared" si="25"/>
        <v xml:space="preserve">["LORE"] = { ["EN"] = "Dragon-spell spectres of the Zhélruka kings who died seeking the fabled Thafar-gathol haunt the Anvil of Winterstith, blocking your passage."; }; </v>
      </c>
      <c r="AQ29" t="str">
        <f t="shared" si="26"/>
        <v xml:space="preserve">["SUMMARY"] = { ["EN"] = "Defeat The Thirteen Kings"; }; </v>
      </c>
      <c r="AR29" t="str">
        <f t="shared" si="27"/>
        <v/>
      </c>
      <c r="AS29" t="str">
        <f t="shared" si="28"/>
        <v>};</v>
      </c>
    </row>
    <row r="30" spans="1:45" x14ac:dyDescent="0.25">
      <c r="A30">
        <v>1879381854</v>
      </c>
      <c r="B30">
        <v>23</v>
      </c>
      <c r="C30" t="s">
        <v>1268</v>
      </c>
      <c r="D30" t="s">
        <v>31</v>
      </c>
      <c r="H30">
        <v>5</v>
      </c>
      <c r="K30" t="s">
        <v>1261</v>
      </c>
      <c r="L30" t="s">
        <v>1875</v>
      </c>
      <c r="M30">
        <v>1</v>
      </c>
      <c r="N30">
        <v>115</v>
      </c>
      <c r="R30" t="str">
        <f t="shared" si="4"/>
        <v xml:space="preserve"> [29] = {["ID"] = 1879381854; }; -- The Anvil of Winterstith: Karazgar and Vethúg -- Tier 2</v>
      </c>
      <c r="S30" s="1" t="str">
        <f t="shared" si="5"/>
        <v xml:space="preserve"> [29] = {["ID"] = 1879381854; ["SAVE_INDEX"] = 23; ["TYPE"] =  4;             ["VXP"] = 0; ["LP"] =  5; ["REP"] =   0; ["FACTION"] =  1; ["TIER"] = 1; ["MIN_LVL"] = "115"; ["NAME"] = { ["EN"] = "The Anvil of Winterstith: Karazgar and Vethúg -- Tier 2"; }; ["LORE"] = { ["EN"] = "Karazgar, the Weeping Warrior, has ventured into the Anvil to claim the Herald of Winter and her Frost-horde."; }; ["SUMMARY"] = { ["EN"] = "Defeat Karazgar the Weeping Warrior and Vethúg Wintermind"; }; };</v>
      </c>
      <c r="T30">
        <f t="shared" si="6"/>
        <v>29</v>
      </c>
      <c r="U30" t="str">
        <f t="shared" si="7"/>
        <v xml:space="preserve"> [29] = {</v>
      </c>
      <c r="V30" t="str">
        <f t="shared" si="8"/>
        <v xml:space="preserve">["ID"] = 1879381854; </v>
      </c>
      <c r="W30" t="str">
        <f t="shared" si="9"/>
        <v xml:space="preserve">["ID"] = 1879381854; </v>
      </c>
      <c r="X30" t="str">
        <f t="shared" si="10"/>
        <v/>
      </c>
      <c r="Y30" s="1" t="str">
        <f t="shared" si="11"/>
        <v xml:space="preserve">["SAVE_INDEX"] = 23; </v>
      </c>
      <c r="Z30">
        <f>VLOOKUP(D30,Type!A$2:B$18,2,FALSE)</f>
        <v>4</v>
      </c>
      <c r="AA30" t="str">
        <f t="shared" si="12"/>
        <v xml:space="preserve">["TYPE"] =  4; </v>
      </c>
      <c r="AB30" t="str">
        <f>IF(NOT(ISBLANK(E30)),VLOOKUP(E30,Type!D$2:E$6,2,FALSE),"")</f>
        <v/>
      </c>
      <c r="AC30" t="str">
        <f t="shared" si="13"/>
        <v xml:space="preserve">            </v>
      </c>
      <c r="AD30" t="str">
        <f t="shared" si="14"/>
        <v>0</v>
      </c>
      <c r="AE30" t="str">
        <f t="shared" si="15"/>
        <v xml:space="preserve">["VXP"] = 0; </v>
      </c>
      <c r="AF30" t="str">
        <f t="shared" si="16"/>
        <v>5</v>
      </c>
      <c r="AG30" t="str">
        <f t="shared" si="17"/>
        <v xml:space="preserve">["LP"] =  5; </v>
      </c>
      <c r="AH30" t="str">
        <f t="shared" si="18"/>
        <v>0</v>
      </c>
      <c r="AI30" t="str">
        <f t="shared" si="19"/>
        <v xml:space="preserve">["REP"] =   0; </v>
      </c>
      <c r="AJ30">
        <f>IF(NOT(ISBLANK(J30)),VLOOKUP(J30,Faction!A$2:B$78,2,FALSE),1)</f>
        <v>1</v>
      </c>
      <c r="AK30" t="str">
        <f t="shared" si="20"/>
        <v xml:space="preserve">["FACTION"] =  1; </v>
      </c>
      <c r="AL30" t="str">
        <f t="shared" si="21"/>
        <v xml:space="preserve">["TIER"] = 1; </v>
      </c>
      <c r="AM30" t="str">
        <f t="shared" si="22"/>
        <v xml:space="preserve">["MIN_LVL"] = "115"; </v>
      </c>
      <c r="AN30" t="str">
        <f t="shared" si="23"/>
        <v/>
      </c>
      <c r="AO30" t="str">
        <f t="shared" si="24"/>
        <v xml:space="preserve">["NAME"] = { ["EN"] = "The Anvil of Winterstith: Karazgar and Vethúg -- Tier 2"; }; </v>
      </c>
      <c r="AP30" t="str">
        <f t="shared" si="25"/>
        <v xml:space="preserve">["LORE"] = { ["EN"] = "Karazgar, the Weeping Warrior, has ventured into the Anvil to claim the Herald of Winter and her Frost-horde."; }; </v>
      </c>
      <c r="AQ30" t="str">
        <f t="shared" si="26"/>
        <v xml:space="preserve">["SUMMARY"] = { ["EN"] = "Defeat Karazgar the Weeping Warrior and Vethúg Wintermind"; }; </v>
      </c>
      <c r="AR30" t="str">
        <f t="shared" si="27"/>
        <v/>
      </c>
      <c r="AS30" t="str">
        <f t="shared" si="28"/>
        <v>};</v>
      </c>
    </row>
    <row r="31" spans="1:45" x14ac:dyDescent="0.25">
      <c r="A31">
        <v>1879381855</v>
      </c>
      <c r="B31">
        <v>24</v>
      </c>
      <c r="C31" t="s">
        <v>1266</v>
      </c>
      <c r="D31" t="s">
        <v>31</v>
      </c>
      <c r="H31">
        <v>5</v>
      </c>
      <c r="K31" t="s">
        <v>1263</v>
      </c>
      <c r="L31" t="s">
        <v>1695</v>
      </c>
      <c r="M31">
        <v>1</v>
      </c>
      <c r="N31">
        <v>115</v>
      </c>
      <c r="R31" t="str">
        <f t="shared" si="4"/>
        <v xml:space="preserve"> [30] = {["ID"] = 1879381855; }; -- The Anvil of Winterstith: Hrímil Frost-heart -- Tier 2</v>
      </c>
      <c r="S31" s="1" t="str">
        <f t="shared" si="5"/>
        <v xml:space="preserve"> [30] = {["ID"] = 1879381855; ["SAVE_INDEX"] = 24; ["TYPE"] =  4;             ["VXP"] = 0; ["LP"] =  5; ["REP"] =   0; ["FACTION"] =  1; ["TIER"] = 1; ["MIN_LVL"] = "115"; ["NAME"] = { ["EN"] = "The Anvil of Winterstith: Hrímil Frost-heart -- Tier 2"; }; ["LORE"] = { ["EN"] = "Hrímil Frost-heart, the Herald of Winter, is one of the most powerful and ancient creatures in Middle-earth, and you have just stumbled into her lair."; }; ["SUMMARY"] = { ["EN"] = "Defeat Hrímil Frost-heart"; }; };</v>
      </c>
      <c r="T31">
        <f t="shared" si="6"/>
        <v>30</v>
      </c>
      <c r="U31" t="str">
        <f t="shared" si="7"/>
        <v xml:space="preserve"> [30] = {</v>
      </c>
      <c r="V31" t="str">
        <f t="shared" si="8"/>
        <v xml:space="preserve">["ID"] = 1879381855; </v>
      </c>
      <c r="W31" t="str">
        <f t="shared" si="9"/>
        <v xml:space="preserve">["ID"] = 1879381855; </v>
      </c>
      <c r="X31" t="str">
        <f t="shared" si="10"/>
        <v/>
      </c>
      <c r="Y31" s="1" t="str">
        <f t="shared" si="11"/>
        <v xml:space="preserve">["SAVE_INDEX"] = 24; </v>
      </c>
      <c r="Z31">
        <f>VLOOKUP(D31,Type!A$2:B$18,2,FALSE)</f>
        <v>4</v>
      </c>
      <c r="AA31" t="str">
        <f t="shared" si="12"/>
        <v xml:space="preserve">["TYPE"] =  4; </v>
      </c>
      <c r="AB31" t="str">
        <f>IF(NOT(ISBLANK(E31)),VLOOKUP(E31,Type!D$2:E$6,2,FALSE),"")</f>
        <v/>
      </c>
      <c r="AC31" t="str">
        <f t="shared" si="13"/>
        <v xml:space="preserve">            </v>
      </c>
      <c r="AD31" t="str">
        <f t="shared" si="14"/>
        <v>0</v>
      </c>
      <c r="AE31" t="str">
        <f t="shared" si="15"/>
        <v xml:space="preserve">["VXP"] = 0; </v>
      </c>
      <c r="AF31" t="str">
        <f t="shared" si="16"/>
        <v>5</v>
      </c>
      <c r="AG31" t="str">
        <f t="shared" si="17"/>
        <v xml:space="preserve">["LP"] =  5; </v>
      </c>
      <c r="AH31" t="str">
        <f t="shared" si="18"/>
        <v>0</v>
      </c>
      <c r="AI31" t="str">
        <f t="shared" si="19"/>
        <v xml:space="preserve">["REP"] =   0; </v>
      </c>
      <c r="AJ31">
        <f>IF(NOT(ISBLANK(J31)),VLOOKUP(J31,Faction!A$2:B$78,2,FALSE),1)</f>
        <v>1</v>
      </c>
      <c r="AK31" t="str">
        <f t="shared" si="20"/>
        <v xml:space="preserve">["FACTION"] =  1; </v>
      </c>
      <c r="AL31" t="str">
        <f t="shared" si="21"/>
        <v xml:space="preserve">["TIER"] = 1; </v>
      </c>
      <c r="AM31" t="str">
        <f t="shared" si="22"/>
        <v xml:space="preserve">["MIN_LVL"] = "115"; </v>
      </c>
      <c r="AN31" t="str">
        <f t="shared" si="23"/>
        <v/>
      </c>
      <c r="AO31" t="str">
        <f t="shared" si="24"/>
        <v xml:space="preserve">["NAME"] = { ["EN"] = "The Anvil of Winterstith: Hrímil Frost-heart -- Tier 2"; }; </v>
      </c>
      <c r="AP31" t="str">
        <f t="shared" si="25"/>
        <v xml:space="preserve">["LORE"] = { ["EN"] = "Hrímil Frost-heart, the Herald of Winter, is one of the most powerful and ancient creatures in Middle-earth, and you have just stumbled into her lair."; }; </v>
      </c>
      <c r="AQ31" t="str">
        <f t="shared" si="26"/>
        <v xml:space="preserve">["SUMMARY"] = { ["EN"] = "Defeat Hrímil Frost-heart"; }; </v>
      </c>
      <c r="AR31" t="str">
        <f t="shared" si="27"/>
        <v/>
      </c>
      <c r="AS31" t="str">
        <f t="shared" si="28"/>
        <v>};</v>
      </c>
    </row>
    <row r="32" spans="1:45" x14ac:dyDescent="0.25">
      <c r="A32">
        <v>1879381849</v>
      </c>
      <c r="B32">
        <v>25</v>
      </c>
      <c r="C32" t="s">
        <v>1270</v>
      </c>
      <c r="D32" t="s">
        <v>31</v>
      </c>
      <c r="G32" t="s">
        <v>1271</v>
      </c>
      <c r="H32">
        <v>10</v>
      </c>
      <c r="K32" t="s">
        <v>165</v>
      </c>
      <c r="L32" t="s">
        <v>1696</v>
      </c>
      <c r="M32">
        <v>0</v>
      </c>
      <c r="N32">
        <v>115</v>
      </c>
      <c r="R32" t="str">
        <f t="shared" si="4"/>
        <v xml:space="preserve"> [31] = {["ID"] = 1879381849; }; -- The Anvil of Winterstith -- Tier 3</v>
      </c>
      <c r="S32" s="1" t="str">
        <f t="shared" si="5"/>
        <v xml:space="preserve"> [31] = {["ID"] = 1879381849; ["SAVE_INDEX"] = 25; ["TYPE"] =  4;             ["VXP"] = 0; ["LP"] = 10; ["REP"] =   0; ["FACTION"] =  1; ["TIER"] = 0; ["MIN_LVL"] = "115"; ["NAME"] = { ["EN"] = "The Anvil of Winterstith -- Tier 3";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"Challenger of the Anvil"; }; };</v>
      </c>
      <c r="T32">
        <f t="shared" si="6"/>
        <v>31</v>
      </c>
      <c r="U32" t="str">
        <f t="shared" si="7"/>
        <v xml:space="preserve"> [31] = {</v>
      </c>
      <c r="V32" t="str">
        <f t="shared" si="8"/>
        <v xml:space="preserve">["ID"] = 1879381849; </v>
      </c>
      <c r="W32" t="str">
        <f t="shared" si="9"/>
        <v xml:space="preserve">["ID"] = 1879381849; </v>
      </c>
      <c r="X32" t="str">
        <f t="shared" si="10"/>
        <v/>
      </c>
      <c r="Y32" s="1" t="str">
        <f t="shared" si="11"/>
        <v xml:space="preserve">["SAVE_INDEX"] = 25; </v>
      </c>
      <c r="Z32">
        <f>VLOOKUP(D32,Type!A$2:B$18,2,FALSE)</f>
        <v>4</v>
      </c>
      <c r="AA32" t="str">
        <f t="shared" si="12"/>
        <v xml:space="preserve">["TYPE"] =  4; </v>
      </c>
      <c r="AB32" t="str">
        <f>IF(NOT(ISBLANK(E32)),VLOOKUP(E32,Type!D$2:E$6,2,FALSE),"")</f>
        <v/>
      </c>
      <c r="AC32" t="str">
        <f t="shared" si="13"/>
        <v xml:space="preserve">            </v>
      </c>
      <c r="AD32" t="str">
        <f t="shared" si="14"/>
        <v>0</v>
      </c>
      <c r="AE32" t="str">
        <f t="shared" si="15"/>
        <v xml:space="preserve">["VXP"] = 0; </v>
      </c>
      <c r="AF32" t="str">
        <f t="shared" si="16"/>
        <v>10</v>
      </c>
      <c r="AG32" t="str">
        <f t="shared" si="17"/>
        <v xml:space="preserve">["LP"] = 10; </v>
      </c>
      <c r="AH32" t="str">
        <f t="shared" si="18"/>
        <v>0</v>
      </c>
      <c r="AI32" t="str">
        <f t="shared" si="19"/>
        <v xml:space="preserve">["REP"] =   0; </v>
      </c>
      <c r="AJ32">
        <f>IF(NOT(ISBLANK(J32)),VLOOKUP(J32,Faction!A$2:B$78,2,FALSE),1)</f>
        <v>1</v>
      </c>
      <c r="AK32" t="str">
        <f t="shared" si="20"/>
        <v xml:space="preserve">["FACTION"] =  1; </v>
      </c>
      <c r="AL32" t="str">
        <f t="shared" si="21"/>
        <v xml:space="preserve">["TIER"] = 0; </v>
      </c>
      <c r="AM32" t="str">
        <f t="shared" si="22"/>
        <v xml:space="preserve">["MIN_LVL"] = "115"; </v>
      </c>
      <c r="AN32" t="str">
        <f t="shared" si="23"/>
        <v/>
      </c>
      <c r="AO32" t="str">
        <f t="shared" si="24"/>
        <v xml:space="preserve">["NAME"] = { ["EN"] = "The Anvil of Winterstith -- Tier 3"; }; </v>
      </c>
      <c r="AP32"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32" t="str">
        <f t="shared" si="26"/>
        <v xml:space="preserve">["SUMMARY"] = { ["EN"] = "Complete 4 deeds"; }; </v>
      </c>
      <c r="AR32" t="str">
        <f t="shared" si="27"/>
        <v xml:space="preserve">["TITLE"] = { ["EN"] = "Challenger of the Anvil"; }; </v>
      </c>
      <c r="AS32" t="str">
        <f t="shared" si="28"/>
        <v>};</v>
      </c>
    </row>
    <row r="33" spans="1:45" x14ac:dyDescent="0.25">
      <c r="A33">
        <v>1879381856</v>
      </c>
      <c r="B33">
        <v>26</v>
      </c>
      <c r="C33" t="s">
        <v>1273</v>
      </c>
      <c r="D33" t="s">
        <v>31</v>
      </c>
      <c r="H33">
        <v>5</v>
      </c>
      <c r="K33" t="s">
        <v>1256</v>
      </c>
      <c r="L33" t="s">
        <v>1255</v>
      </c>
      <c r="M33">
        <v>1</v>
      </c>
      <c r="N33">
        <v>115</v>
      </c>
      <c r="R33" t="str">
        <f t="shared" si="4"/>
        <v xml:space="preserve"> [32] = {["ID"] = 1879381856; }; -- The Anvil of Winterstith: Isvítha the Gluttonous -- Tier 3</v>
      </c>
      <c r="S33" s="1" t="str">
        <f t="shared" si="5"/>
        <v xml:space="preserve"> [32] = {["ID"] = 1879381856; ["SAVE_INDEX"] = 26; ["TYPE"] =  4;             ["VXP"] = 0; ["LP"] =  5; ["REP"] =   0; ["FACTION"] =  1; ["TIER"] = 1; ["MIN_LVL"] = "115"; ["NAME"] = { ["EN"] = "The Anvil of Winterstith: Isvítha the Gluttonous -- Tier 3"; }; ["LORE"] = { ["EN"] = "Isvítha the Gluttonous guards the entrance to the Anvil of Winterstith."; }; ["SUMMARY"] = { ["EN"] = "Defeat Isvítha the Gluttonous"; }; };</v>
      </c>
      <c r="T33">
        <f t="shared" si="6"/>
        <v>32</v>
      </c>
      <c r="U33" t="str">
        <f t="shared" si="7"/>
        <v xml:space="preserve"> [32] = {</v>
      </c>
      <c r="V33" t="str">
        <f t="shared" si="8"/>
        <v xml:space="preserve">["ID"] = 1879381856; </v>
      </c>
      <c r="W33" t="str">
        <f t="shared" si="9"/>
        <v xml:space="preserve">["ID"] = 1879381856; </v>
      </c>
      <c r="X33" t="str">
        <f t="shared" si="10"/>
        <v/>
      </c>
      <c r="Y33" s="1" t="str">
        <f t="shared" si="11"/>
        <v xml:space="preserve">["SAVE_INDEX"] = 26; </v>
      </c>
      <c r="Z33">
        <f>VLOOKUP(D33,Type!A$2:B$18,2,FALSE)</f>
        <v>4</v>
      </c>
      <c r="AA33" t="str">
        <f t="shared" si="12"/>
        <v xml:space="preserve">["TYPE"] =  4; </v>
      </c>
      <c r="AB33" t="str">
        <f>IF(NOT(ISBLANK(E33)),VLOOKUP(E33,Type!D$2:E$6,2,FALSE),"")</f>
        <v/>
      </c>
      <c r="AC33" t="str">
        <f t="shared" si="13"/>
        <v xml:space="preserve">            </v>
      </c>
      <c r="AD33" t="str">
        <f t="shared" si="14"/>
        <v>0</v>
      </c>
      <c r="AE33" t="str">
        <f t="shared" si="15"/>
        <v xml:space="preserve">["VXP"] = 0; </v>
      </c>
      <c r="AF33" t="str">
        <f t="shared" si="16"/>
        <v>5</v>
      </c>
      <c r="AG33" t="str">
        <f t="shared" si="17"/>
        <v xml:space="preserve">["LP"] =  5; </v>
      </c>
      <c r="AH33" t="str">
        <f t="shared" si="18"/>
        <v>0</v>
      </c>
      <c r="AI33" t="str">
        <f t="shared" si="19"/>
        <v xml:space="preserve">["REP"] =   0; </v>
      </c>
      <c r="AJ33">
        <f>IF(NOT(ISBLANK(J33)),VLOOKUP(J33,Faction!A$2:B$78,2,FALSE),1)</f>
        <v>1</v>
      </c>
      <c r="AK33" t="str">
        <f t="shared" si="20"/>
        <v xml:space="preserve">["FACTION"] =  1; </v>
      </c>
      <c r="AL33" t="str">
        <f t="shared" si="21"/>
        <v xml:space="preserve">["TIER"] = 1; </v>
      </c>
      <c r="AM33" t="str">
        <f t="shared" si="22"/>
        <v xml:space="preserve">["MIN_LVL"] = "115"; </v>
      </c>
      <c r="AN33" t="str">
        <f t="shared" si="23"/>
        <v/>
      </c>
      <c r="AO33" t="str">
        <f t="shared" si="24"/>
        <v xml:space="preserve">["NAME"] = { ["EN"] = "The Anvil of Winterstith: Isvítha the Gluttonous -- Tier 3"; }; </v>
      </c>
      <c r="AP33" t="str">
        <f t="shared" si="25"/>
        <v xml:space="preserve">["LORE"] = { ["EN"] = "Isvítha the Gluttonous guards the entrance to the Anvil of Winterstith."; }; </v>
      </c>
      <c r="AQ33" t="str">
        <f t="shared" si="26"/>
        <v xml:space="preserve">["SUMMARY"] = { ["EN"] = "Defeat Isvítha the Gluttonous"; }; </v>
      </c>
      <c r="AR33" t="str">
        <f t="shared" si="27"/>
        <v/>
      </c>
      <c r="AS33" t="str">
        <f t="shared" si="28"/>
        <v>};</v>
      </c>
    </row>
    <row r="34" spans="1:45" x14ac:dyDescent="0.25">
      <c r="A34">
        <v>1879381860</v>
      </c>
      <c r="B34">
        <v>27</v>
      </c>
      <c r="C34" t="s">
        <v>1275</v>
      </c>
      <c r="D34" t="s">
        <v>31</v>
      </c>
      <c r="H34">
        <v>5</v>
      </c>
      <c r="K34" t="s">
        <v>1258</v>
      </c>
      <c r="L34" t="s">
        <v>1257</v>
      </c>
      <c r="M34">
        <v>1</v>
      </c>
      <c r="N34">
        <v>115</v>
      </c>
      <c r="R34" t="str">
        <f t="shared" si="4"/>
        <v xml:space="preserve"> [33] = {["ID"] = 1879381860; }; -- The Anvil of Winterstith: The Thirteen Kings -- Tier 3</v>
      </c>
      <c r="S34" s="1" t="str">
        <f t="shared" si="5"/>
        <v xml:space="preserve"> [33] = {["ID"] = 1879381860; ["SAVE_INDEX"] = 27; ["TYPE"] =  4;             ["VXP"] = 0; ["LP"] =  5; ["REP"] =   0; ["FACTION"] =  1; ["TIER"] = 1; ["MIN_LVL"] = "115"; ["NAME"] = { ["EN"] = "The Anvil of Winterstith: The Thirteen Kings -- Tier 3"; }; ["LORE"] = { ["EN"] = "Dragon-spell spectres of the Zhélruka kings who died seeking the fabled Thafar-gathol haunt the Anvil of Winterstith, blocking your passage."; }; ["SUMMARY"] = { ["EN"] = "Defeat The Thirteen Kings"; }; };</v>
      </c>
      <c r="T34">
        <f t="shared" si="6"/>
        <v>33</v>
      </c>
      <c r="U34" t="str">
        <f t="shared" si="7"/>
        <v xml:space="preserve"> [33] = {</v>
      </c>
      <c r="V34" t="str">
        <f t="shared" si="8"/>
        <v xml:space="preserve">["ID"] = 1879381860; </v>
      </c>
      <c r="W34" t="str">
        <f t="shared" si="9"/>
        <v xml:space="preserve">["ID"] = 1879381860; </v>
      </c>
      <c r="X34" t="str">
        <f t="shared" si="10"/>
        <v/>
      </c>
      <c r="Y34" s="1" t="str">
        <f t="shared" si="11"/>
        <v xml:space="preserve">["SAVE_INDEX"] = 27; </v>
      </c>
      <c r="Z34">
        <f>VLOOKUP(D34,Type!A$2:B$18,2,FALSE)</f>
        <v>4</v>
      </c>
      <c r="AA34" t="str">
        <f t="shared" si="12"/>
        <v xml:space="preserve">["TYPE"] =  4; </v>
      </c>
      <c r="AB34" t="str">
        <f>IF(NOT(ISBLANK(E34)),VLOOKUP(E34,Type!D$2:E$6,2,FALSE),"")</f>
        <v/>
      </c>
      <c r="AC34" t="str">
        <f t="shared" si="13"/>
        <v xml:space="preserve">            </v>
      </c>
      <c r="AD34" t="str">
        <f t="shared" si="14"/>
        <v>0</v>
      </c>
      <c r="AE34" t="str">
        <f t="shared" si="15"/>
        <v xml:space="preserve">["VXP"] = 0; </v>
      </c>
      <c r="AF34" t="str">
        <f t="shared" si="16"/>
        <v>5</v>
      </c>
      <c r="AG34" t="str">
        <f t="shared" si="17"/>
        <v xml:space="preserve">["LP"] =  5; </v>
      </c>
      <c r="AH34" t="str">
        <f t="shared" si="18"/>
        <v>0</v>
      </c>
      <c r="AI34" t="str">
        <f t="shared" si="19"/>
        <v xml:space="preserve">["REP"] =   0; </v>
      </c>
      <c r="AJ34">
        <f>IF(NOT(ISBLANK(J34)),VLOOKUP(J34,Faction!A$2:B$78,2,FALSE),1)</f>
        <v>1</v>
      </c>
      <c r="AK34" t="str">
        <f t="shared" si="20"/>
        <v xml:space="preserve">["FACTION"] =  1; </v>
      </c>
      <c r="AL34" t="str">
        <f t="shared" si="21"/>
        <v xml:space="preserve">["TIER"] = 1; </v>
      </c>
      <c r="AM34" t="str">
        <f t="shared" si="22"/>
        <v xml:space="preserve">["MIN_LVL"] = "115"; </v>
      </c>
      <c r="AN34" t="str">
        <f t="shared" si="23"/>
        <v/>
      </c>
      <c r="AO34" t="str">
        <f t="shared" si="24"/>
        <v xml:space="preserve">["NAME"] = { ["EN"] = "The Anvil of Winterstith: The Thirteen Kings -- Tier 3"; }; </v>
      </c>
      <c r="AP34" t="str">
        <f t="shared" si="25"/>
        <v xml:space="preserve">["LORE"] = { ["EN"] = "Dragon-spell spectres of the Zhélruka kings who died seeking the fabled Thafar-gathol haunt the Anvil of Winterstith, blocking your passage."; }; </v>
      </c>
      <c r="AQ34" t="str">
        <f t="shared" si="26"/>
        <v xml:space="preserve">["SUMMARY"] = { ["EN"] = "Defeat The Thirteen Kings"; }; </v>
      </c>
      <c r="AR34" t="str">
        <f t="shared" si="27"/>
        <v/>
      </c>
      <c r="AS34" t="str">
        <f t="shared" si="28"/>
        <v>};</v>
      </c>
    </row>
    <row r="35" spans="1:45" x14ac:dyDescent="0.25">
      <c r="A35">
        <v>1879381848</v>
      </c>
      <c r="B35">
        <v>28</v>
      </c>
      <c r="C35" t="s">
        <v>1274</v>
      </c>
      <c r="D35" t="s">
        <v>31</v>
      </c>
      <c r="H35">
        <v>5</v>
      </c>
      <c r="K35" t="s">
        <v>1261</v>
      </c>
      <c r="L35" t="s">
        <v>1875</v>
      </c>
      <c r="M35">
        <v>1</v>
      </c>
      <c r="N35">
        <v>115</v>
      </c>
      <c r="R35" t="str">
        <f t="shared" si="4"/>
        <v xml:space="preserve"> [34] = {["ID"] = 1879381848; }; -- The Anvil of Winterstith: Karazgar and Vethúg -- Tier 3</v>
      </c>
      <c r="S35" s="1" t="str">
        <f t="shared" si="5"/>
        <v xml:space="preserve"> [34] = {["ID"] = 1879381848; ["SAVE_INDEX"] = 28; ["TYPE"] =  4;             ["VXP"] = 0; ["LP"] =  5; ["REP"] =   0; ["FACTION"] =  1; ["TIER"] = 1; ["MIN_LVL"] = "115"; ["NAME"] = { ["EN"] = "The Anvil of Winterstith: Karazgar and Vethúg -- Tier 3"; }; ["LORE"] = { ["EN"] = "Karazgar, the Weeping Warrior, has ventured into the Anvil to claim the Herald of Winter and her Frost-horde."; }; ["SUMMARY"] = { ["EN"] = "Defeat Karazgar the Weeping Warrior and Vethúg Wintermind"; }; };</v>
      </c>
      <c r="T35">
        <f t="shared" si="6"/>
        <v>34</v>
      </c>
      <c r="U35" t="str">
        <f t="shared" si="7"/>
        <v xml:space="preserve"> [34] = {</v>
      </c>
      <c r="V35" t="str">
        <f t="shared" si="8"/>
        <v xml:space="preserve">["ID"] = 1879381848; </v>
      </c>
      <c r="W35" t="str">
        <f t="shared" si="9"/>
        <v xml:space="preserve">["ID"] = 1879381848; </v>
      </c>
      <c r="X35" t="str">
        <f t="shared" si="10"/>
        <v/>
      </c>
      <c r="Y35" s="1" t="str">
        <f t="shared" si="11"/>
        <v xml:space="preserve">["SAVE_INDEX"] = 28; </v>
      </c>
      <c r="Z35">
        <f>VLOOKUP(D35,Type!A$2:B$18,2,FALSE)</f>
        <v>4</v>
      </c>
      <c r="AA35" t="str">
        <f t="shared" si="12"/>
        <v xml:space="preserve">["TYPE"] =  4; </v>
      </c>
      <c r="AB35" t="str">
        <f>IF(NOT(ISBLANK(E35)),VLOOKUP(E35,Type!D$2:E$6,2,FALSE),"")</f>
        <v/>
      </c>
      <c r="AC35" t="str">
        <f t="shared" si="13"/>
        <v xml:space="preserve">            </v>
      </c>
      <c r="AD35" t="str">
        <f t="shared" si="14"/>
        <v>0</v>
      </c>
      <c r="AE35" t="str">
        <f t="shared" si="15"/>
        <v xml:space="preserve">["VXP"] = 0; </v>
      </c>
      <c r="AF35" t="str">
        <f t="shared" si="16"/>
        <v>5</v>
      </c>
      <c r="AG35" t="str">
        <f t="shared" si="17"/>
        <v xml:space="preserve">["LP"] =  5; </v>
      </c>
      <c r="AH35" t="str">
        <f t="shared" si="18"/>
        <v>0</v>
      </c>
      <c r="AI35" t="str">
        <f t="shared" si="19"/>
        <v xml:space="preserve">["REP"] =   0; </v>
      </c>
      <c r="AJ35">
        <f>IF(NOT(ISBLANK(J35)),VLOOKUP(J35,Faction!A$2:B$78,2,FALSE),1)</f>
        <v>1</v>
      </c>
      <c r="AK35" t="str">
        <f t="shared" si="20"/>
        <v xml:space="preserve">["FACTION"] =  1; </v>
      </c>
      <c r="AL35" t="str">
        <f t="shared" si="21"/>
        <v xml:space="preserve">["TIER"] = 1; </v>
      </c>
      <c r="AM35" t="str">
        <f t="shared" si="22"/>
        <v xml:space="preserve">["MIN_LVL"] = "115"; </v>
      </c>
      <c r="AN35" t="str">
        <f t="shared" si="23"/>
        <v/>
      </c>
      <c r="AO35" t="str">
        <f t="shared" si="24"/>
        <v xml:space="preserve">["NAME"] = { ["EN"] = "The Anvil of Winterstith: Karazgar and Vethúg -- Tier 3"; }; </v>
      </c>
      <c r="AP35" t="str">
        <f t="shared" si="25"/>
        <v xml:space="preserve">["LORE"] = { ["EN"] = "Karazgar, the Weeping Warrior, has ventured into the Anvil to claim the Herald of Winter and her Frost-horde."; }; </v>
      </c>
      <c r="AQ35" t="str">
        <f t="shared" si="26"/>
        <v xml:space="preserve">["SUMMARY"] = { ["EN"] = "Defeat Karazgar the Weeping Warrior and Vethúg Wintermind"; }; </v>
      </c>
      <c r="AR35" t="str">
        <f t="shared" si="27"/>
        <v/>
      </c>
      <c r="AS35" t="str">
        <f t="shared" si="28"/>
        <v>};</v>
      </c>
    </row>
    <row r="36" spans="1:45" x14ac:dyDescent="0.25">
      <c r="A36">
        <v>1879381850</v>
      </c>
      <c r="B36">
        <v>29</v>
      </c>
      <c r="C36" t="s">
        <v>1272</v>
      </c>
      <c r="D36" t="s">
        <v>31</v>
      </c>
      <c r="H36">
        <v>5</v>
      </c>
      <c r="K36" t="s">
        <v>1263</v>
      </c>
      <c r="L36" t="s">
        <v>1695</v>
      </c>
      <c r="M36">
        <v>1</v>
      </c>
      <c r="N36">
        <v>115</v>
      </c>
      <c r="R36" t="str">
        <f t="shared" si="4"/>
        <v xml:space="preserve"> [35] = {["ID"] = 1879381850; }; -- The Anvil of Winterstith: Hrímil Frost-heart -- Tier 3</v>
      </c>
      <c r="S36" s="1" t="str">
        <f t="shared" si="5"/>
        <v xml:space="preserve"> [35] = {["ID"] = 1879381850; ["SAVE_INDEX"] = 29; ["TYPE"] =  4;             ["VXP"] = 0; ["LP"] =  5; ["REP"] =   0; ["FACTION"] =  1; ["TIER"] = 1; ["MIN_LVL"] = "115"; ["NAME"] = { ["EN"] = "The Anvil of Winterstith: Hrímil Frost-heart -- Tier 3"; }; ["LORE"] = { ["EN"] = "Hrímil Frost-heart, the Herald of Winter, is one of the most powerful and ancient creatures in Middle-earth, and you have just stumbled into her lair."; }; ["SUMMARY"] = { ["EN"] = "Defeat Hrímil Frost-heart"; }; };</v>
      </c>
      <c r="T36">
        <f t="shared" si="6"/>
        <v>35</v>
      </c>
      <c r="U36" t="str">
        <f t="shared" si="7"/>
        <v xml:space="preserve"> [35] = {</v>
      </c>
      <c r="V36" t="str">
        <f t="shared" si="8"/>
        <v xml:space="preserve">["ID"] = 1879381850; </v>
      </c>
      <c r="W36" t="str">
        <f t="shared" si="9"/>
        <v xml:space="preserve">["ID"] = 1879381850; </v>
      </c>
      <c r="X36" t="str">
        <f t="shared" si="10"/>
        <v/>
      </c>
      <c r="Y36" s="1" t="str">
        <f t="shared" si="11"/>
        <v xml:space="preserve">["SAVE_INDEX"] = 29; </v>
      </c>
      <c r="Z36">
        <f>VLOOKUP(D36,Type!A$2:B$18,2,FALSE)</f>
        <v>4</v>
      </c>
      <c r="AA36" t="str">
        <f t="shared" si="12"/>
        <v xml:space="preserve">["TYPE"] =  4; </v>
      </c>
      <c r="AB36" t="str">
        <f>IF(NOT(ISBLANK(E36)),VLOOKUP(E36,Type!D$2:E$6,2,FALSE),"")</f>
        <v/>
      </c>
      <c r="AC36" t="str">
        <f t="shared" si="13"/>
        <v xml:space="preserve">            </v>
      </c>
      <c r="AD36" t="str">
        <f t="shared" si="14"/>
        <v>0</v>
      </c>
      <c r="AE36" t="str">
        <f t="shared" si="15"/>
        <v xml:space="preserve">["VXP"] = 0; </v>
      </c>
      <c r="AF36" t="str">
        <f t="shared" si="16"/>
        <v>5</v>
      </c>
      <c r="AG36" t="str">
        <f t="shared" si="17"/>
        <v xml:space="preserve">["LP"] =  5; </v>
      </c>
      <c r="AH36" t="str">
        <f t="shared" si="18"/>
        <v>0</v>
      </c>
      <c r="AI36" t="str">
        <f t="shared" si="19"/>
        <v xml:space="preserve">["REP"] =   0; </v>
      </c>
      <c r="AJ36">
        <f>IF(NOT(ISBLANK(J36)),VLOOKUP(J36,Faction!A$2:B$78,2,FALSE),1)</f>
        <v>1</v>
      </c>
      <c r="AK36" t="str">
        <f t="shared" si="20"/>
        <v xml:space="preserve">["FACTION"] =  1; </v>
      </c>
      <c r="AL36" t="str">
        <f t="shared" si="21"/>
        <v xml:space="preserve">["TIER"] = 1; </v>
      </c>
      <c r="AM36" t="str">
        <f t="shared" si="22"/>
        <v xml:space="preserve">["MIN_LVL"] = "115"; </v>
      </c>
      <c r="AN36" t="str">
        <f t="shared" si="23"/>
        <v/>
      </c>
      <c r="AO36" t="str">
        <f t="shared" si="24"/>
        <v xml:space="preserve">["NAME"] = { ["EN"] = "The Anvil of Winterstith: Hrímil Frost-heart -- Tier 3"; }; </v>
      </c>
      <c r="AP36" t="str">
        <f t="shared" si="25"/>
        <v xml:space="preserve">["LORE"] = { ["EN"] = "Hrímil Frost-heart, the Herald of Winter, is one of the most powerful and ancient creatures in Middle-earth, and you have just stumbled into her lair."; }; </v>
      </c>
      <c r="AQ36" t="str">
        <f t="shared" si="26"/>
        <v xml:space="preserve">["SUMMARY"] = { ["EN"] = "Defeat Hrímil Frost-heart"; }; </v>
      </c>
      <c r="AR36" t="str">
        <f t="shared" si="27"/>
        <v/>
      </c>
      <c r="AS36" t="str">
        <f t="shared" si="28"/>
        <v>};</v>
      </c>
    </row>
    <row r="37" spans="1:45" x14ac:dyDescent="0.25">
      <c r="C37" s="2" t="s">
        <v>1276</v>
      </c>
      <c r="D37" s="2" t="s">
        <v>134</v>
      </c>
      <c r="E37" s="2"/>
      <c r="P37">
        <v>99</v>
      </c>
      <c r="R37" t="str">
        <f t="shared" si="4"/>
        <v xml:space="preserve"> [36] = {["CAT_ID"] = 99; }; -- Thikil-gundu</v>
      </c>
      <c r="S37" s="1" t="str">
        <f t="shared" si="5"/>
        <v xml:space="preserve"> [36] = {                                          ["TYPE"] = 14;             ["VXP"] = 0; ["LP"] =  0; ["REP"] =   0; ["FACTION"] =  1; ["TIER"] = 0;                      ["NAME"] = { ["EN"] = "Thikil-gundu"; }; };</v>
      </c>
      <c r="T37">
        <f t="shared" si="6"/>
        <v>36</v>
      </c>
      <c r="U37" t="str">
        <f t="shared" si="7"/>
        <v xml:space="preserve"> [36] = {</v>
      </c>
      <c r="V37" t="str">
        <f t="shared" si="8"/>
        <v xml:space="preserve">                     </v>
      </c>
      <c r="W37" t="str">
        <f t="shared" si="9"/>
        <v/>
      </c>
      <c r="X37" t="str">
        <f t="shared" si="10"/>
        <v xml:space="preserve">["CAT_ID"] = 99; </v>
      </c>
      <c r="Y37" s="1" t="str">
        <f t="shared" si="11"/>
        <v xml:space="preserve">                     </v>
      </c>
      <c r="Z37">
        <f>VLOOKUP(D37,Type!A$2:B$18,2,FALSE)</f>
        <v>14</v>
      </c>
      <c r="AA37" t="str">
        <f t="shared" si="12"/>
        <v xml:space="preserve">["TYPE"] = 14; </v>
      </c>
      <c r="AB37" t="str">
        <f>IF(NOT(ISBLANK(E37)),VLOOKUP(E37,Type!D$2:E$6,2,FALSE),"")</f>
        <v/>
      </c>
      <c r="AC37" t="str">
        <f t="shared" si="13"/>
        <v xml:space="preserve">            </v>
      </c>
      <c r="AD37" t="str">
        <f t="shared" si="14"/>
        <v>0</v>
      </c>
      <c r="AE37" t="str">
        <f t="shared" si="15"/>
        <v xml:space="preserve">["VXP"] = 0; </v>
      </c>
      <c r="AF37" t="str">
        <f t="shared" si="16"/>
        <v>0</v>
      </c>
      <c r="AG37" t="str">
        <f t="shared" si="17"/>
        <v xml:space="preserve">["LP"] =  0; </v>
      </c>
      <c r="AH37" t="str">
        <f t="shared" si="18"/>
        <v>0</v>
      </c>
      <c r="AI37" t="str">
        <f t="shared" si="19"/>
        <v xml:space="preserve">["REP"] =   0; </v>
      </c>
      <c r="AJ37">
        <f>IF(NOT(ISBLANK(J37)),VLOOKUP(J37,Faction!A$2:B$78,2,FALSE),1)</f>
        <v>1</v>
      </c>
      <c r="AK37" t="str">
        <f t="shared" si="20"/>
        <v xml:space="preserve">["FACTION"] =  1; </v>
      </c>
      <c r="AL37" t="str">
        <f t="shared" si="21"/>
        <v xml:space="preserve">["TIER"] = 0; </v>
      </c>
      <c r="AM37" t="str">
        <f t="shared" si="22"/>
        <v xml:space="preserve">                     </v>
      </c>
      <c r="AN37" t="str">
        <f t="shared" si="23"/>
        <v/>
      </c>
      <c r="AO37" t="str">
        <f t="shared" si="24"/>
        <v xml:space="preserve">["NAME"] = { ["EN"] = "Thikil-gundu"; }; </v>
      </c>
      <c r="AP37" t="str">
        <f t="shared" si="25"/>
        <v/>
      </c>
      <c r="AQ37" t="str">
        <f t="shared" si="26"/>
        <v/>
      </c>
      <c r="AR37" t="str">
        <f t="shared" si="27"/>
        <v/>
      </c>
      <c r="AS37" t="str">
        <f t="shared" si="28"/>
        <v>};</v>
      </c>
    </row>
    <row r="38" spans="1:45" x14ac:dyDescent="0.25">
      <c r="A38">
        <v>1879370352</v>
      </c>
      <c r="B38">
        <v>30</v>
      </c>
      <c r="C38" t="s">
        <v>1277</v>
      </c>
      <c r="D38" t="s">
        <v>26</v>
      </c>
      <c r="G38" t="s">
        <v>2017</v>
      </c>
      <c r="K38" t="s">
        <v>1278</v>
      </c>
      <c r="L38" t="s">
        <v>1693</v>
      </c>
      <c r="M38">
        <v>0</v>
      </c>
      <c r="N38">
        <v>115</v>
      </c>
      <c r="R38" t="str">
        <f t="shared" si="4"/>
        <v xml:space="preserve"> [37] = {["ID"] = 1879370352; }; -- Reclaimer of Thikil-gundu</v>
      </c>
      <c r="S38" s="1" t="str">
        <f t="shared" si="5"/>
        <v xml:space="preserve"> [37] = {["ID"] = 1879370352; ["SAVE_INDEX"] = 30; ["TYPE"] =  6;             ["VXP"] = 0; ["LP"] =  0; ["REP"] =   0; ["FACTION"] =  1; ["TIER"] = 0; ["MIN_LVL"] = "115"; ["NAME"] = { ["EN"] = "Reclaimer of Thikil-gundu"; }; ["LORE"]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["SUMMARY"] = { ["EN"] = "Complete 4 deeds and 1 quest"; }; ["TITLE"] = { ["EN"] = "Master / Mistress of Steel"; }; };</v>
      </c>
      <c r="T38">
        <f t="shared" si="6"/>
        <v>37</v>
      </c>
      <c r="U38" t="str">
        <f t="shared" si="7"/>
        <v xml:space="preserve"> [37] = {</v>
      </c>
      <c r="V38" t="str">
        <f t="shared" si="8"/>
        <v xml:space="preserve">["ID"] = 1879370352; </v>
      </c>
      <c r="W38" t="str">
        <f t="shared" si="9"/>
        <v xml:space="preserve">["ID"] = 1879370352; </v>
      </c>
      <c r="X38" t="str">
        <f t="shared" si="10"/>
        <v/>
      </c>
      <c r="Y38" s="1" t="str">
        <f t="shared" si="11"/>
        <v xml:space="preserve">["SAVE_INDEX"] = 30; </v>
      </c>
      <c r="Z38">
        <f>VLOOKUP(D38,Type!A$2:B$18,2,FALSE)</f>
        <v>6</v>
      </c>
      <c r="AA38" t="str">
        <f t="shared" si="12"/>
        <v xml:space="preserve">["TYPE"] =  6; </v>
      </c>
      <c r="AB38" t="str">
        <f>IF(NOT(ISBLANK(E38)),VLOOKUP(E38,Type!D$2:E$6,2,FALSE),"")</f>
        <v/>
      </c>
      <c r="AC38" t="str">
        <f t="shared" si="13"/>
        <v xml:space="preserve">            </v>
      </c>
      <c r="AD38" t="str">
        <f t="shared" si="14"/>
        <v>0</v>
      </c>
      <c r="AE38" t="str">
        <f t="shared" si="15"/>
        <v xml:space="preserve">["VXP"] = 0; </v>
      </c>
      <c r="AF38" t="str">
        <f t="shared" si="16"/>
        <v>0</v>
      </c>
      <c r="AG38" t="str">
        <f t="shared" si="17"/>
        <v xml:space="preserve">["LP"] =  0; </v>
      </c>
      <c r="AH38" t="str">
        <f t="shared" si="18"/>
        <v>0</v>
      </c>
      <c r="AI38" t="str">
        <f t="shared" si="19"/>
        <v xml:space="preserve">["REP"] =   0; </v>
      </c>
      <c r="AJ38">
        <f>IF(NOT(ISBLANK(J38)),VLOOKUP(J38,Faction!A$2:B$78,2,FALSE),1)</f>
        <v>1</v>
      </c>
      <c r="AK38" t="str">
        <f t="shared" si="20"/>
        <v xml:space="preserve">["FACTION"] =  1; </v>
      </c>
      <c r="AL38" t="str">
        <f t="shared" si="21"/>
        <v xml:space="preserve">["TIER"] = 0; </v>
      </c>
      <c r="AM38" t="str">
        <f t="shared" si="22"/>
        <v xml:space="preserve">["MIN_LVL"] = "115"; </v>
      </c>
      <c r="AN38" t="str">
        <f t="shared" si="23"/>
        <v/>
      </c>
      <c r="AO38" t="str">
        <f t="shared" si="24"/>
        <v xml:space="preserve">["NAME"] = { ["EN"] = "Reclaimer of Thikil-gundu"; }; </v>
      </c>
      <c r="AP38" t="str">
        <f t="shared" si="25"/>
        <v xml:space="preserve">["LORE"]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v>
      </c>
      <c r="AQ38" t="str">
        <f t="shared" si="26"/>
        <v xml:space="preserve">["SUMMARY"] = { ["EN"] = "Complete 4 deeds and 1 quest"; }; </v>
      </c>
      <c r="AR38" t="str">
        <f t="shared" si="27"/>
        <v xml:space="preserve">["TITLE"] = { ["EN"] = "Master / Mistress of Steel"; }; </v>
      </c>
      <c r="AS38" t="str">
        <f t="shared" si="28"/>
        <v>};</v>
      </c>
    </row>
    <row r="39" spans="1:45" x14ac:dyDescent="0.25">
      <c r="A39">
        <v>1879370341</v>
      </c>
      <c r="B39">
        <v>31</v>
      </c>
      <c r="C39" t="s">
        <v>1279</v>
      </c>
      <c r="D39" t="s">
        <v>25</v>
      </c>
      <c r="G39" t="s">
        <v>1279</v>
      </c>
      <c r="K39" t="s">
        <v>1280</v>
      </c>
      <c r="L39" t="s">
        <v>1690</v>
      </c>
      <c r="M39">
        <v>1</v>
      </c>
      <c r="N39">
        <v>115</v>
      </c>
      <c r="R39" t="str">
        <f t="shared" si="4"/>
        <v xml:space="preserve"> [38] = {["ID"] = 1879370341; }; -- Delver of Thikil-gundu</v>
      </c>
      <c r="S39" s="1" t="str">
        <f t="shared" si="5"/>
        <v xml:space="preserve"> [38] = {["ID"] = 1879370341; ["SAVE_INDEX"] = 31; ["TYPE"] =  3;             ["VXP"] = 0; ["LP"] =  0; ["REP"] =   0; ["FACTION"] =  1; ["TIER"] = 1; ["MIN_LVL"] = "115"; ["NAME"] = { ["EN"] = "Delver of Thikil-gundu"; }; ["LORE"] = { ["EN"] = "Long before the great cold-drake Vethúg Wintermind froze the halls of Thikil-gundu, the Longbeards delved the Steel Keep in the depths of the Grey Mountains."; }; ["SUMMARY"] = { ["EN"] = "Discover 10 locations"; }; ["TITLE"] = { ["EN"] = "Delver of Thikil-gundu"; }; };</v>
      </c>
      <c r="T39">
        <f t="shared" si="6"/>
        <v>38</v>
      </c>
      <c r="U39" t="str">
        <f t="shared" si="7"/>
        <v xml:space="preserve"> [38] = {</v>
      </c>
      <c r="V39" t="str">
        <f t="shared" si="8"/>
        <v xml:space="preserve">["ID"] = 1879370341; </v>
      </c>
      <c r="W39" t="str">
        <f t="shared" si="9"/>
        <v xml:space="preserve">["ID"] = 1879370341; </v>
      </c>
      <c r="X39" t="str">
        <f t="shared" si="10"/>
        <v/>
      </c>
      <c r="Y39" s="1" t="str">
        <f t="shared" si="11"/>
        <v xml:space="preserve">["SAVE_INDEX"] = 31; </v>
      </c>
      <c r="Z39">
        <f>VLOOKUP(D39,Type!A$2:B$18,2,FALSE)</f>
        <v>3</v>
      </c>
      <c r="AA39" t="str">
        <f t="shared" si="12"/>
        <v xml:space="preserve">["TYPE"] =  3; </v>
      </c>
      <c r="AB39" t="str">
        <f>IF(NOT(ISBLANK(E39)),VLOOKUP(E39,Type!D$2:E$6,2,FALSE),"")</f>
        <v/>
      </c>
      <c r="AC39" t="str">
        <f t="shared" si="13"/>
        <v xml:space="preserve">            </v>
      </c>
      <c r="AD39" t="str">
        <f t="shared" si="14"/>
        <v>0</v>
      </c>
      <c r="AE39" t="str">
        <f t="shared" si="15"/>
        <v xml:space="preserve">["VXP"] = 0; </v>
      </c>
      <c r="AF39" t="str">
        <f t="shared" si="16"/>
        <v>0</v>
      </c>
      <c r="AG39" t="str">
        <f t="shared" si="17"/>
        <v xml:space="preserve">["LP"] =  0; </v>
      </c>
      <c r="AH39" t="str">
        <f t="shared" si="18"/>
        <v>0</v>
      </c>
      <c r="AI39" t="str">
        <f t="shared" si="19"/>
        <v xml:space="preserve">["REP"] =   0; </v>
      </c>
      <c r="AJ39">
        <f>IF(NOT(ISBLANK(J39)),VLOOKUP(J39,Faction!A$2:B$78,2,FALSE),1)</f>
        <v>1</v>
      </c>
      <c r="AK39" t="str">
        <f t="shared" si="20"/>
        <v xml:space="preserve">["FACTION"] =  1; </v>
      </c>
      <c r="AL39" t="str">
        <f t="shared" si="21"/>
        <v xml:space="preserve">["TIER"] = 1; </v>
      </c>
      <c r="AM39" t="str">
        <f t="shared" si="22"/>
        <v xml:space="preserve">["MIN_LVL"] = "115"; </v>
      </c>
      <c r="AN39" t="str">
        <f t="shared" si="23"/>
        <v/>
      </c>
      <c r="AO39" t="str">
        <f t="shared" si="24"/>
        <v xml:space="preserve">["NAME"] = { ["EN"] = "Delver of Thikil-gundu"; }; </v>
      </c>
      <c r="AP39" t="str">
        <f t="shared" si="25"/>
        <v xml:space="preserve">["LORE"] = { ["EN"] = "Long before the great cold-drake Vethúg Wintermind froze the halls of Thikil-gundu, the Longbeards delved the Steel Keep in the depths of the Grey Mountains."; }; </v>
      </c>
      <c r="AQ39" t="str">
        <f t="shared" si="26"/>
        <v xml:space="preserve">["SUMMARY"] = { ["EN"] = "Discover 10 locations"; }; </v>
      </c>
      <c r="AR39" t="str">
        <f t="shared" si="27"/>
        <v xml:space="preserve">["TITLE"] = { ["EN"] = "Delver of Thikil-gundu"; }; </v>
      </c>
      <c r="AS39" t="str">
        <f t="shared" si="28"/>
        <v>};</v>
      </c>
    </row>
    <row r="40" spans="1:45" x14ac:dyDescent="0.25">
      <c r="A40">
        <v>1879370350</v>
      </c>
      <c r="B40">
        <v>43</v>
      </c>
      <c r="C40" t="s">
        <v>1709</v>
      </c>
      <c r="D40" t="s">
        <v>26</v>
      </c>
      <c r="K40" t="s">
        <v>1692</v>
      </c>
      <c r="L40" t="s">
        <v>1691</v>
      </c>
      <c r="M40">
        <v>1</v>
      </c>
      <c r="N40">
        <v>115</v>
      </c>
      <c r="R40" t="str">
        <f t="shared" si="4"/>
        <v xml:space="preserve"> [39] = {["ID"] = 1879370350; }; -- Lost Lore of the Dwarf-holds: Thikil-gundu</v>
      </c>
      <c r="S40" s="1" t="str">
        <f>CONCATENATE(U40,V40,Y40,AA40,AC40,AE40,AG40,AI40,AK40,AL40,AM40,AN40,AO40,AP40,AQ40,AR40,AS40)</f>
        <v xml:space="preserve"> [39] = {["ID"] = 1879370350; ["SAVE_INDEX"] = 43; ["TYPE"] =  6;             ["VXP"] = 0; ["LP"] =  0; ["REP"] =   0; ["FACTION"] =  1; ["TIER"] = 1; ["MIN_LVL"] = "115"; ["NAME"] = { ["EN"] = "Lost Lore of the Dwarf-holds: Thikil-gundu"; }; ["LORE"] = { ["EN"] = "Built by the dwarves and stolen by dragons, Thikil-gundu, the Steel Keep, has borne witness to a tragic and terrible history."; }; ["SUMMARY"] = { ["EN"] = "Discover and compile the Lost Lore of Thikil-gundu"; }; };</v>
      </c>
      <c r="T40">
        <f t="shared" si="6"/>
        <v>39</v>
      </c>
      <c r="U40" t="str">
        <f>CONCATENATE(REPT(" ",3-LEN(T40)),"[",T40,"] = {")</f>
        <v xml:space="preserve"> [39] = {</v>
      </c>
      <c r="V40" t="str">
        <f>IF(LEN(A40)&gt;0,CONCATENATE("[""ID""] = ",A40,"; "),"                     ")</f>
        <v xml:space="preserve">["ID"] = 1879370350; </v>
      </c>
      <c r="W40" t="str">
        <f t="shared" si="9"/>
        <v xml:space="preserve">["ID"] = 1879370350; </v>
      </c>
      <c r="X40" t="str">
        <f t="shared" si="10"/>
        <v/>
      </c>
      <c r="Y40" s="1" t="str">
        <f>IF(LEN(B40)&gt;0,CONCATENATE("[""SAVE_INDEX""] = ",REPT(" ",2-LEN(B40)),B40,"; "),REPT(" ",21))</f>
        <v xml:space="preserve">["SAVE_INDEX"] = 43; </v>
      </c>
      <c r="Z40">
        <f>VLOOKUP(D40,Type!A$2:B$18,2,FALSE)</f>
        <v>6</v>
      </c>
      <c r="AA40" t="str">
        <f>CONCATENATE("[""TYPE""] = ",REPT(" ",2-LEN(Z40)),Z40,"; ")</f>
        <v xml:space="preserve">["TYPE"] =  6; </v>
      </c>
      <c r="AB40" t="str">
        <f>IF(NOT(ISBLANK(E40)),VLOOKUP(E40,Type!D$2:E$6,2,FALSE),"")</f>
        <v/>
      </c>
      <c r="AC40" t="str">
        <f>IF(NOT(ISBLANK(E40)),CONCATENATE("[""NA""] = ",AB40,"; "),"            ")</f>
        <v xml:space="preserve">            </v>
      </c>
      <c r="AD40" t="str">
        <f>TEXT(F40,0)</f>
        <v>0</v>
      </c>
      <c r="AE40" t="str">
        <f>CONCATENATE("[""VXP""] = ",REPT(" ",1-LEN(AD40)),TEXT(AD40,"0"),"; ")</f>
        <v xml:space="preserve">["VXP"] = 0; </v>
      </c>
      <c r="AF40" t="str">
        <f>TEXT(H40,0)</f>
        <v>0</v>
      </c>
      <c r="AG40" t="str">
        <f>CONCATENATE("[""LP""] = ",REPT(" ",2-LEN(AF40)),TEXT(AF40,"0"),"; ")</f>
        <v xml:space="preserve">["LP"] =  0; </v>
      </c>
      <c r="AH40" t="str">
        <f>TEXT(I40,0)</f>
        <v>0</v>
      </c>
      <c r="AI40" t="str">
        <f>CONCATENATE("[""REP""] = ",REPT(" ",3-LEN(AH40)),TEXT(AH40,"0"),"; ")</f>
        <v xml:space="preserve">["REP"] =   0; </v>
      </c>
      <c r="AJ40">
        <f>IF(NOT(ISBLANK(J40)),VLOOKUP(J40,Faction!A$2:B$78,2,FALSE),1)</f>
        <v>1</v>
      </c>
      <c r="AK40" t="str">
        <f>CONCATENATE("[""FACTION""] = ",REPT(" ",2-LEN(AJ40)),TEXT(AJ40,"0"),"; ")</f>
        <v xml:space="preserve">["FACTION"] =  1; </v>
      </c>
      <c r="AL40" t="str">
        <f>CONCATENATE("[""TIER""] = ",TEXT(M40,"0"),"; ")</f>
        <v xml:space="preserve">["TIER"] = 1; </v>
      </c>
      <c r="AM40" t="str">
        <f>IF(LEN(N40)&gt;0,CONCATENATE("[""MIN_LVL""] = ",REPT(" ",3-LEN(N40)),"""",N40,"""; "),"                     ")</f>
        <v xml:space="preserve">["MIN_LVL"] = "115"; </v>
      </c>
      <c r="AN40" t="str">
        <f>IF(LEN(O40)&gt;0,CONCATENATE("[""MIN_LVL""] = ",REPT(" ",3-LEN(O40)),"""",O40,"""; "),"")</f>
        <v/>
      </c>
      <c r="AO40" t="str">
        <f>CONCATENATE("[""NAME""] = { [""EN""] = """,C40,"""; }; ")</f>
        <v xml:space="preserve">["NAME"] = { ["EN"] = "Lost Lore of the Dwarf-holds: Thikil-gundu"; }; </v>
      </c>
      <c r="AP40" t="str">
        <f>IF(LEN(L40)&gt;0,CONCATENATE("[""LORE""] = { [""EN""] = """,L40,"""; }; "),"")</f>
        <v xml:space="preserve">["LORE"] = { ["EN"] = "Built by the dwarves and stolen by dragons, Thikil-gundu, the Steel Keep, has borne witness to a tragic and terrible history."; }; </v>
      </c>
      <c r="AQ40" t="str">
        <f>IF(LEN(K40)&gt;0,CONCATENATE("[""SUMMARY""] = { [""EN""] = """,K40,"""; }; "),"")</f>
        <v xml:space="preserve">["SUMMARY"] = { ["EN"] = "Discover and compile the Lost Lore of Thikil-gundu"; }; </v>
      </c>
      <c r="AR40" t="str">
        <f>IF(LEN(G40)&gt;0,CONCATENATE("[""TITLE""] = { [""EN""] = """,G40,"""; }; "),"")</f>
        <v/>
      </c>
      <c r="AS40" t="str">
        <f t="shared" si="28"/>
        <v>};</v>
      </c>
    </row>
    <row r="41" spans="1:45" x14ac:dyDescent="0.25">
      <c r="A41">
        <v>1879370226</v>
      </c>
      <c r="B41">
        <v>32</v>
      </c>
      <c r="C41" t="s">
        <v>1281</v>
      </c>
      <c r="D41" t="s">
        <v>31</v>
      </c>
      <c r="K41" t="s">
        <v>1285</v>
      </c>
      <c r="L41" t="s">
        <v>1284</v>
      </c>
      <c r="M41">
        <v>1</v>
      </c>
      <c r="N41">
        <v>115</v>
      </c>
      <c r="R41" t="str">
        <f t="shared" si="4"/>
        <v xml:space="preserve"> [40] = {["ID"] = 1879370226; }; -- Thikil-gundu, the Steel Keep -- Tier 1</v>
      </c>
      <c r="S41" s="1" t="str">
        <f t="shared" si="5"/>
        <v xml:space="preserve"> [40] = {["ID"] = 1879370226; ["SAVE_INDEX"] = 32; ["TYPE"] =  4;             ["VXP"] = 0; ["LP"] =  0; ["REP"] =   0; ["FACTION"] =  1; ["TIER"] = 1; ["MIN_LVL"] = "115"; ["NAME"] = { ["EN"] = "Thikil-gundu, the Steel Keep -- Tier 1";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1)"; }; };</v>
      </c>
      <c r="T41">
        <f t="shared" si="6"/>
        <v>40</v>
      </c>
      <c r="U41" t="str">
        <f t="shared" si="7"/>
        <v xml:space="preserve"> [40] = {</v>
      </c>
      <c r="V41" t="str">
        <f t="shared" si="8"/>
        <v xml:space="preserve">["ID"] = 1879370226; </v>
      </c>
      <c r="W41" t="str">
        <f t="shared" si="9"/>
        <v xml:space="preserve">["ID"] = 1879370226; </v>
      </c>
      <c r="X41" t="str">
        <f t="shared" si="10"/>
        <v/>
      </c>
      <c r="Y41" s="1" t="str">
        <f t="shared" si="11"/>
        <v xml:space="preserve">["SAVE_INDEX"] = 32; </v>
      </c>
      <c r="Z41">
        <f>VLOOKUP(D41,Type!A$2:B$18,2,FALSE)</f>
        <v>4</v>
      </c>
      <c r="AA41" t="str">
        <f t="shared" si="12"/>
        <v xml:space="preserve">["TYPE"] =  4; </v>
      </c>
      <c r="AB41" t="str">
        <f>IF(NOT(ISBLANK(E41)),VLOOKUP(E41,Type!D$2:E$6,2,FALSE),"")</f>
        <v/>
      </c>
      <c r="AC41" t="str">
        <f t="shared" si="13"/>
        <v xml:space="preserve">            </v>
      </c>
      <c r="AD41" t="str">
        <f t="shared" si="14"/>
        <v>0</v>
      </c>
      <c r="AE41" t="str">
        <f t="shared" si="15"/>
        <v xml:space="preserve">["VXP"] = 0; </v>
      </c>
      <c r="AF41" t="str">
        <f t="shared" si="16"/>
        <v>0</v>
      </c>
      <c r="AG41" t="str">
        <f t="shared" si="17"/>
        <v xml:space="preserve">["LP"] =  0; </v>
      </c>
      <c r="AH41" t="str">
        <f t="shared" si="18"/>
        <v>0</v>
      </c>
      <c r="AI41" t="str">
        <f t="shared" si="19"/>
        <v xml:space="preserve">["REP"] =   0; </v>
      </c>
      <c r="AJ41">
        <f>IF(NOT(ISBLANK(J41)),VLOOKUP(J41,Faction!A$2:B$78,2,FALSE),1)</f>
        <v>1</v>
      </c>
      <c r="AK41" t="str">
        <f t="shared" si="20"/>
        <v xml:space="preserve">["FACTION"] =  1; </v>
      </c>
      <c r="AL41" t="str">
        <f t="shared" si="21"/>
        <v xml:space="preserve">["TIER"] = 1; </v>
      </c>
      <c r="AM41" t="str">
        <f t="shared" si="22"/>
        <v xml:space="preserve">["MIN_LVL"] = "115"; </v>
      </c>
      <c r="AN41" t="str">
        <f t="shared" si="23"/>
        <v/>
      </c>
      <c r="AO41" t="str">
        <f t="shared" si="24"/>
        <v xml:space="preserve">["NAME"] = { ["EN"] = "Thikil-gundu, the Steel Keep -- Tier 1"; }; </v>
      </c>
      <c r="AP41"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1" t="str">
        <f t="shared" si="26"/>
        <v xml:space="preserve">["SUMMARY"] = { ["EN"] = "Complete Thikil-gundu, the Steel Keep (Tier 1)"; }; </v>
      </c>
      <c r="AR41" t="str">
        <f t="shared" si="27"/>
        <v/>
      </c>
      <c r="AS41" t="str">
        <f t="shared" si="28"/>
        <v>};</v>
      </c>
    </row>
    <row r="42" spans="1:45" x14ac:dyDescent="0.25">
      <c r="A42">
        <v>1879370099</v>
      </c>
      <c r="B42">
        <v>33</v>
      </c>
      <c r="C42" t="s">
        <v>1288</v>
      </c>
      <c r="D42" t="s">
        <v>25</v>
      </c>
      <c r="K42" t="s">
        <v>1290</v>
      </c>
      <c r="L42" t="s">
        <v>1289</v>
      </c>
      <c r="M42">
        <v>2</v>
      </c>
      <c r="N42">
        <v>115</v>
      </c>
      <c r="R42" t="str">
        <f t="shared" si="4"/>
        <v xml:space="preserve"> [41] = {["ID"] = 1879370099; }; -- Discovery: Thikil-gundu, the Steel Keep</v>
      </c>
      <c r="S42" s="1" t="str">
        <f t="shared" si="5"/>
        <v xml:space="preserve"> [41] = {["ID"] = 1879370099; ["SAVE_INDEX"] = 33; ["TYPE"] =  3;             ["VXP"] = 0; ["LP"] =  0; ["REP"] =   0; ["FACTION"] =  1; ["TIER"] = 2; ["MIN_LVL"] = "115"; ["NAME"] = { ["EN"] = "Discovery: Thikil-gundu, the Steel Keep"; }; ["LORE"] = { ["EN"] = "You have discovered the entrance to Thikil-gundu, the Steel Keep."; }; ["SUMMARY"] = { ["EN"] = "Discover the entrance to Thikil-gundu, the Steel Keep"; }; };</v>
      </c>
      <c r="T42">
        <f t="shared" si="6"/>
        <v>41</v>
      </c>
      <c r="U42" t="str">
        <f t="shared" si="7"/>
        <v xml:space="preserve"> [41] = {</v>
      </c>
      <c r="V42" t="str">
        <f t="shared" si="8"/>
        <v xml:space="preserve">["ID"] = 1879370099; </v>
      </c>
      <c r="W42" t="str">
        <f t="shared" si="9"/>
        <v xml:space="preserve">["ID"] = 1879370099; </v>
      </c>
      <c r="X42" t="str">
        <f t="shared" si="10"/>
        <v/>
      </c>
      <c r="Y42" s="1" t="str">
        <f t="shared" si="11"/>
        <v xml:space="preserve">["SAVE_INDEX"] = 33; </v>
      </c>
      <c r="Z42">
        <f>VLOOKUP(D42,Type!A$2:B$18,2,FALSE)</f>
        <v>3</v>
      </c>
      <c r="AA42" t="str">
        <f t="shared" si="12"/>
        <v xml:space="preserve">["TYPE"] =  3; </v>
      </c>
      <c r="AB42" t="str">
        <f>IF(NOT(ISBLANK(E42)),VLOOKUP(E42,Type!D$2:E$6,2,FALSE),"")</f>
        <v/>
      </c>
      <c r="AC42" t="str">
        <f t="shared" si="13"/>
        <v xml:space="preserve">            </v>
      </c>
      <c r="AD42" t="str">
        <f t="shared" si="14"/>
        <v>0</v>
      </c>
      <c r="AE42" t="str">
        <f t="shared" si="15"/>
        <v xml:space="preserve">["VXP"] = 0; </v>
      </c>
      <c r="AF42" t="str">
        <f t="shared" si="16"/>
        <v>0</v>
      </c>
      <c r="AG42" t="str">
        <f t="shared" si="17"/>
        <v xml:space="preserve">["LP"] =  0; </v>
      </c>
      <c r="AH42" t="str">
        <f t="shared" si="18"/>
        <v>0</v>
      </c>
      <c r="AI42" t="str">
        <f t="shared" si="19"/>
        <v xml:space="preserve">["REP"] =   0; </v>
      </c>
      <c r="AJ42">
        <f>IF(NOT(ISBLANK(J42)),VLOOKUP(J42,Faction!A$2:B$78,2,FALSE),1)</f>
        <v>1</v>
      </c>
      <c r="AK42" t="str">
        <f t="shared" si="20"/>
        <v xml:space="preserve">["FACTION"] =  1; </v>
      </c>
      <c r="AL42" t="str">
        <f t="shared" si="21"/>
        <v xml:space="preserve">["TIER"] = 2; </v>
      </c>
      <c r="AM42" t="str">
        <f t="shared" si="22"/>
        <v xml:space="preserve">["MIN_LVL"] = "115"; </v>
      </c>
      <c r="AN42" t="str">
        <f t="shared" si="23"/>
        <v/>
      </c>
      <c r="AO42" t="str">
        <f t="shared" si="24"/>
        <v xml:space="preserve">["NAME"] = { ["EN"] = "Discovery: Thikil-gundu, the Steel Keep"; }; </v>
      </c>
      <c r="AP42" t="str">
        <f t="shared" si="25"/>
        <v xml:space="preserve">["LORE"] = { ["EN"] = "You have discovered the entrance to Thikil-gundu, the Steel Keep."; }; </v>
      </c>
      <c r="AQ42" t="str">
        <f t="shared" si="26"/>
        <v xml:space="preserve">["SUMMARY"] = { ["EN"] = "Discover the entrance to Thikil-gundu, the Steel Keep"; }; </v>
      </c>
      <c r="AR42" t="str">
        <f t="shared" si="27"/>
        <v/>
      </c>
      <c r="AS42" t="str">
        <f t="shared" si="28"/>
        <v>};</v>
      </c>
    </row>
    <row r="43" spans="1:45" x14ac:dyDescent="0.25">
      <c r="A43">
        <v>1879370340</v>
      </c>
      <c r="B43">
        <v>34</v>
      </c>
      <c r="C43" t="s">
        <v>1282</v>
      </c>
      <c r="D43" t="s">
        <v>31</v>
      </c>
      <c r="K43" t="s">
        <v>1286</v>
      </c>
      <c r="L43" t="s">
        <v>1284</v>
      </c>
      <c r="M43">
        <v>1</v>
      </c>
      <c r="N43">
        <v>115</v>
      </c>
      <c r="R43" t="str">
        <f t="shared" si="4"/>
        <v xml:space="preserve"> [42] = {["ID"] = 1879370340; }; -- Thikil-gundu, the Steel Keep -- Tier 2</v>
      </c>
      <c r="S43" s="1" t="str">
        <f t="shared" si="5"/>
        <v xml:space="preserve"> [42] = {["ID"] = 1879370340; ["SAVE_INDEX"] = 34; ["TYPE"] =  4;             ["VXP"] = 0; ["LP"] =  0; ["REP"] =   0; ["FACTION"] =  1; ["TIER"] = 1; ["MIN_LVL"] = "115"; ["NAME"] = { ["EN"] = "Thikil-gundu, the Steel Keep -- Tier 2";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2)"; }; };</v>
      </c>
      <c r="T43">
        <f t="shared" si="6"/>
        <v>42</v>
      </c>
      <c r="U43" t="str">
        <f t="shared" si="7"/>
        <v xml:space="preserve"> [42] = {</v>
      </c>
      <c r="V43" t="str">
        <f t="shared" si="8"/>
        <v xml:space="preserve">["ID"] = 1879370340; </v>
      </c>
      <c r="W43" t="str">
        <f t="shared" si="9"/>
        <v xml:space="preserve">["ID"] = 1879370340; </v>
      </c>
      <c r="X43" t="str">
        <f t="shared" si="10"/>
        <v/>
      </c>
      <c r="Y43" s="1" t="str">
        <f t="shared" si="11"/>
        <v xml:space="preserve">["SAVE_INDEX"] = 34; </v>
      </c>
      <c r="Z43">
        <f>VLOOKUP(D43,Type!A$2:B$18,2,FALSE)</f>
        <v>4</v>
      </c>
      <c r="AA43" t="str">
        <f t="shared" si="12"/>
        <v xml:space="preserve">["TYPE"] =  4; </v>
      </c>
      <c r="AB43" t="str">
        <f>IF(NOT(ISBLANK(E43)),VLOOKUP(E43,Type!D$2:E$6,2,FALSE),"")</f>
        <v/>
      </c>
      <c r="AC43" t="str">
        <f t="shared" si="13"/>
        <v xml:space="preserve">            </v>
      </c>
      <c r="AD43" t="str">
        <f t="shared" si="14"/>
        <v>0</v>
      </c>
      <c r="AE43" t="str">
        <f t="shared" si="15"/>
        <v xml:space="preserve">["VXP"] = 0; </v>
      </c>
      <c r="AF43" t="str">
        <f t="shared" si="16"/>
        <v>0</v>
      </c>
      <c r="AG43" t="str">
        <f t="shared" si="17"/>
        <v xml:space="preserve">["LP"] =  0; </v>
      </c>
      <c r="AH43" t="str">
        <f t="shared" si="18"/>
        <v>0</v>
      </c>
      <c r="AI43" t="str">
        <f t="shared" si="19"/>
        <v xml:space="preserve">["REP"] =   0; </v>
      </c>
      <c r="AJ43">
        <f>IF(NOT(ISBLANK(J43)),VLOOKUP(J43,Faction!A$2:B$78,2,FALSE),1)</f>
        <v>1</v>
      </c>
      <c r="AK43" t="str">
        <f t="shared" si="20"/>
        <v xml:space="preserve">["FACTION"] =  1; </v>
      </c>
      <c r="AL43" t="str">
        <f t="shared" si="21"/>
        <v xml:space="preserve">["TIER"] = 1; </v>
      </c>
      <c r="AM43" t="str">
        <f t="shared" si="22"/>
        <v xml:space="preserve">["MIN_LVL"] = "115"; </v>
      </c>
      <c r="AN43" t="str">
        <f t="shared" si="23"/>
        <v/>
      </c>
      <c r="AO43" t="str">
        <f t="shared" si="24"/>
        <v xml:space="preserve">["NAME"] = { ["EN"] = "Thikil-gundu, the Steel Keep -- Tier 2"; }; </v>
      </c>
      <c r="AP43"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3" t="str">
        <f t="shared" si="26"/>
        <v xml:space="preserve">["SUMMARY"] = { ["EN"] = "Complete Thikil-gundu, the Steel Keep (Tier 2)"; }; </v>
      </c>
      <c r="AR43" t="str">
        <f t="shared" si="27"/>
        <v/>
      </c>
      <c r="AS43" t="str">
        <f t="shared" si="28"/>
        <v>};</v>
      </c>
    </row>
    <row r="44" spans="1:45" x14ac:dyDescent="0.25">
      <c r="A44">
        <v>1879370339</v>
      </c>
      <c r="B44">
        <v>35</v>
      </c>
      <c r="C44" t="s">
        <v>1283</v>
      </c>
      <c r="D44" t="s">
        <v>31</v>
      </c>
      <c r="K44" t="s">
        <v>1287</v>
      </c>
      <c r="L44" t="s">
        <v>1284</v>
      </c>
      <c r="M44">
        <v>1</v>
      </c>
      <c r="N44">
        <v>115</v>
      </c>
      <c r="R44" t="str">
        <f t="shared" si="4"/>
        <v xml:space="preserve"> [43] = {["ID"] = 1879370339; }; -- Thikil-gundu, the Steel Keep -- Tier 3</v>
      </c>
      <c r="S44" s="1" t="str">
        <f t="shared" si="5"/>
        <v xml:space="preserve"> [43] = {["ID"] = 1879370339; ["SAVE_INDEX"] = 35; ["TYPE"] =  4;             ["VXP"] = 0; ["LP"] =  0; ["REP"] =   0; ["FACTION"] =  1; ["TIER"] = 1; ["MIN_LVL"] = "115"; ["NAME"] = { ["EN"] = "Thikil-gundu, the Steel Keep -- Tier 3";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3)"; }; };</v>
      </c>
      <c r="T44">
        <f t="shared" si="6"/>
        <v>43</v>
      </c>
      <c r="U44" t="str">
        <f t="shared" si="7"/>
        <v xml:space="preserve"> [43] = {</v>
      </c>
      <c r="V44" t="str">
        <f t="shared" si="8"/>
        <v xml:space="preserve">["ID"] = 1879370339; </v>
      </c>
      <c r="W44" t="str">
        <f t="shared" si="9"/>
        <v xml:space="preserve">["ID"] = 1879370339; </v>
      </c>
      <c r="X44" t="str">
        <f t="shared" si="10"/>
        <v/>
      </c>
      <c r="Y44" s="1" t="str">
        <f t="shared" si="11"/>
        <v xml:space="preserve">["SAVE_INDEX"] = 35; </v>
      </c>
      <c r="Z44">
        <f>VLOOKUP(D44,Type!A$2:B$18,2,FALSE)</f>
        <v>4</v>
      </c>
      <c r="AA44" t="str">
        <f t="shared" si="12"/>
        <v xml:space="preserve">["TYPE"] =  4; </v>
      </c>
      <c r="AB44" t="str">
        <f>IF(NOT(ISBLANK(E44)),VLOOKUP(E44,Type!D$2:E$6,2,FALSE),"")</f>
        <v/>
      </c>
      <c r="AC44" t="str">
        <f t="shared" si="13"/>
        <v xml:space="preserve">            </v>
      </c>
      <c r="AD44" t="str">
        <f t="shared" si="14"/>
        <v>0</v>
      </c>
      <c r="AE44" t="str">
        <f t="shared" si="15"/>
        <v xml:space="preserve">["VXP"] = 0; </v>
      </c>
      <c r="AF44" t="str">
        <f t="shared" si="16"/>
        <v>0</v>
      </c>
      <c r="AG44" t="str">
        <f t="shared" si="17"/>
        <v xml:space="preserve">["LP"] =  0; </v>
      </c>
      <c r="AH44" t="str">
        <f t="shared" si="18"/>
        <v>0</v>
      </c>
      <c r="AI44" t="str">
        <f t="shared" si="19"/>
        <v xml:space="preserve">["REP"] =   0; </v>
      </c>
      <c r="AJ44">
        <f>IF(NOT(ISBLANK(J44)),VLOOKUP(J44,Faction!A$2:B$78,2,FALSE),1)</f>
        <v>1</v>
      </c>
      <c r="AK44" t="str">
        <f t="shared" si="20"/>
        <v xml:space="preserve">["FACTION"] =  1; </v>
      </c>
      <c r="AL44" t="str">
        <f t="shared" si="21"/>
        <v xml:space="preserve">["TIER"] = 1; </v>
      </c>
      <c r="AM44" t="str">
        <f t="shared" si="22"/>
        <v xml:space="preserve">["MIN_LVL"] = "115"; </v>
      </c>
      <c r="AN44" t="str">
        <f t="shared" si="23"/>
        <v/>
      </c>
      <c r="AO44" t="str">
        <f t="shared" si="24"/>
        <v xml:space="preserve">["NAME"] = { ["EN"] = "Thikil-gundu, the Steel Keep -- Tier 3"; }; </v>
      </c>
      <c r="AP44"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4" t="str">
        <f t="shared" si="26"/>
        <v xml:space="preserve">["SUMMARY"] = { ["EN"] = "Complete Thikil-gundu, the Steel Keep (Tier 3)"; }; </v>
      </c>
      <c r="AR44" t="str">
        <f t="shared" si="27"/>
        <v/>
      </c>
      <c r="AS44" t="str">
        <f t="shared" si="28"/>
        <v>};</v>
      </c>
    </row>
    <row r="45" spans="1:45" x14ac:dyDescent="0.25">
      <c r="C45" s="2" t="s">
        <v>1722</v>
      </c>
      <c r="D45" s="2" t="s">
        <v>134</v>
      </c>
      <c r="P45">
        <v>100</v>
      </c>
      <c r="R45" t="str">
        <f t="shared" si="4"/>
        <v xml:space="preserve"> [44] = {["CAT_ID"] = 100; }; -- Not Actively Achievable</v>
      </c>
      <c r="S45" s="1" t="str">
        <f t="shared" si="5"/>
        <v xml:space="preserve"> [44] = {                                          ["TYPE"] = 14;             ["VXP"] = 0; ["LP"] =  0; ["REP"] =   0; ["FACTION"] =  1; ["TIER"] = 0;                      ["NAME"] = { ["EN"] = "Not Actively Achievable"; }; };</v>
      </c>
      <c r="T45">
        <f t="shared" si="6"/>
        <v>44</v>
      </c>
      <c r="U45" t="str">
        <f t="shared" si="7"/>
        <v xml:space="preserve"> [44] = {</v>
      </c>
      <c r="V45" t="str">
        <f t="shared" si="8"/>
        <v xml:space="preserve">                     </v>
      </c>
      <c r="W45" t="str">
        <f t="shared" si="9"/>
        <v/>
      </c>
      <c r="X45" t="str">
        <f t="shared" si="10"/>
        <v xml:space="preserve">["CAT_ID"] = 100; </v>
      </c>
      <c r="Y45" s="1" t="str">
        <f t="shared" si="11"/>
        <v xml:space="preserve">                     </v>
      </c>
      <c r="Z45">
        <f>VLOOKUP(D45,Type!A$2:B$18,2,FALSE)</f>
        <v>14</v>
      </c>
      <c r="AA45" t="str">
        <f t="shared" si="12"/>
        <v xml:space="preserve">["TYPE"] = 14; </v>
      </c>
      <c r="AB45" t="str">
        <f>IF(NOT(ISBLANK(E45)),VLOOKUP(E45,Type!D$2:E$6,2,FALSE),"")</f>
        <v/>
      </c>
      <c r="AC45" t="str">
        <f t="shared" si="13"/>
        <v xml:space="preserve">            </v>
      </c>
      <c r="AD45" t="str">
        <f t="shared" si="14"/>
        <v>0</v>
      </c>
      <c r="AE45" t="str">
        <f t="shared" si="15"/>
        <v xml:space="preserve">["VXP"] = 0; </v>
      </c>
      <c r="AF45" t="str">
        <f t="shared" si="16"/>
        <v>0</v>
      </c>
      <c r="AG45" t="str">
        <f t="shared" si="17"/>
        <v xml:space="preserve">["LP"] =  0; </v>
      </c>
      <c r="AH45" t="str">
        <f t="shared" si="18"/>
        <v>0</v>
      </c>
      <c r="AI45" t="str">
        <f t="shared" si="19"/>
        <v xml:space="preserve">["REP"] =   0; </v>
      </c>
      <c r="AJ45">
        <f>IF(NOT(ISBLANK(J45)),VLOOKUP(J45,Faction!A$2:B$78,2,FALSE),1)</f>
        <v>1</v>
      </c>
      <c r="AK45" t="str">
        <f t="shared" si="20"/>
        <v xml:space="preserve">["FACTION"] =  1; </v>
      </c>
      <c r="AL45" t="str">
        <f t="shared" si="21"/>
        <v xml:space="preserve">["TIER"] = 0; </v>
      </c>
      <c r="AM45" t="str">
        <f t="shared" si="22"/>
        <v xml:space="preserve">                     </v>
      </c>
      <c r="AN45" t="str">
        <f t="shared" si="23"/>
        <v/>
      </c>
      <c r="AO45" t="str">
        <f t="shared" si="24"/>
        <v xml:space="preserve">["NAME"] = { ["EN"] = "Not Actively Achievable"; }; </v>
      </c>
      <c r="AP45" t="str">
        <f t="shared" si="25"/>
        <v/>
      </c>
      <c r="AQ45" t="str">
        <f t="shared" si="26"/>
        <v/>
      </c>
      <c r="AR45" t="str">
        <f t="shared" si="27"/>
        <v/>
      </c>
      <c r="AS45" t="str">
        <f t="shared" si="28"/>
        <v>};</v>
      </c>
    </row>
    <row r="46" spans="1:45" x14ac:dyDescent="0.25">
      <c r="A46">
        <v>1879369573</v>
      </c>
      <c r="B46">
        <v>45</v>
      </c>
      <c r="C46" t="s">
        <v>1747</v>
      </c>
      <c r="D46" t="s">
        <v>31</v>
      </c>
      <c r="E46" t="s">
        <v>1718</v>
      </c>
      <c r="G46" t="s">
        <v>1756</v>
      </c>
      <c r="K46" t="s">
        <v>1752</v>
      </c>
      <c r="L46" t="s">
        <v>1687</v>
      </c>
      <c r="M46">
        <v>0</v>
      </c>
      <c r="N46">
        <v>115</v>
      </c>
      <c r="R46" t="str">
        <f t="shared" si="4"/>
        <v xml:space="preserve"> [45] = {["ID"] = 1879369573; }; -- Caverns of Thrumfall -- Tier 3 -- Leading the Charge</v>
      </c>
      <c r="S46" s="1" t="str">
        <f t="shared" si="5"/>
        <v xml:space="preserve"> [45] = {["ID"] = 1879369573; ["SAVE_INDEX"] = 45; ["TYPE"] =  4; ["NA"] = 3; ["VXP"] = 0; ["LP"] =  0; ["REP"] =   0; ["FACTION"] =  1; ["TIER"] = 0; ["MIN_LVL"] = "115"; ["NAME"] = { ["EN"] = "Caverns of Thrumfall -- Tier 3 -- Leading the Charge"; }; ["LORE"] = { ["EN"] = "Deep within the recesses of the Caverns of Thrumfall, lie ancient passages and twisted tunnels, concealing the whereabouts of Etterfang Foulmaw."; }; ["SUMMARY"] = { ["EN"] = "Be among the first to complete the quest Caverns of Thrumfall -- Tier 3"; }; ["TITLE"] = { ["EN"] = "Led the Charge at Thrumfall"; }; };</v>
      </c>
      <c r="T46">
        <f t="shared" si="6"/>
        <v>45</v>
      </c>
      <c r="U46" t="str">
        <f t="shared" si="7"/>
        <v xml:space="preserve"> [45] = {</v>
      </c>
      <c r="V46" t="str">
        <f t="shared" si="8"/>
        <v xml:space="preserve">["ID"] = 1879369573; </v>
      </c>
      <c r="W46" t="str">
        <f t="shared" si="9"/>
        <v xml:space="preserve">["ID"] = 1879369573; </v>
      </c>
      <c r="X46" t="str">
        <f t="shared" si="10"/>
        <v/>
      </c>
      <c r="Y46" s="1" t="str">
        <f t="shared" si="11"/>
        <v xml:space="preserve">["SAVE_INDEX"] = 45; </v>
      </c>
      <c r="Z46">
        <f>VLOOKUP(D46,Type!A$2:B$18,2,FALSE)</f>
        <v>4</v>
      </c>
      <c r="AA46" t="str">
        <f t="shared" si="12"/>
        <v xml:space="preserve">["TYPE"] =  4; </v>
      </c>
      <c r="AB46">
        <f>IF(NOT(ISBLANK(E46)),VLOOKUP(E46,Type!D$2:E$6,2,FALSE),"")</f>
        <v>3</v>
      </c>
      <c r="AC46" t="str">
        <f t="shared" si="13"/>
        <v xml:space="preserve">["NA"] = 3; </v>
      </c>
      <c r="AD46" t="str">
        <f t="shared" si="14"/>
        <v>0</v>
      </c>
      <c r="AE46" t="str">
        <f t="shared" si="15"/>
        <v xml:space="preserve">["VXP"] = 0; </v>
      </c>
      <c r="AF46" t="str">
        <f t="shared" si="16"/>
        <v>0</v>
      </c>
      <c r="AG46" t="str">
        <f t="shared" si="17"/>
        <v xml:space="preserve">["LP"] =  0; </v>
      </c>
      <c r="AH46" t="str">
        <f t="shared" si="18"/>
        <v>0</v>
      </c>
      <c r="AI46" t="str">
        <f t="shared" si="19"/>
        <v xml:space="preserve">["REP"] =   0; </v>
      </c>
      <c r="AJ46">
        <f>IF(NOT(ISBLANK(J46)),VLOOKUP(J46,Faction!A$2:B$78,2,FALSE),1)</f>
        <v>1</v>
      </c>
      <c r="AK46" t="str">
        <f t="shared" si="20"/>
        <v xml:space="preserve">["FACTION"] =  1; </v>
      </c>
      <c r="AL46" t="str">
        <f t="shared" si="21"/>
        <v xml:space="preserve">["TIER"] = 0; </v>
      </c>
      <c r="AM46" t="str">
        <f t="shared" si="22"/>
        <v xml:space="preserve">["MIN_LVL"] = "115"; </v>
      </c>
      <c r="AN46" t="str">
        <f t="shared" si="23"/>
        <v/>
      </c>
      <c r="AO46" t="str">
        <f t="shared" si="24"/>
        <v xml:space="preserve">["NAME"] = { ["EN"] = "Caverns of Thrumfall -- Tier 3 -- Leading the Charge"; }; </v>
      </c>
      <c r="AP46" t="str">
        <f t="shared" si="25"/>
        <v xml:space="preserve">["LORE"] = { ["EN"] = "Deep within the recesses of the Caverns of Thrumfall, lie ancient passages and twisted tunnels, concealing the whereabouts of Etterfang Foulmaw."; }; </v>
      </c>
      <c r="AQ46" t="str">
        <f t="shared" si="26"/>
        <v xml:space="preserve">["SUMMARY"] = { ["EN"] = "Be among the first to complete the quest Caverns of Thrumfall -- Tier 3"; }; </v>
      </c>
      <c r="AR46" t="str">
        <f t="shared" si="27"/>
        <v xml:space="preserve">["TITLE"] = { ["EN"] = "Led the Charge at Thrumfall"; }; </v>
      </c>
      <c r="AS46" t="str">
        <f t="shared" si="28"/>
        <v>};</v>
      </c>
    </row>
    <row r="47" spans="1:45" x14ac:dyDescent="0.25">
      <c r="A47">
        <v>1879369599</v>
      </c>
      <c r="B47">
        <v>46</v>
      </c>
      <c r="C47" t="s">
        <v>1748</v>
      </c>
      <c r="D47" t="s">
        <v>31</v>
      </c>
      <c r="E47" t="s">
        <v>1718</v>
      </c>
      <c r="G47" t="s">
        <v>1757</v>
      </c>
      <c r="K47" t="s">
        <v>1753</v>
      </c>
      <c r="L47" t="s">
        <v>1234</v>
      </c>
      <c r="M47">
        <v>0</v>
      </c>
      <c r="N47">
        <v>115</v>
      </c>
      <c r="R47" t="str">
        <f t="shared" si="4"/>
        <v xml:space="preserve"> [46] = {["ID"] = 1879369599; }; -- Glimmerdeep -- Tier 3 -- Leading the Charge</v>
      </c>
      <c r="S47" s="1" t="str">
        <f t="shared" si="5"/>
        <v xml:space="preserve"> [46] = {["ID"] = 1879369599; ["SAVE_INDEX"] = 46; ["TYPE"] =  4; ["NA"] = 3; ["VXP"] = 0; ["LP"] =  0; ["REP"] =   0; ["FACTION"] =  1; ["TIER"] = 0; ["MIN_LVL"] = "115"; ["NAME"] = { ["EN"] = "Glimmerdeep -- Tier 3 -- Leading the Charge"; }; ["LORE"] = { ["EN"] = "The forces of Gundabad have made a pact with the Herald of Winter, and now occupy much of the Glimmerdeep."; }; ["SUMMARY"] = { ["EN"] = "Be among the first to complete the quest Glimmerdeep -- Tier 3"; }; ["TITLE"] = { ["EN"] = "Led the Charge at Glimmerdeep"; }; };</v>
      </c>
      <c r="T47">
        <f t="shared" si="6"/>
        <v>46</v>
      </c>
      <c r="U47" t="str">
        <f t="shared" si="7"/>
        <v xml:space="preserve"> [46] = {</v>
      </c>
      <c r="V47" t="str">
        <f t="shared" si="8"/>
        <v xml:space="preserve">["ID"] = 1879369599; </v>
      </c>
      <c r="W47" t="str">
        <f t="shared" si="9"/>
        <v xml:space="preserve">["ID"] = 1879369599; </v>
      </c>
      <c r="X47" t="str">
        <f t="shared" si="10"/>
        <v/>
      </c>
      <c r="Y47" s="1" t="str">
        <f t="shared" si="11"/>
        <v xml:space="preserve">["SAVE_INDEX"] = 46; </v>
      </c>
      <c r="Z47">
        <f>VLOOKUP(D47,Type!A$2:B$18,2,FALSE)</f>
        <v>4</v>
      </c>
      <c r="AA47" t="str">
        <f t="shared" si="12"/>
        <v xml:space="preserve">["TYPE"] =  4; </v>
      </c>
      <c r="AB47">
        <f>IF(NOT(ISBLANK(E47)),VLOOKUP(E47,Type!D$2:E$6,2,FALSE),"")</f>
        <v>3</v>
      </c>
      <c r="AC47" t="str">
        <f t="shared" si="13"/>
        <v xml:space="preserve">["NA"] = 3; </v>
      </c>
      <c r="AD47" t="str">
        <f t="shared" si="14"/>
        <v>0</v>
      </c>
      <c r="AE47" t="str">
        <f t="shared" si="15"/>
        <v xml:space="preserve">["VXP"] = 0; </v>
      </c>
      <c r="AF47" t="str">
        <f t="shared" si="16"/>
        <v>0</v>
      </c>
      <c r="AG47" t="str">
        <f t="shared" si="17"/>
        <v xml:space="preserve">["LP"] =  0; </v>
      </c>
      <c r="AH47" t="str">
        <f t="shared" si="18"/>
        <v>0</v>
      </c>
      <c r="AI47" t="str">
        <f t="shared" si="19"/>
        <v xml:space="preserve">["REP"] =   0; </v>
      </c>
      <c r="AJ47">
        <f>IF(NOT(ISBLANK(J47)),VLOOKUP(J47,Faction!A$2:B$78,2,FALSE),1)</f>
        <v>1</v>
      </c>
      <c r="AK47" t="str">
        <f t="shared" si="20"/>
        <v xml:space="preserve">["FACTION"] =  1; </v>
      </c>
      <c r="AL47" t="str">
        <f t="shared" si="21"/>
        <v xml:space="preserve">["TIER"] = 0; </v>
      </c>
      <c r="AM47" t="str">
        <f t="shared" si="22"/>
        <v xml:space="preserve">["MIN_LVL"] = "115"; </v>
      </c>
      <c r="AN47" t="str">
        <f t="shared" si="23"/>
        <v/>
      </c>
      <c r="AO47" t="str">
        <f t="shared" si="24"/>
        <v xml:space="preserve">["NAME"] = { ["EN"] = "Glimmerdeep -- Tier 3 -- Leading the Charge"; }; </v>
      </c>
      <c r="AP47" t="str">
        <f t="shared" si="25"/>
        <v xml:space="preserve">["LORE"] = { ["EN"] = "The forces of Gundabad have made a pact with the Herald of Winter, and now occupy much of the Glimmerdeep."; }; </v>
      </c>
      <c r="AQ47" t="str">
        <f t="shared" si="26"/>
        <v xml:space="preserve">["SUMMARY"] = { ["EN"] = "Be among the first to complete the quest Glimmerdeep -- Tier 3"; }; </v>
      </c>
      <c r="AR47" t="str">
        <f t="shared" si="27"/>
        <v xml:space="preserve">["TITLE"] = { ["EN"] = "Led the Charge at Glimmerdeep"; }; </v>
      </c>
      <c r="AS47" t="str">
        <f t="shared" si="28"/>
        <v>};</v>
      </c>
    </row>
    <row r="48" spans="1:45" x14ac:dyDescent="0.25">
      <c r="A48">
        <v>1879381846</v>
      </c>
      <c r="B48">
        <v>47</v>
      </c>
      <c r="C48" t="s">
        <v>1750</v>
      </c>
      <c r="D48" t="s">
        <v>26</v>
      </c>
      <c r="E48" t="s">
        <v>1718</v>
      </c>
      <c r="G48" t="s">
        <v>1755</v>
      </c>
      <c r="K48" t="s">
        <v>1758</v>
      </c>
      <c r="L48" t="s">
        <v>1754</v>
      </c>
      <c r="M48">
        <v>0</v>
      </c>
      <c r="N48">
        <v>115</v>
      </c>
      <c r="R48" t="str">
        <f t="shared" si="4"/>
        <v xml:space="preserve"> [47] = {["ID"] = 1879381846; }; -- The Anvil of Winterstith - The Vanguard</v>
      </c>
      <c r="S48" s="1" t="str">
        <f t="shared" si="5"/>
        <v xml:space="preserve"> [47] = {["ID"] = 1879381846; ["SAVE_INDEX"] = 47; ["TYPE"] =  6; ["NA"] = 3; ["VXP"] = 0; ["LP"] =  0; ["REP"] =   0; ["FACTION"] =  1; ["TIER"] = 0; ["MIN_LVL"] = "115"; ["NAME"] = { ["EN"] = "The Anvil of Winterstith - The Vanguard"; }; ["LORE"] = { ["EN"] = "You were one of the first adventurers to enter the Anvil of Winterstith and survive the wrath of the Herald of Winter."; }; ["SUMMARY"] = { ["EN"] = "Be Among the First to Complete the Anvil of Winterstith on Tier 2 in a single raid"; }; ["TITLE"] = { ["EN"] = "Vanguard of the Anvil"; }; };</v>
      </c>
      <c r="T48">
        <f t="shared" si="6"/>
        <v>47</v>
      </c>
      <c r="U48" t="str">
        <f t="shared" si="7"/>
        <v xml:space="preserve"> [47] = {</v>
      </c>
      <c r="V48" t="str">
        <f t="shared" si="8"/>
        <v xml:space="preserve">["ID"] = 1879381846; </v>
      </c>
      <c r="W48" t="str">
        <f t="shared" si="9"/>
        <v xml:space="preserve">["ID"] = 1879381846; </v>
      </c>
      <c r="X48" t="str">
        <f t="shared" si="10"/>
        <v/>
      </c>
      <c r="Y48" s="1" t="str">
        <f t="shared" si="11"/>
        <v xml:space="preserve">["SAVE_INDEX"] = 47; </v>
      </c>
      <c r="Z48">
        <f>VLOOKUP(D48,Type!A$2:B$18,2,FALSE)</f>
        <v>6</v>
      </c>
      <c r="AA48" t="str">
        <f t="shared" si="12"/>
        <v xml:space="preserve">["TYPE"] =  6; </v>
      </c>
      <c r="AB48">
        <f>IF(NOT(ISBLANK(E48)),VLOOKUP(E48,Type!D$2:E$6,2,FALSE),"")</f>
        <v>3</v>
      </c>
      <c r="AC48" t="str">
        <f t="shared" si="13"/>
        <v xml:space="preserve">["NA"] = 3; </v>
      </c>
      <c r="AD48" t="str">
        <f t="shared" si="14"/>
        <v>0</v>
      </c>
      <c r="AE48" t="str">
        <f t="shared" si="15"/>
        <v xml:space="preserve">["VXP"] = 0; </v>
      </c>
      <c r="AF48" t="str">
        <f t="shared" si="16"/>
        <v>0</v>
      </c>
      <c r="AG48" t="str">
        <f t="shared" si="17"/>
        <v xml:space="preserve">["LP"] =  0; </v>
      </c>
      <c r="AH48" t="str">
        <f t="shared" si="18"/>
        <v>0</v>
      </c>
      <c r="AI48" t="str">
        <f t="shared" si="19"/>
        <v xml:space="preserve">["REP"] =   0; </v>
      </c>
      <c r="AJ48">
        <f>IF(NOT(ISBLANK(J48)),VLOOKUP(J48,Faction!A$2:B$78,2,FALSE),1)</f>
        <v>1</v>
      </c>
      <c r="AK48" t="str">
        <f t="shared" si="20"/>
        <v xml:space="preserve">["FACTION"] =  1; </v>
      </c>
      <c r="AL48" t="str">
        <f t="shared" si="21"/>
        <v xml:space="preserve">["TIER"] = 0; </v>
      </c>
      <c r="AM48" t="str">
        <f t="shared" si="22"/>
        <v xml:space="preserve">["MIN_LVL"] = "115"; </v>
      </c>
      <c r="AN48" t="str">
        <f t="shared" si="23"/>
        <v/>
      </c>
      <c r="AO48" t="str">
        <f t="shared" si="24"/>
        <v xml:space="preserve">["NAME"] = { ["EN"] = "The Anvil of Winterstith - The Vanguard"; }; </v>
      </c>
      <c r="AP48" t="str">
        <f t="shared" si="25"/>
        <v xml:space="preserve">["LORE"] = { ["EN"] = "You were one of the first adventurers to enter the Anvil of Winterstith and survive the wrath of the Herald of Winter."; }; </v>
      </c>
      <c r="AQ48" t="str">
        <f t="shared" si="26"/>
        <v xml:space="preserve">["SUMMARY"] = { ["EN"] = "Be Among the First to Complete the Anvil of Winterstith on Tier 2 in a single raid"; }; </v>
      </c>
      <c r="AR48" t="str">
        <f t="shared" si="27"/>
        <v xml:space="preserve">["TITLE"] = { ["EN"] = "Vanguard of the Anvil"; }; </v>
      </c>
      <c r="AS48" t="str">
        <f t="shared" si="28"/>
        <v>};</v>
      </c>
    </row>
    <row r="49" spans="1:45" x14ac:dyDescent="0.25">
      <c r="A49">
        <v>1879381866</v>
      </c>
      <c r="B49">
        <v>48</v>
      </c>
      <c r="C49" t="s">
        <v>1751</v>
      </c>
      <c r="D49" t="s">
        <v>26</v>
      </c>
      <c r="E49" t="s">
        <v>1718</v>
      </c>
      <c r="G49" t="s">
        <v>1760</v>
      </c>
      <c r="K49" t="s">
        <v>1759</v>
      </c>
      <c r="L49" t="s">
        <v>1754</v>
      </c>
      <c r="M49">
        <v>0</v>
      </c>
      <c r="N49">
        <v>115</v>
      </c>
      <c r="R49" t="str">
        <f t="shared" si="4"/>
        <v xml:space="preserve"> [48] = {["ID"] = 1879381866; }; -- The Anvil of Winterstith - Leading the Charge</v>
      </c>
      <c r="S49" s="1" t="str">
        <f t="shared" si="5"/>
        <v xml:space="preserve"> [48] = {["ID"] = 1879381866; ["SAVE_INDEX"] = 48; ["TYPE"] =  6; ["NA"] = 3; ["VXP"] = 0; ["LP"] =  0; ["REP"] =   0; ["FACTION"] =  1; ["TIER"] = 0; ["MIN_LVL"] = "115"; ["NAME"] = { ["EN"] = "The Anvil of Winterstith - Leading the Charge"; }; ["LORE"] = { ["EN"] = "You were one of the first adventurers to enter the Anvil of Winterstith and survive the wrath of the Herald of Winter."; }; ["SUMMARY"] = { ["EN"] = "Be Among the First to Complete the Anvil of Winterstith on Tier 3 in a single raid"; }; ["TITLE"] = { ["EN"] = "Led the Charge at the Anvil of Winterstith"; }; };</v>
      </c>
      <c r="T49">
        <f t="shared" si="6"/>
        <v>48</v>
      </c>
      <c r="U49" t="str">
        <f t="shared" si="7"/>
        <v xml:space="preserve"> [48] = {</v>
      </c>
      <c r="V49" t="str">
        <f t="shared" si="8"/>
        <v xml:space="preserve">["ID"] = 1879381866; </v>
      </c>
      <c r="W49" t="str">
        <f t="shared" si="9"/>
        <v xml:space="preserve">["ID"] = 1879381866; </v>
      </c>
      <c r="X49" t="str">
        <f t="shared" si="10"/>
        <v/>
      </c>
      <c r="Y49" s="1" t="str">
        <f t="shared" si="11"/>
        <v xml:space="preserve">["SAVE_INDEX"] = 48; </v>
      </c>
      <c r="Z49">
        <f>VLOOKUP(D49,Type!A$2:B$18,2,FALSE)</f>
        <v>6</v>
      </c>
      <c r="AA49" t="str">
        <f t="shared" si="12"/>
        <v xml:space="preserve">["TYPE"] =  6; </v>
      </c>
      <c r="AB49">
        <f>IF(NOT(ISBLANK(E49)),VLOOKUP(E49,Type!D$2:E$6,2,FALSE),"")</f>
        <v>3</v>
      </c>
      <c r="AC49" t="str">
        <f t="shared" si="13"/>
        <v xml:space="preserve">["NA"] = 3; </v>
      </c>
      <c r="AD49" t="str">
        <f t="shared" si="14"/>
        <v>0</v>
      </c>
      <c r="AE49" t="str">
        <f t="shared" si="15"/>
        <v xml:space="preserve">["VXP"] = 0; </v>
      </c>
      <c r="AF49" t="str">
        <f t="shared" si="16"/>
        <v>0</v>
      </c>
      <c r="AG49" t="str">
        <f t="shared" si="17"/>
        <v xml:space="preserve">["LP"] =  0; </v>
      </c>
      <c r="AH49" t="str">
        <f t="shared" si="18"/>
        <v>0</v>
      </c>
      <c r="AI49" t="str">
        <f t="shared" si="19"/>
        <v xml:space="preserve">["REP"] =   0; </v>
      </c>
      <c r="AJ49">
        <f>IF(NOT(ISBLANK(J49)),VLOOKUP(J49,Faction!A$2:B$78,2,FALSE),1)</f>
        <v>1</v>
      </c>
      <c r="AK49" t="str">
        <f t="shared" si="20"/>
        <v xml:space="preserve">["FACTION"] =  1; </v>
      </c>
      <c r="AL49" t="str">
        <f t="shared" si="21"/>
        <v xml:space="preserve">["TIER"] = 0; </v>
      </c>
      <c r="AM49" t="str">
        <f t="shared" si="22"/>
        <v xml:space="preserve">["MIN_LVL"] = "115"; </v>
      </c>
      <c r="AN49" t="str">
        <f t="shared" si="23"/>
        <v/>
      </c>
      <c r="AO49" t="str">
        <f t="shared" si="24"/>
        <v xml:space="preserve">["NAME"] = { ["EN"] = "The Anvil of Winterstith - Leading the Charge"; }; </v>
      </c>
      <c r="AP49" t="str">
        <f t="shared" si="25"/>
        <v xml:space="preserve">["LORE"] = { ["EN"] = "You were one of the first adventurers to enter the Anvil of Winterstith and survive the wrath of the Herald of Winter."; }; </v>
      </c>
      <c r="AQ49" t="str">
        <f t="shared" si="26"/>
        <v xml:space="preserve">["SUMMARY"] = { ["EN"] = "Be Among the First to Complete the Anvil of Winterstith on Tier 3 in a single raid"; }; </v>
      </c>
      <c r="AR49" t="str">
        <f t="shared" si="27"/>
        <v xml:space="preserve">["TITLE"] = { ["EN"] = "Led the Charge at the Anvil of Winterstith"; }; </v>
      </c>
      <c r="AS49" t="str">
        <f t="shared" si="28"/>
        <v>};</v>
      </c>
    </row>
    <row r="50" spans="1:45" x14ac:dyDescent="0.25">
      <c r="A50">
        <v>1879370376</v>
      </c>
      <c r="B50">
        <v>49</v>
      </c>
      <c r="C50" t="s">
        <v>1749</v>
      </c>
      <c r="D50" t="s">
        <v>31</v>
      </c>
      <c r="E50" t="s">
        <v>1718</v>
      </c>
      <c r="G50" t="s">
        <v>1761</v>
      </c>
      <c r="K50" t="s">
        <v>1763</v>
      </c>
      <c r="L50" t="s">
        <v>1762</v>
      </c>
      <c r="M50">
        <v>0</v>
      </c>
      <c r="N50">
        <v>115</v>
      </c>
      <c r="R50" t="str">
        <f t="shared" si="4"/>
        <v xml:space="preserve"> [49] = {["ID"] = 1879370376; }; -- Thikil-gundu -- Tier 3 -- Leading the Charge</v>
      </c>
      <c r="S50" s="1" t="str">
        <f t="shared" si="5"/>
        <v xml:space="preserve"> [49] = {["ID"] = 1879370376; ["SAVE_INDEX"] = 49; ["TYPE"] =  4; ["NA"] = 3; ["VXP"] = 0; ["LP"] =  0; ["REP"] =   0; ["FACTION"] =  1; ["TIER"] = 0; ["MIN_LVL"] = "115"; ["NAME"] = { ["EN"] = "Thikil-gundu -- Tier 3 -- Leading the Charge"; }; ["LORE"] = { ["EN"] = "The fate of Thikil-gundu remains uncertain, but your timely intervention has banished the evils that sought shelter in the halls of the Steel Keep."; }; ["SUMMARY"] = { ["EN"] = "Be among the first to complete the quest Thikil-gundu, the Steel Keep -- Tier 3"; }; ["TITLE"] = { ["EN"] = "Led the Charge at Thikil-gundu"; }; };</v>
      </c>
      <c r="T50">
        <f t="shared" si="6"/>
        <v>49</v>
      </c>
      <c r="U50" t="str">
        <f t="shared" si="7"/>
        <v xml:space="preserve"> [49] = {</v>
      </c>
      <c r="V50" t="str">
        <f t="shared" si="8"/>
        <v xml:space="preserve">["ID"] = 1879370376; </v>
      </c>
      <c r="W50" t="str">
        <f t="shared" si="9"/>
        <v xml:space="preserve">["ID"] = 1879370376; </v>
      </c>
      <c r="X50" t="str">
        <f t="shared" si="10"/>
        <v/>
      </c>
      <c r="Y50" s="1" t="str">
        <f t="shared" si="11"/>
        <v xml:space="preserve">["SAVE_INDEX"] = 49; </v>
      </c>
      <c r="Z50">
        <f>VLOOKUP(D50,Type!A$2:B$18,2,FALSE)</f>
        <v>4</v>
      </c>
      <c r="AA50" t="str">
        <f t="shared" si="12"/>
        <v xml:space="preserve">["TYPE"] =  4; </v>
      </c>
      <c r="AB50">
        <f>IF(NOT(ISBLANK(E50)),VLOOKUP(E50,Type!D$2:E$6,2,FALSE),"")</f>
        <v>3</v>
      </c>
      <c r="AC50" t="str">
        <f t="shared" si="13"/>
        <v xml:space="preserve">["NA"] = 3; </v>
      </c>
      <c r="AD50" t="str">
        <f t="shared" si="14"/>
        <v>0</v>
      </c>
      <c r="AE50" t="str">
        <f t="shared" si="15"/>
        <v xml:space="preserve">["VXP"] = 0; </v>
      </c>
      <c r="AF50" t="str">
        <f t="shared" si="16"/>
        <v>0</v>
      </c>
      <c r="AG50" t="str">
        <f t="shared" si="17"/>
        <v xml:space="preserve">["LP"] =  0; </v>
      </c>
      <c r="AH50" t="str">
        <f t="shared" si="18"/>
        <v>0</v>
      </c>
      <c r="AI50" t="str">
        <f t="shared" si="19"/>
        <v xml:space="preserve">["REP"] =   0; </v>
      </c>
      <c r="AJ50">
        <f>IF(NOT(ISBLANK(J50)),VLOOKUP(J50,Faction!A$2:B$78,2,FALSE),1)</f>
        <v>1</v>
      </c>
      <c r="AK50" t="str">
        <f t="shared" si="20"/>
        <v xml:space="preserve">["FACTION"] =  1; </v>
      </c>
      <c r="AL50" t="str">
        <f t="shared" si="21"/>
        <v xml:space="preserve">["TIER"] = 0; </v>
      </c>
      <c r="AM50" t="str">
        <f t="shared" si="22"/>
        <v xml:space="preserve">["MIN_LVL"] = "115"; </v>
      </c>
      <c r="AN50" t="str">
        <f t="shared" si="23"/>
        <v/>
      </c>
      <c r="AO50" t="str">
        <f t="shared" si="24"/>
        <v xml:space="preserve">["NAME"] = { ["EN"] = "Thikil-gundu -- Tier 3 -- Leading the Charge"; }; </v>
      </c>
      <c r="AP50" t="str">
        <f t="shared" si="25"/>
        <v xml:space="preserve">["LORE"] = { ["EN"] = "The fate of Thikil-gundu remains uncertain, but your timely intervention has banished the evils that sought shelter in the halls of the Steel Keep."; }; </v>
      </c>
      <c r="AQ50" t="str">
        <f t="shared" si="26"/>
        <v xml:space="preserve">["SUMMARY"] = { ["EN"] = "Be among the first to complete the quest Thikil-gundu, the Steel Keep -- Tier 3"; }; </v>
      </c>
      <c r="AR50" t="str">
        <f t="shared" si="27"/>
        <v xml:space="preserve">["TITLE"] = { ["EN"] = "Led the Charge at Thikil-gundu"; }; </v>
      </c>
      <c r="AS50" t="str">
        <f t="shared" si="28"/>
        <v>};</v>
      </c>
    </row>
    <row r="51" spans="1:45" x14ac:dyDescent="0.25">
      <c r="S51" s="1"/>
      <c r="Y51" s="1"/>
    </row>
    <row r="52" spans="1:45" x14ac:dyDescent="0.25">
      <c r="S52" s="1"/>
      <c r="Y52" s="1"/>
    </row>
  </sheetData>
  <conditionalFormatting sqref="B1:B2">
    <cfRule type="duplicateValues" dxfId="15" priority="3"/>
  </conditionalFormatting>
  <conditionalFormatting sqref="B1:B1048576">
    <cfRule type="duplicateValues" dxfId="14" priority="2"/>
  </conditionalFormatting>
  <conditionalFormatting sqref="P2:P51">
    <cfRule type="duplicateValues" dxfId="13" priority="37"/>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DC7E-B472-4324-8E58-986D09BB615A}">
  <dimension ref="A1:AS87"/>
  <sheetViews>
    <sheetView zoomScaleNormal="100" workbookViewId="0">
      <pane xSplit="3" ySplit="1" topLeftCell="R53" activePane="bottomRight" state="frozen"/>
      <selection pane="topRight" activeCell="B1" sqref="B1"/>
      <selection pane="bottomLeft" activeCell="A2" sqref="A2"/>
      <selection pane="bottomRight" activeCell="R2" sqref="R2:R87"/>
    </sheetView>
  </sheetViews>
  <sheetFormatPr defaultRowHeight="15" x14ac:dyDescent="0.25"/>
  <cols>
    <col min="1" max="1" width="11" bestFit="1" customWidth="1"/>
    <col min="3" max="3" width="74.57031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6" width="9.140625" customWidth="1"/>
    <col min="37" max="37" width="16.42578125" bestFit="1"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1559</v>
      </c>
      <c r="D2" s="2" t="s">
        <v>134</v>
      </c>
      <c r="E2" s="2"/>
      <c r="P2">
        <v>101</v>
      </c>
      <c r="R2" t="str">
        <f>CONCATENATE(U2,W2,X2,AS2," -- ",C2)</f>
        <v xml:space="preserve">  [1] = {["CAT_ID"] = 101; }; -- The Dead City</v>
      </c>
      <c r="S2" s="1" t="str">
        <f>CONCATENATE(U2,V2,Y2,AA2,AC2,AE2,AG2,AI2,AK2,AL2,AM2,AN2,AO2,AP2,AQ2,AR2,AS2)</f>
        <v xml:space="preserve">  [1] = {                                          ["TYPE"] = 14;             ["VXP"] =    0; ["LP"] =  0; ["REP"] =    0; ["FACTION"] =  1; ["TIER"] = 0;                      ["NAME"] = { ["EN"] = "The Dead City"; }; };</v>
      </c>
      <c r="T2">
        <f t="shared" ref="T2:T65" si="0">ROW()-1</f>
        <v>1</v>
      </c>
      <c r="U2" t="str">
        <f t="shared" ref="U2" si="1">CONCATENATE(REPT(" ",3-LEN(T2)),"[",T2,"] = {")</f>
        <v xml:space="preserve">  [1] = {</v>
      </c>
      <c r="V2" t="str">
        <f>IF(LEN(A2)&gt;0,CONCATENATE("[""ID""] = ",A2,"; "),"                     ")</f>
        <v xml:space="preserve">                     </v>
      </c>
      <c r="W2" t="str">
        <f>IF(LEN(A2)&gt;0,CONCATENATE("[""ID""] = ",A2,"; "),"")</f>
        <v/>
      </c>
      <c r="X2" t="str">
        <f>IF(LEN(P2)&gt;0,CONCATENATE("[""CAT_ID""] = ",P2,"; "),"")</f>
        <v xml:space="preserve">["CAT_ID"] = 101; </v>
      </c>
      <c r="Y2" s="1" t="str">
        <f>IF(LEN(B2)&gt;0,CONCATENATE("[""SAVE_INDEX""] = ",REPT(" ",2-LEN(B2)),B2,"; "),REPT(" ",21))</f>
        <v xml:space="preserve">                     </v>
      </c>
      <c r="Z2">
        <f>VLOOKUP(D2,Type!A$2:B$18,2,FALSE)</f>
        <v>14</v>
      </c>
      <c r="AA2" t="str">
        <f t="shared" ref="AA2" si="2">CONCATENATE("[""TYPE""] = ",REPT(" ",2-LEN(Z2)),Z2,"; ")</f>
        <v xml:space="preserve">["TYPE"] = 14; </v>
      </c>
      <c r="AB2" t="str">
        <f>IF(NOT(ISBLANK(E2)),VLOOKUP(E2,Type!D$2:E$6,2,FALSE),"")</f>
        <v/>
      </c>
      <c r="AC2" t="str">
        <f>IF(NOT(ISBLANK(E2)),CONCATENATE("[""NA""] = ",AB2,"; "),"            ")</f>
        <v xml:space="preserve">            </v>
      </c>
      <c r="AD2" t="str">
        <f t="shared" ref="AD2" si="3">TEXT(F2,0)</f>
        <v>0</v>
      </c>
      <c r="AE2" t="str">
        <f t="shared" ref="AE2" si="4">CONCATENATE("[""VXP""] = ",REPT(" ",4-LEN(AD2)),TEXT(AD2,"0"),"; ")</f>
        <v xml:space="preserve">["VXP"] =    0; </v>
      </c>
      <c r="AF2" t="str">
        <f t="shared" ref="AF2" si="5">TEXT(H2,0)</f>
        <v>0</v>
      </c>
      <c r="AG2" t="str">
        <f t="shared" ref="AG2" si="6">CONCATENATE("[""LP""] = ",REPT(" ",2-LEN(AF2)),TEXT(AF2,"0"),"; ")</f>
        <v xml:space="preserve">["LP"] =  0; </v>
      </c>
      <c r="AH2" t="str">
        <f t="shared" ref="AH2" si="7">TEXT(I2,0)</f>
        <v>0</v>
      </c>
      <c r="AI2" t="str">
        <f t="shared" ref="AI2" si="8">CONCATENATE("[""REP""] = ",REPT(" ",4-LEN(AH2)),TEXT(AH2,"0"),"; ")</f>
        <v xml:space="preserve">["REP"] =    0; </v>
      </c>
      <c r="AJ2">
        <f>IF(NOT(ISBLANK(J2)),VLOOKUP(J2,Faction!A$2:B$78,2,FALSE),1)</f>
        <v>1</v>
      </c>
      <c r="AK2" t="str">
        <f>CONCATENATE("[""FACTION""] = ",REPT(" ",2-LEN(AJ2)),AJ2,"; ")</f>
        <v xml:space="preserve">["FACTION"] =  1; </v>
      </c>
      <c r="AL2" t="str">
        <f t="shared" ref="AL2" si="9">CONCATENATE("[""TIER""] = ",TEXT(M2,"0"),"; ")</f>
        <v xml:space="preserve">["TIER"] = 0; </v>
      </c>
      <c r="AM2" t="str">
        <f>IF(LEN(N2)&gt;0,CONCATENATE("[""MIN_LVL""] = ",REPT(" ",3-LEN(N2)),"""",N2,"""; "),"                     ")</f>
        <v xml:space="preserve">                     </v>
      </c>
      <c r="AN2" t="str">
        <f>IF(LEN(O2)&gt;0,CONCATENATE("[""MIN_LVL""] = ",REPT(" ",3-LEN(O2)),"""",O2,"""; "),"")</f>
        <v/>
      </c>
      <c r="AO2" t="str">
        <f t="shared" ref="AO2" si="10">CONCATENATE("[""NAME""] = { [""EN""] = """,C2,"""; }; ")</f>
        <v xml:space="preserve">["NAME"] = { ["EN"] = "The Dead City"; }; </v>
      </c>
      <c r="AP2" t="str">
        <f>IF(LEN(L2)&gt;0,CONCATENATE("[""LORE""] = { [""EN""] = """,L2,"""; }; "),"")</f>
        <v/>
      </c>
      <c r="AQ2" t="str">
        <f>IF(LEN(K2)&gt;0,CONCATENATE("[""SUMMARY""] = { [""EN""] = """,K2,"""; }; "),"")</f>
        <v/>
      </c>
      <c r="AR2" t="str">
        <f t="shared" ref="AR2" si="11">IF(LEN(G2)&gt;0,CONCATENATE("[""TITLE""] = { [""EN""] = """,G2,"""; }; "),"")</f>
        <v/>
      </c>
      <c r="AS2" t="str">
        <f t="shared" ref="AS2:AS64" si="12">CONCATENATE("};")</f>
        <v>};</v>
      </c>
    </row>
    <row r="3" spans="1:45" x14ac:dyDescent="0.25">
      <c r="A3">
        <v>1879398015</v>
      </c>
      <c r="B3">
        <v>68</v>
      </c>
      <c r="C3" t="s">
        <v>1560</v>
      </c>
      <c r="D3" t="s">
        <v>30</v>
      </c>
      <c r="F3">
        <v>3000</v>
      </c>
      <c r="G3" t="s">
        <v>1866</v>
      </c>
      <c r="H3">
        <v>10</v>
      </c>
      <c r="I3">
        <v>1200</v>
      </c>
      <c r="J3" t="s">
        <v>105</v>
      </c>
      <c r="K3" t="s">
        <v>1561</v>
      </c>
      <c r="L3" t="s">
        <v>1705</v>
      </c>
      <c r="M3">
        <v>0</v>
      </c>
      <c r="N3">
        <v>125</v>
      </c>
      <c r="R3" t="str">
        <f t="shared" ref="R3:R66" si="13">CONCATENATE(U3,W3,X3,AS3," -- ",C3)</f>
        <v xml:space="preserve">  [2] = {["ID"] = 1879398015; }; -- Conqueror of the Dead City</v>
      </c>
      <c r="S3" s="1" t="str">
        <f t="shared" ref="S3:S66" si="14">CONCATENATE(U3,V3,Y3,AA3,AC3,AE3,AG3,AI3,AK3,AL3,AM3,AN3,AO3,AP3,AQ3,AR3,AS3)</f>
        <v xml:space="preserve">  [2] = {["ID"] = 1879398015; ["SAVE_INDEX"] = 68; ["TYPE"] =  7;             ["VXP"] = 3000; ["LP"] = 10; ["REP"] = 1200; ["FACTION"] = 74; ["TIER"] = 0; ["MIN_LVL"] = "125"; ["NAME"] = { ["EN"] = "Conqueror of the Dead City"; }; ["LORE"] = { ["EN"] = "Stand firmly against the greatest evils of the Dead City and Imlad Morgul."; }; ["SUMMARY"] = { ["EN"] = "Complete Eithel Gwaur, Gath Daeroval, Gorthad Nûr, The Harrowing of Morgul, Bâr Nírnaeth, Ghashan-kútot, and The Fallen Kings wrapper deeds."; }; ["TITLE"] = { ["EN"] = "Conqueror of Minas Morgul"; }; };</v>
      </c>
      <c r="T3">
        <f t="shared" si="0"/>
        <v>2</v>
      </c>
      <c r="U3" t="str">
        <f t="shared" ref="U3:U66" si="15">CONCATENATE(REPT(" ",3-LEN(T3)),"[",T3,"] = {")</f>
        <v xml:space="preserve">  [2] = {</v>
      </c>
      <c r="V3" t="str">
        <f t="shared" ref="V3:V66" si="16">IF(LEN(A3)&gt;0,CONCATENATE("[""ID""] = ",A3,"; "),"                     ")</f>
        <v xml:space="preserve">["ID"] = 1879398015; </v>
      </c>
      <c r="W3" t="str">
        <f t="shared" ref="W3:W66" si="17">IF(LEN(A3)&gt;0,CONCATENATE("[""ID""] = ",A3,"; "),"")</f>
        <v xml:space="preserve">["ID"] = 1879398015; </v>
      </c>
      <c r="X3" t="str">
        <f t="shared" ref="X3:X66" si="18">IF(LEN(P3)&gt;0,CONCATENATE("[""CAT_ID""] = ",P3,"; "),"")</f>
        <v/>
      </c>
      <c r="Y3" s="1" t="str">
        <f t="shared" ref="Y3:Y66" si="19">IF(LEN(B3)&gt;0,CONCATENATE("[""SAVE_INDEX""] = ",REPT(" ",2-LEN(B3)),B3,"; "),REPT(" ",21))</f>
        <v xml:space="preserve">["SAVE_INDEX"] = 68; </v>
      </c>
      <c r="Z3">
        <f>VLOOKUP(D3,Type!A$2:B$18,2,FALSE)</f>
        <v>7</v>
      </c>
      <c r="AA3" t="str">
        <f t="shared" ref="AA3:AA65" si="20">CONCATENATE("[""TYPE""] = ",REPT(" ",2-LEN(Z3)),Z3,"; ")</f>
        <v xml:space="preserve">["TYPE"] =  7; </v>
      </c>
      <c r="AB3" t="str">
        <f>IF(NOT(ISBLANK(E3)),VLOOKUP(E3,Type!D$2:E$6,2,FALSE),"")</f>
        <v/>
      </c>
      <c r="AC3" t="str">
        <f t="shared" ref="AC3:AC65" si="21">IF(NOT(ISBLANK(E3)),CONCATENATE("[""NA""] = ",AB3,"; "),"            ")</f>
        <v xml:space="preserve">            </v>
      </c>
      <c r="AD3" t="str">
        <f t="shared" ref="AD3:AD65" si="22">TEXT(F3,0)</f>
        <v>3000</v>
      </c>
      <c r="AE3" t="str">
        <f t="shared" ref="AE3:AE65" si="23">CONCATENATE("[""VXP""] = ",REPT(" ",4-LEN(AD3)),TEXT(AD3,"0"),"; ")</f>
        <v xml:space="preserve">["VXP"] = 3000; </v>
      </c>
      <c r="AF3" t="str">
        <f t="shared" ref="AF3:AF65" si="24">TEXT(H3,0)</f>
        <v>10</v>
      </c>
      <c r="AG3" t="str">
        <f t="shared" ref="AG3:AG65" si="25">CONCATENATE("[""LP""] = ",REPT(" ",2-LEN(AF3)),TEXT(AF3,"0"),"; ")</f>
        <v xml:space="preserve">["LP"] = 10; </v>
      </c>
      <c r="AH3" t="str">
        <f t="shared" ref="AH3:AH65" si="26">TEXT(I3,0)</f>
        <v>1200</v>
      </c>
      <c r="AI3" t="str">
        <f t="shared" ref="AI3:AI65" si="27">CONCATENATE("[""REP""] = ",REPT(" ",4-LEN(AH3)),TEXT(AH3,"0"),"; ")</f>
        <v xml:space="preserve">["REP"] = 1200; </v>
      </c>
      <c r="AJ3">
        <f>IF(NOT(ISBLANK(J3)),VLOOKUP(J3,Faction!A$2:B$78,2,FALSE),1)</f>
        <v>74</v>
      </c>
      <c r="AK3" t="str">
        <f t="shared" ref="AK3:AK66" si="28">CONCATENATE("[""FACTION""] = ",REPT(" ",2-LEN(AJ3)),AJ3,"; ")</f>
        <v xml:space="preserve">["FACTION"] = 74; </v>
      </c>
      <c r="AL3" t="str">
        <f t="shared" ref="AL3:AL65" si="29">CONCATENATE("[""TIER""] = ",TEXT(M3,"0"),"; ")</f>
        <v xml:space="preserve">["TIER"] = 0; </v>
      </c>
      <c r="AM3" t="str">
        <f t="shared" ref="AM3:AM66" si="30">IF(LEN(N3)&gt;0,CONCATENATE("[""MIN_LVL""] = ",REPT(" ",3-LEN(N3)),"""",N3,"""; "),"                     ")</f>
        <v xml:space="preserve">["MIN_LVL"] = "125"; </v>
      </c>
      <c r="AN3" t="str">
        <f t="shared" ref="AN3:AN66" si="31">IF(LEN(O3)&gt;0,CONCATENATE("[""MIN_LVL""] = ",REPT(" ",3-LEN(O3)),"""",O3,"""; "),"")</f>
        <v/>
      </c>
      <c r="AO3" t="str">
        <f t="shared" ref="AO3:AO66" si="32">CONCATENATE("[""NAME""] = { [""EN""] = """,C3,"""; }; ")</f>
        <v xml:space="preserve">["NAME"] = { ["EN"] = "Conqueror of the Dead City"; }; </v>
      </c>
      <c r="AP3" t="str">
        <f t="shared" ref="AP3:AP66" si="33">IF(LEN(L3)&gt;0,CONCATENATE("[""LORE""] = { [""EN""] = """,L3,"""; }; "),"")</f>
        <v xml:space="preserve">["LORE"] = { ["EN"] = "Stand firmly against the greatest evils of the Dead City and Imlad Morgul."; }; </v>
      </c>
      <c r="AQ3" t="str">
        <f t="shared" ref="AQ3:AQ66" si="34">IF(LEN(K3)&gt;0,CONCATENATE("[""SUMMARY""] = { [""EN""] = """,K3,"""; }; "),"")</f>
        <v xml:space="preserve">["SUMMARY"] = { ["EN"] = "Complete Eithel Gwaur, Gath Daeroval, Gorthad Nûr, The Harrowing of Morgul, Bâr Nírnaeth, Ghashan-kútot, and The Fallen Kings wrapper deeds."; }; </v>
      </c>
      <c r="AR3" t="str">
        <f t="shared" ref="AR3:AR65" si="35">IF(LEN(G3)&gt;0,CONCATENATE("[""TITLE""] = { [""EN""] = """,G3,"""; }; "),"")</f>
        <v xml:space="preserve">["TITLE"] = { ["EN"] = "Conqueror of Minas Morgul"; }; </v>
      </c>
      <c r="AS3" t="str">
        <f t="shared" si="12"/>
        <v>};</v>
      </c>
    </row>
    <row r="4" spans="1:45" x14ac:dyDescent="0.25">
      <c r="C4" s="2" t="s">
        <v>1321</v>
      </c>
      <c r="D4" s="2" t="s">
        <v>134</v>
      </c>
      <c r="E4" s="2"/>
      <c r="P4">
        <v>102</v>
      </c>
      <c r="R4" t="str">
        <f t="shared" si="13"/>
        <v xml:space="preserve">  [3] = {["CAT_ID"] = 102; }; -- Gorthad Nûr</v>
      </c>
      <c r="S4" s="1" t="str">
        <f t="shared" ref="S4:S11" si="36">CONCATENATE(U4,V4,Y4,AA4,AC4,AE4,AG4,AI4,AK4,AL4,AM4,AN4,AO4,AP4,AQ4,AR4,AS4)</f>
        <v xml:space="preserve">  [3] = {                                          ["TYPE"] = 14;             ["VXP"] =    0; ["LP"] =  0; ["REP"] =    0; ["FACTION"] =  1; ["TIER"] = 0;                      ["NAME"] = { ["EN"] = "Gorthad Nûr"; }; };</v>
      </c>
      <c r="T4">
        <f t="shared" si="0"/>
        <v>3</v>
      </c>
      <c r="U4" t="str">
        <f t="shared" ref="U4:U11" si="37">CONCATENATE(REPT(" ",3-LEN(T4)),"[",T4,"] = {")</f>
        <v xml:space="preserve">  [3] = {</v>
      </c>
      <c r="V4" t="str">
        <f t="shared" ref="V4:V11" si="38">IF(LEN(A4)&gt;0,CONCATENATE("[""ID""] = ",A4,"; "),"                     ")</f>
        <v xml:space="preserve">                     </v>
      </c>
      <c r="W4" t="str">
        <f t="shared" si="17"/>
        <v/>
      </c>
      <c r="X4" t="str">
        <f t="shared" si="18"/>
        <v xml:space="preserve">["CAT_ID"] = 102; </v>
      </c>
      <c r="Y4" s="1" t="str">
        <f t="shared" ref="Y4:Y11" si="39">IF(LEN(B4)&gt;0,CONCATENATE("[""SAVE_INDEX""] = ",REPT(" ",2-LEN(B4)),B4,"; "),REPT(" ",21))</f>
        <v xml:space="preserve">                     </v>
      </c>
      <c r="Z4">
        <f>VLOOKUP(D4,Type!A$2:B$18,2,FALSE)</f>
        <v>14</v>
      </c>
      <c r="AA4" t="str">
        <f t="shared" ref="AA4:AA11" si="40">CONCATENATE("[""TYPE""] = ",REPT(" ",2-LEN(Z4)),Z4,"; ")</f>
        <v xml:space="preserve">["TYPE"] = 14; </v>
      </c>
      <c r="AB4" t="str">
        <f>IF(NOT(ISBLANK(E4)),VLOOKUP(E4,Type!D$2:E$6,2,FALSE),"")</f>
        <v/>
      </c>
      <c r="AC4" t="str">
        <f t="shared" ref="AC4:AC11" si="41">IF(NOT(ISBLANK(E4)),CONCATENATE("[""NA""] = ",AB4,"; "),"            ")</f>
        <v xml:space="preserve">            </v>
      </c>
      <c r="AD4" t="str">
        <f t="shared" ref="AD4:AD11" si="42">TEXT(F4,0)</f>
        <v>0</v>
      </c>
      <c r="AE4" t="str">
        <f t="shared" ref="AE4:AE11" si="43">CONCATENATE("[""VXP""] = ",REPT(" ",4-LEN(AD4)),TEXT(AD4,"0"),"; ")</f>
        <v xml:space="preserve">["VXP"] =    0; </v>
      </c>
      <c r="AF4" t="str">
        <f t="shared" ref="AF4:AF11" si="44">TEXT(H4,0)</f>
        <v>0</v>
      </c>
      <c r="AG4" t="str">
        <f t="shared" ref="AG4:AG11" si="45">CONCATENATE("[""LP""] = ",REPT(" ",2-LEN(AF4)),TEXT(AF4,"0"),"; ")</f>
        <v xml:space="preserve">["LP"] =  0; </v>
      </c>
      <c r="AH4" t="str">
        <f t="shared" ref="AH4:AH11" si="46">TEXT(I4,0)</f>
        <v>0</v>
      </c>
      <c r="AI4" t="str">
        <f t="shared" ref="AI4:AI11" si="47">CONCATENATE("[""REP""] = ",REPT(" ",4-LEN(AH4)),TEXT(AH4,"0"),"; ")</f>
        <v xml:space="preserve">["REP"] =    0; </v>
      </c>
      <c r="AJ4">
        <f>IF(NOT(ISBLANK(J4)),VLOOKUP(J4,Faction!A$2:B$78,2,FALSE),1)</f>
        <v>1</v>
      </c>
      <c r="AK4" t="str">
        <f t="shared" ref="AK4:AK11" si="48">CONCATENATE("[""FACTION""] = ",REPT(" ",2-LEN(AJ4)),AJ4,"; ")</f>
        <v xml:space="preserve">["FACTION"] =  1; </v>
      </c>
      <c r="AL4" t="str">
        <f t="shared" ref="AL4:AL11" si="49">CONCATENATE("[""TIER""] = ",TEXT(M4,"0"),"; ")</f>
        <v xml:space="preserve">["TIER"] = 0; </v>
      </c>
      <c r="AM4" t="str">
        <f t="shared" ref="AM4:AM11" si="50">IF(LEN(N4)&gt;0,CONCATENATE("[""MIN_LVL""] = ",REPT(" ",3-LEN(N4)),"""",N4,"""; "),"                     ")</f>
        <v xml:space="preserve">                     </v>
      </c>
      <c r="AN4" t="str">
        <f t="shared" ref="AN4:AN11" si="51">IF(LEN(O4)&gt;0,CONCATENATE("[""MIN_LVL""] = ",REPT(" ",3-LEN(O4)),"""",O4,"""; "),"")</f>
        <v/>
      </c>
      <c r="AO4" t="str">
        <f t="shared" ref="AO4:AO11" si="52">CONCATENATE("[""NAME""] = { [""EN""] = """,C4,"""; }; ")</f>
        <v xml:space="preserve">["NAME"] = { ["EN"] = "Gorthad Nûr"; }; </v>
      </c>
      <c r="AP4" t="str">
        <f t="shared" ref="AP4:AP11" si="53">IF(LEN(L4)&gt;0,CONCATENATE("[""LORE""] = { [""EN""] = """,L4,"""; }; "),"")</f>
        <v/>
      </c>
      <c r="AQ4" t="str">
        <f t="shared" ref="AQ4:AQ11" si="54">IF(LEN(K4)&gt;0,CONCATENATE("[""SUMMARY""] = { [""EN""] = """,K4,"""; }; "),"")</f>
        <v/>
      </c>
      <c r="AR4" t="str">
        <f t="shared" ref="AR4:AR11" si="55">IF(LEN(G4)&gt;0,CONCATENATE("[""TITLE""] = { [""EN""] = """,G4,"""; }; "),"")</f>
        <v/>
      </c>
      <c r="AS4" t="str">
        <f t="shared" si="12"/>
        <v>};</v>
      </c>
    </row>
    <row r="5" spans="1:45" x14ac:dyDescent="0.25">
      <c r="A5">
        <v>1879390927</v>
      </c>
      <c r="B5">
        <v>14</v>
      </c>
      <c r="C5" t="s">
        <v>1322</v>
      </c>
      <c r="D5" t="s">
        <v>31</v>
      </c>
      <c r="F5">
        <v>2000</v>
      </c>
      <c r="G5" t="s">
        <v>1323</v>
      </c>
      <c r="K5" t="s">
        <v>228</v>
      </c>
      <c r="L5" t="s">
        <v>1325</v>
      </c>
      <c r="M5">
        <v>1</v>
      </c>
      <c r="N5">
        <v>125</v>
      </c>
      <c r="R5" t="str">
        <f t="shared" si="13"/>
        <v xml:space="preserve">  [4] = {["ID"] = 1879390927; }; -- Delver of Gorthad Nûr, the Deep-barrow</v>
      </c>
      <c r="S5" s="1" t="str">
        <f t="shared" si="36"/>
        <v xml:space="preserve">  [4] = {["ID"] = 1879390927; ["SAVE_INDEX"] = 14; ["TYPE"] =  4;             ["VXP"] = 2000; ["LP"] =  0; ["REP"] =    0; ["FACTION"] =  1; ["TIER"] = 1; ["MIN_LVL"] = "125"; ["NAME"] = { ["EN"] = "Delver of Gorthad Nûr, the Deep-barrow"; }; ["LORE"] = { ["EN"] = "Behind the broken houses of Dáru Lagúrz, the kergrim conduct horrid rituals from within Gorthad Nûr, the Deep-barrow."; }; ["SUMMARY"] = { ["EN"] = "Complete 5 deeds"; }; ["TITLE"] = { ["EN"] = "Crypt Keeper"; }; };</v>
      </c>
      <c r="T5">
        <f t="shared" si="0"/>
        <v>4</v>
      </c>
      <c r="U5" t="str">
        <f t="shared" si="37"/>
        <v xml:space="preserve">  [4] = {</v>
      </c>
      <c r="V5" t="str">
        <f t="shared" si="38"/>
        <v xml:space="preserve">["ID"] = 1879390927; </v>
      </c>
      <c r="W5" t="str">
        <f t="shared" si="17"/>
        <v xml:space="preserve">["ID"] = 1879390927; </v>
      </c>
      <c r="X5" t="str">
        <f t="shared" si="18"/>
        <v/>
      </c>
      <c r="Y5" s="1" t="str">
        <f t="shared" si="39"/>
        <v xml:space="preserve">["SAVE_INDEX"] = 14; </v>
      </c>
      <c r="Z5">
        <f>VLOOKUP(D5,Type!A$2:B$18,2,FALSE)</f>
        <v>4</v>
      </c>
      <c r="AA5" t="str">
        <f t="shared" si="40"/>
        <v xml:space="preserve">["TYPE"] =  4; </v>
      </c>
      <c r="AB5" t="str">
        <f>IF(NOT(ISBLANK(E5)),VLOOKUP(E5,Type!D$2:E$6,2,FALSE),"")</f>
        <v/>
      </c>
      <c r="AC5" t="str">
        <f t="shared" si="41"/>
        <v xml:space="preserve">            </v>
      </c>
      <c r="AD5" t="str">
        <f t="shared" si="42"/>
        <v>2000</v>
      </c>
      <c r="AE5" t="str">
        <f t="shared" si="43"/>
        <v xml:space="preserve">["VXP"] = 2000; </v>
      </c>
      <c r="AF5" t="str">
        <f t="shared" si="44"/>
        <v>0</v>
      </c>
      <c r="AG5" t="str">
        <f t="shared" si="45"/>
        <v xml:space="preserve">["LP"] =  0; </v>
      </c>
      <c r="AH5" t="str">
        <f t="shared" si="46"/>
        <v>0</v>
      </c>
      <c r="AI5" t="str">
        <f t="shared" si="47"/>
        <v xml:space="preserve">["REP"] =    0; </v>
      </c>
      <c r="AJ5">
        <f>IF(NOT(ISBLANK(J5)),VLOOKUP(J5,Faction!A$2:B$78,2,FALSE),1)</f>
        <v>1</v>
      </c>
      <c r="AK5" t="str">
        <f t="shared" si="48"/>
        <v xml:space="preserve">["FACTION"] =  1; </v>
      </c>
      <c r="AL5" t="str">
        <f t="shared" si="49"/>
        <v xml:space="preserve">["TIER"] = 1; </v>
      </c>
      <c r="AM5" t="str">
        <f t="shared" si="50"/>
        <v xml:space="preserve">["MIN_LVL"] = "125"; </v>
      </c>
      <c r="AN5" t="str">
        <f t="shared" si="51"/>
        <v/>
      </c>
      <c r="AO5" t="str">
        <f t="shared" si="52"/>
        <v xml:space="preserve">["NAME"] = { ["EN"] = "Delver of Gorthad Nûr, the Deep-barrow"; }; </v>
      </c>
      <c r="AP5" t="str">
        <f t="shared" si="53"/>
        <v xml:space="preserve">["LORE"] = { ["EN"] = "Behind the broken houses of Dáru Lagúrz, the kergrim conduct horrid rituals from within Gorthad Nûr, the Deep-barrow."; }; </v>
      </c>
      <c r="AQ5" t="str">
        <f t="shared" si="54"/>
        <v xml:space="preserve">["SUMMARY"] = { ["EN"] = "Complete 5 deeds"; }; </v>
      </c>
      <c r="AR5" t="str">
        <f t="shared" si="55"/>
        <v xml:space="preserve">["TITLE"] = { ["EN"] = "Crypt Keeper"; }; </v>
      </c>
      <c r="AS5" t="str">
        <f t="shared" si="12"/>
        <v>};</v>
      </c>
    </row>
    <row r="6" spans="1:45" x14ac:dyDescent="0.25">
      <c r="A6">
        <v>1879390867</v>
      </c>
      <c r="B6">
        <v>15</v>
      </c>
      <c r="C6" t="s">
        <v>1324</v>
      </c>
      <c r="D6" t="s">
        <v>31</v>
      </c>
      <c r="K6" t="s">
        <v>1327</v>
      </c>
      <c r="L6" t="s">
        <v>1325</v>
      </c>
      <c r="M6">
        <v>2</v>
      </c>
      <c r="N6">
        <v>125</v>
      </c>
      <c r="R6" t="str">
        <f t="shared" si="13"/>
        <v xml:space="preserve">  [5] = {["ID"] = 1879390867; }; -- Gorthad Nûr, the Deep-barrow -- Tier 1</v>
      </c>
      <c r="S6" s="1" t="str">
        <f t="shared" si="36"/>
        <v xml:space="preserve">  [5] = {["ID"] = 1879390867; ["SAVE_INDEX"] = 15; ["TYPE"] =  4;             ["VXP"] =    0; ["LP"] =  0; ["REP"] =    0; ["FACTION"] =  1; ["TIER"] = 2; ["MIN_LVL"] = "125"; ["NAME"] = { ["EN"] = "Gorthad Nûr, the Deep-barrow -- Tier 1"; }; ["LORE"] = { ["EN"] = "Behind the broken houses of Dáru Lagúrz, the kergrim conduct horrid rituals from within Gorthad Nûr, the Deep-barrow."; }; ["SUMMARY"] = { ["EN"] = "Complete 'Gorthad Nûr, the Deep-barrow -- Tier 1'"; }; };</v>
      </c>
      <c r="T6">
        <f t="shared" si="0"/>
        <v>5</v>
      </c>
      <c r="U6" t="str">
        <f t="shared" si="37"/>
        <v xml:space="preserve">  [5] = {</v>
      </c>
      <c r="V6" t="str">
        <f t="shared" si="38"/>
        <v xml:space="preserve">["ID"] = 1879390867; </v>
      </c>
      <c r="W6" t="str">
        <f t="shared" si="17"/>
        <v xml:space="preserve">["ID"] = 1879390867; </v>
      </c>
      <c r="X6" t="str">
        <f t="shared" si="18"/>
        <v/>
      </c>
      <c r="Y6" s="1" t="str">
        <f t="shared" si="39"/>
        <v xml:space="preserve">["SAVE_INDEX"] = 15; </v>
      </c>
      <c r="Z6">
        <f>VLOOKUP(D6,Type!A$2:B$18,2,FALSE)</f>
        <v>4</v>
      </c>
      <c r="AA6" t="str">
        <f t="shared" si="40"/>
        <v xml:space="preserve">["TYPE"] =  4; </v>
      </c>
      <c r="AB6" t="str">
        <f>IF(NOT(ISBLANK(E6)),VLOOKUP(E6,Type!D$2:E$6,2,FALSE),"")</f>
        <v/>
      </c>
      <c r="AC6" t="str">
        <f t="shared" si="41"/>
        <v xml:space="preserve">            </v>
      </c>
      <c r="AD6" t="str">
        <f t="shared" si="42"/>
        <v>0</v>
      </c>
      <c r="AE6" t="str">
        <f t="shared" si="43"/>
        <v xml:space="preserve">["VXP"] =    0; </v>
      </c>
      <c r="AF6" t="str">
        <f t="shared" si="44"/>
        <v>0</v>
      </c>
      <c r="AG6" t="str">
        <f t="shared" si="45"/>
        <v xml:space="preserve">["LP"] =  0; </v>
      </c>
      <c r="AH6" t="str">
        <f t="shared" si="46"/>
        <v>0</v>
      </c>
      <c r="AI6" t="str">
        <f t="shared" si="47"/>
        <v xml:space="preserve">["REP"] =    0; </v>
      </c>
      <c r="AJ6">
        <f>IF(NOT(ISBLANK(J6)),VLOOKUP(J6,Faction!A$2:B$78,2,FALSE),1)</f>
        <v>1</v>
      </c>
      <c r="AK6" t="str">
        <f t="shared" si="48"/>
        <v xml:space="preserve">["FACTION"] =  1; </v>
      </c>
      <c r="AL6" t="str">
        <f t="shared" si="49"/>
        <v xml:space="preserve">["TIER"] = 2; </v>
      </c>
      <c r="AM6" t="str">
        <f t="shared" si="50"/>
        <v xml:space="preserve">["MIN_LVL"] = "125"; </v>
      </c>
      <c r="AN6" t="str">
        <f t="shared" si="51"/>
        <v/>
      </c>
      <c r="AO6" t="str">
        <f t="shared" si="52"/>
        <v xml:space="preserve">["NAME"] = { ["EN"] = "Gorthad Nûr, the Deep-barrow -- Tier 1"; }; </v>
      </c>
      <c r="AP6" t="str">
        <f t="shared" si="53"/>
        <v xml:space="preserve">["LORE"] = { ["EN"] = "Behind the broken houses of Dáru Lagúrz, the kergrim conduct horrid rituals from within Gorthad Nûr, the Deep-barrow."; }; </v>
      </c>
      <c r="AQ6" t="str">
        <f t="shared" si="54"/>
        <v xml:space="preserve">["SUMMARY"] = { ["EN"] = "Complete 'Gorthad Nûr, the Deep-barrow -- Tier 1'"; }; </v>
      </c>
      <c r="AR6" t="str">
        <f t="shared" si="55"/>
        <v/>
      </c>
      <c r="AS6" t="str">
        <f t="shared" si="12"/>
        <v>};</v>
      </c>
    </row>
    <row r="7" spans="1:45" x14ac:dyDescent="0.25">
      <c r="A7">
        <v>1879390878</v>
      </c>
      <c r="B7">
        <v>16</v>
      </c>
      <c r="C7" t="s">
        <v>1336</v>
      </c>
      <c r="D7" t="s">
        <v>25</v>
      </c>
      <c r="K7" t="s">
        <v>1337</v>
      </c>
      <c r="L7" t="s">
        <v>1697</v>
      </c>
      <c r="M7">
        <v>3</v>
      </c>
      <c r="N7">
        <v>120</v>
      </c>
      <c r="R7" t="str">
        <f t="shared" si="13"/>
        <v xml:space="preserve">  [6] = {["ID"] = 1879390878; }; -- Discovery: Gorthad Nûr, the Deep-barrow</v>
      </c>
      <c r="S7" s="1" t="str">
        <f t="shared" si="36"/>
        <v xml:space="preserve">  [6] = {["ID"] = 1879390878; ["SAVE_INDEX"] = 16; ["TYPE"] =  3;             ["VXP"] =    0; ["LP"] =  0; ["REP"] =    0; ["FACTION"] =  1; ["TIER"] = 3; ["MIN_LVL"] = "120"; ["NAME"] = { ["EN"] = "Discovery: Gorthad Nûr, the Deep-barrow"; }; ["LORE"] = { ["EN"] = "You have discovered the entrance to Gorthad Nûr, the Deep-barrow."; }; ["SUMMARY"] = { ["EN"] = "Discover the entrance to Gorthad Nûr, the Deep-barrow"; }; };</v>
      </c>
      <c r="T7">
        <f t="shared" si="0"/>
        <v>6</v>
      </c>
      <c r="U7" t="str">
        <f t="shared" si="37"/>
        <v xml:space="preserve">  [6] = {</v>
      </c>
      <c r="V7" t="str">
        <f t="shared" si="38"/>
        <v xml:space="preserve">["ID"] = 1879390878; </v>
      </c>
      <c r="W7" t="str">
        <f t="shared" si="17"/>
        <v xml:space="preserve">["ID"] = 1879390878; </v>
      </c>
      <c r="X7" t="str">
        <f t="shared" si="18"/>
        <v/>
      </c>
      <c r="Y7" s="1" t="str">
        <f t="shared" si="39"/>
        <v xml:space="preserve">["SAVE_INDEX"] = 16; </v>
      </c>
      <c r="Z7">
        <f>VLOOKUP(D7,Type!A$2:B$18,2,FALSE)</f>
        <v>3</v>
      </c>
      <c r="AA7" t="str">
        <f t="shared" si="40"/>
        <v xml:space="preserve">["TYPE"] =  3; </v>
      </c>
      <c r="AB7" t="str">
        <f>IF(NOT(ISBLANK(E7)),VLOOKUP(E7,Type!D$2:E$6,2,FALSE),"")</f>
        <v/>
      </c>
      <c r="AC7" t="str">
        <f t="shared" si="41"/>
        <v xml:space="preserve">            </v>
      </c>
      <c r="AD7" t="str">
        <f t="shared" si="42"/>
        <v>0</v>
      </c>
      <c r="AE7" t="str">
        <f t="shared" si="43"/>
        <v xml:space="preserve">["VXP"] =    0; </v>
      </c>
      <c r="AF7" t="str">
        <f t="shared" si="44"/>
        <v>0</v>
      </c>
      <c r="AG7" t="str">
        <f t="shared" si="45"/>
        <v xml:space="preserve">["LP"] =  0; </v>
      </c>
      <c r="AH7" t="str">
        <f t="shared" si="46"/>
        <v>0</v>
      </c>
      <c r="AI7" t="str">
        <f t="shared" si="47"/>
        <v xml:space="preserve">["REP"] =    0; </v>
      </c>
      <c r="AJ7">
        <f>IF(NOT(ISBLANK(J7)),VLOOKUP(J7,Faction!A$2:B$78,2,FALSE),1)</f>
        <v>1</v>
      </c>
      <c r="AK7" t="str">
        <f t="shared" si="48"/>
        <v xml:space="preserve">["FACTION"] =  1; </v>
      </c>
      <c r="AL7" t="str">
        <f t="shared" si="49"/>
        <v xml:space="preserve">["TIER"] = 3; </v>
      </c>
      <c r="AM7" t="str">
        <f t="shared" si="50"/>
        <v xml:space="preserve">["MIN_LVL"] = "120"; </v>
      </c>
      <c r="AN7" t="str">
        <f t="shared" si="51"/>
        <v/>
      </c>
      <c r="AO7" t="str">
        <f t="shared" si="52"/>
        <v xml:space="preserve">["NAME"] = { ["EN"] = "Discovery: Gorthad Nûr, the Deep-barrow"; }; </v>
      </c>
      <c r="AP7" t="str">
        <f t="shared" si="53"/>
        <v xml:space="preserve">["LORE"] = { ["EN"] = "You have discovered the entrance to Gorthad Nûr, the Deep-barrow."; }; </v>
      </c>
      <c r="AQ7" t="str">
        <f t="shared" si="54"/>
        <v xml:space="preserve">["SUMMARY"] = { ["EN"] = "Discover the entrance to Gorthad Nûr, the Deep-barrow"; }; </v>
      </c>
      <c r="AR7" t="str">
        <f t="shared" si="55"/>
        <v/>
      </c>
      <c r="AS7" t="str">
        <f t="shared" si="12"/>
        <v>};</v>
      </c>
    </row>
    <row r="8" spans="1:45" x14ac:dyDescent="0.25">
      <c r="A8">
        <v>1879390909</v>
      </c>
      <c r="B8">
        <v>17</v>
      </c>
      <c r="C8" t="s">
        <v>1332</v>
      </c>
      <c r="D8" t="s">
        <v>31</v>
      </c>
      <c r="K8" t="s">
        <v>1328</v>
      </c>
      <c r="L8" t="s">
        <v>1325</v>
      </c>
      <c r="M8">
        <v>2</v>
      </c>
      <c r="N8">
        <v>125</v>
      </c>
      <c r="R8" t="str">
        <f t="shared" si="13"/>
        <v xml:space="preserve">  [7] = {["ID"] = 1879390909; }; -- Gorthad Nûr, the Deep-barrow -- Tier 2</v>
      </c>
      <c r="S8" s="1" t="str">
        <f t="shared" si="36"/>
        <v xml:space="preserve">  [7] = {["ID"] = 1879390909; ["SAVE_INDEX"] = 17; ["TYPE"] =  4;             ["VXP"] =    0; ["LP"] =  0; ["REP"] =    0; ["FACTION"] =  1; ["TIER"] = 2; ["MIN_LVL"] = "125"; ["NAME"] = { ["EN"] = "Gorthad Nûr, the Deep-barrow -- Tier 2"; }; ["LORE"] = { ["EN"] = "Behind the broken houses of Dáru Lagúrz, the kergrim conduct horrid rituals from within Gorthad Nûr, the Deep-barrow."; }; ["SUMMARY"] = { ["EN"] = "Complete 'Gorthad Nûr, the Deep-barrow -- Tier 2'"; }; };</v>
      </c>
      <c r="T8">
        <f t="shared" si="0"/>
        <v>7</v>
      </c>
      <c r="U8" t="str">
        <f t="shared" si="37"/>
        <v xml:space="preserve">  [7] = {</v>
      </c>
      <c r="V8" t="str">
        <f t="shared" si="38"/>
        <v xml:space="preserve">["ID"] = 1879390909; </v>
      </c>
      <c r="W8" t="str">
        <f t="shared" si="17"/>
        <v xml:space="preserve">["ID"] = 1879390909; </v>
      </c>
      <c r="X8" t="str">
        <f t="shared" si="18"/>
        <v/>
      </c>
      <c r="Y8" s="1" t="str">
        <f t="shared" si="39"/>
        <v xml:space="preserve">["SAVE_INDEX"] = 17; </v>
      </c>
      <c r="Z8">
        <f>VLOOKUP(D8,Type!A$2:B$18,2,FALSE)</f>
        <v>4</v>
      </c>
      <c r="AA8" t="str">
        <f t="shared" si="40"/>
        <v xml:space="preserve">["TYPE"] =  4; </v>
      </c>
      <c r="AB8" t="str">
        <f>IF(NOT(ISBLANK(E8)),VLOOKUP(E8,Type!D$2:E$6,2,FALSE),"")</f>
        <v/>
      </c>
      <c r="AC8" t="str">
        <f t="shared" si="41"/>
        <v xml:space="preserve">            </v>
      </c>
      <c r="AD8" t="str">
        <f t="shared" si="42"/>
        <v>0</v>
      </c>
      <c r="AE8" t="str">
        <f t="shared" si="43"/>
        <v xml:space="preserve">["VXP"] =    0; </v>
      </c>
      <c r="AF8" t="str">
        <f t="shared" si="44"/>
        <v>0</v>
      </c>
      <c r="AG8" t="str">
        <f t="shared" si="45"/>
        <v xml:space="preserve">["LP"] =  0; </v>
      </c>
      <c r="AH8" t="str">
        <f t="shared" si="46"/>
        <v>0</v>
      </c>
      <c r="AI8" t="str">
        <f t="shared" si="47"/>
        <v xml:space="preserve">["REP"] =    0; </v>
      </c>
      <c r="AJ8">
        <f>IF(NOT(ISBLANK(J8)),VLOOKUP(J8,Faction!A$2:B$78,2,FALSE),1)</f>
        <v>1</v>
      </c>
      <c r="AK8" t="str">
        <f t="shared" si="48"/>
        <v xml:space="preserve">["FACTION"] =  1; </v>
      </c>
      <c r="AL8" t="str">
        <f t="shared" si="49"/>
        <v xml:space="preserve">["TIER"] = 2; </v>
      </c>
      <c r="AM8" t="str">
        <f t="shared" si="50"/>
        <v xml:space="preserve">["MIN_LVL"] = "125"; </v>
      </c>
      <c r="AN8" t="str">
        <f t="shared" si="51"/>
        <v/>
      </c>
      <c r="AO8" t="str">
        <f t="shared" si="52"/>
        <v xml:space="preserve">["NAME"] = { ["EN"] = "Gorthad Nûr, the Deep-barrow -- Tier 2"; }; </v>
      </c>
      <c r="AP8" t="str">
        <f t="shared" si="53"/>
        <v xml:space="preserve">["LORE"] = { ["EN"] = "Behind the broken houses of Dáru Lagúrz, the kergrim conduct horrid rituals from within Gorthad Nûr, the Deep-barrow."; }; </v>
      </c>
      <c r="AQ8" t="str">
        <f t="shared" si="54"/>
        <v xml:space="preserve">["SUMMARY"] = { ["EN"] = "Complete 'Gorthad Nûr, the Deep-barrow -- Tier 2'"; }; </v>
      </c>
      <c r="AR8" t="str">
        <f t="shared" si="55"/>
        <v/>
      </c>
      <c r="AS8" t="str">
        <f t="shared" si="12"/>
        <v>};</v>
      </c>
    </row>
    <row r="9" spans="1:45" x14ac:dyDescent="0.25">
      <c r="A9">
        <v>1879390902</v>
      </c>
      <c r="B9">
        <v>18</v>
      </c>
      <c r="C9" t="s">
        <v>1333</v>
      </c>
      <c r="D9" t="s">
        <v>31</v>
      </c>
      <c r="K9" t="s">
        <v>1329</v>
      </c>
      <c r="L9" t="s">
        <v>1325</v>
      </c>
      <c r="M9">
        <v>2</v>
      </c>
      <c r="N9">
        <v>125</v>
      </c>
      <c r="R9" t="str">
        <f t="shared" si="13"/>
        <v xml:space="preserve">  [8] = {["ID"] = 1879390902; }; -- Gorthad Nûr, the Deep-barrow -- Tier 3</v>
      </c>
      <c r="S9" s="1" t="str">
        <f t="shared" si="36"/>
        <v xml:space="preserve">  [8] = {["ID"] = 1879390902; ["SAVE_INDEX"] = 18; ["TYPE"] =  4;             ["VXP"] =    0; ["LP"] =  0; ["REP"] =    0; ["FACTION"] =  1; ["TIER"] = 2; ["MIN_LVL"] = "125"; ["NAME"] = { ["EN"] = "Gorthad Nûr, the Deep-barrow -- Tier 3"; }; ["LORE"] = { ["EN"] = "Behind the broken houses of Dáru Lagúrz, the kergrim conduct horrid rituals from within Gorthad Nûr, the Deep-barrow."; }; ["SUMMARY"] = { ["EN"] = "Complete 'Gorthad Nûr, the Deep-barrow -- Tier 3'"; }; };</v>
      </c>
      <c r="T9">
        <f t="shared" si="0"/>
        <v>8</v>
      </c>
      <c r="U9" t="str">
        <f t="shared" si="37"/>
        <v xml:space="preserve">  [8] = {</v>
      </c>
      <c r="V9" t="str">
        <f t="shared" si="38"/>
        <v xml:space="preserve">["ID"] = 1879390902; </v>
      </c>
      <c r="W9" t="str">
        <f t="shared" si="17"/>
        <v xml:space="preserve">["ID"] = 1879390902; </v>
      </c>
      <c r="X9" t="str">
        <f t="shared" si="18"/>
        <v/>
      </c>
      <c r="Y9" s="1" t="str">
        <f t="shared" si="39"/>
        <v xml:space="preserve">["SAVE_INDEX"] = 18; </v>
      </c>
      <c r="Z9">
        <f>VLOOKUP(D9,Type!A$2:B$18,2,FALSE)</f>
        <v>4</v>
      </c>
      <c r="AA9" t="str">
        <f t="shared" si="40"/>
        <v xml:space="preserve">["TYPE"] =  4; </v>
      </c>
      <c r="AB9" t="str">
        <f>IF(NOT(ISBLANK(E9)),VLOOKUP(E9,Type!D$2:E$6,2,FALSE),"")</f>
        <v/>
      </c>
      <c r="AC9" t="str">
        <f t="shared" si="41"/>
        <v xml:space="preserve">            </v>
      </c>
      <c r="AD9" t="str">
        <f t="shared" si="42"/>
        <v>0</v>
      </c>
      <c r="AE9" t="str">
        <f t="shared" si="43"/>
        <v xml:space="preserve">["VXP"] =    0; </v>
      </c>
      <c r="AF9" t="str">
        <f t="shared" si="44"/>
        <v>0</v>
      </c>
      <c r="AG9" t="str">
        <f t="shared" si="45"/>
        <v xml:space="preserve">["LP"] =  0; </v>
      </c>
      <c r="AH9" t="str">
        <f t="shared" si="46"/>
        <v>0</v>
      </c>
      <c r="AI9" t="str">
        <f t="shared" si="47"/>
        <v xml:space="preserve">["REP"] =    0; </v>
      </c>
      <c r="AJ9">
        <f>IF(NOT(ISBLANK(J9)),VLOOKUP(J9,Faction!A$2:B$78,2,FALSE),1)</f>
        <v>1</v>
      </c>
      <c r="AK9" t="str">
        <f t="shared" si="48"/>
        <v xml:space="preserve">["FACTION"] =  1; </v>
      </c>
      <c r="AL9" t="str">
        <f t="shared" si="49"/>
        <v xml:space="preserve">["TIER"] = 2; </v>
      </c>
      <c r="AM9" t="str">
        <f t="shared" si="50"/>
        <v xml:space="preserve">["MIN_LVL"] = "125"; </v>
      </c>
      <c r="AN9" t="str">
        <f t="shared" si="51"/>
        <v/>
      </c>
      <c r="AO9" t="str">
        <f t="shared" si="52"/>
        <v xml:space="preserve">["NAME"] = { ["EN"] = "Gorthad Nûr, the Deep-barrow -- Tier 3"; }; </v>
      </c>
      <c r="AP9" t="str">
        <f t="shared" si="53"/>
        <v xml:space="preserve">["LORE"] = { ["EN"] = "Behind the broken houses of Dáru Lagúrz, the kergrim conduct horrid rituals from within Gorthad Nûr, the Deep-barrow."; }; </v>
      </c>
      <c r="AQ9" t="str">
        <f t="shared" si="54"/>
        <v xml:space="preserve">["SUMMARY"] = { ["EN"] = "Complete 'Gorthad Nûr, the Deep-barrow -- Tier 3'"; }; </v>
      </c>
      <c r="AR9" t="str">
        <f t="shared" si="55"/>
        <v/>
      </c>
      <c r="AS9" t="str">
        <f t="shared" si="12"/>
        <v>};</v>
      </c>
    </row>
    <row r="10" spans="1:45" x14ac:dyDescent="0.25">
      <c r="A10">
        <v>1879390926</v>
      </c>
      <c r="B10">
        <v>19</v>
      </c>
      <c r="C10" t="s">
        <v>1334</v>
      </c>
      <c r="D10" t="s">
        <v>31</v>
      </c>
      <c r="I10">
        <v>900</v>
      </c>
      <c r="J10" t="s">
        <v>105</v>
      </c>
      <c r="K10" t="s">
        <v>1330</v>
      </c>
      <c r="L10" t="s">
        <v>1701</v>
      </c>
      <c r="M10">
        <v>2</v>
      </c>
      <c r="N10">
        <v>125</v>
      </c>
      <c r="R10" t="str">
        <f t="shared" si="13"/>
        <v xml:space="preserve">  [9] = {["ID"] = 1879390926; }; -- Gorthad Nûr, the Deep-barrow: Kergrim-slayer</v>
      </c>
      <c r="S10" s="1" t="str">
        <f t="shared" si="36"/>
        <v xml:space="preserve">  [9] = {["ID"] = 1879390926; ["SAVE_INDEX"] = 19; ["TYPE"] =  4;             ["VXP"] =    0; ["LP"] =  0; ["REP"] =  900; ["FACTION"] = 74; ["TIER"] = 2; ["MIN_LVL"] = "125"; ["NAME"] = { ["EN"] = "Gorthad Nûr, the Deep-barrow: Kergrim-slayer"; }; ["LORE"] = { ["EN"] = "Defeat many kergrim within Gorthad Nûr, the Deep-barrow."; }; ["SUMMARY"] = { ["EN"] = "Defeat 100 Kergrim within Gorthad Nûr, the Deep-barrow"; }; };</v>
      </c>
      <c r="T10">
        <f t="shared" si="0"/>
        <v>9</v>
      </c>
      <c r="U10" t="str">
        <f t="shared" si="37"/>
        <v xml:space="preserve">  [9] = {</v>
      </c>
      <c r="V10" t="str">
        <f t="shared" si="38"/>
        <v xml:space="preserve">["ID"] = 1879390926; </v>
      </c>
      <c r="W10" t="str">
        <f t="shared" si="17"/>
        <v xml:space="preserve">["ID"] = 1879390926; </v>
      </c>
      <c r="X10" t="str">
        <f t="shared" si="18"/>
        <v/>
      </c>
      <c r="Y10" s="1" t="str">
        <f t="shared" si="39"/>
        <v xml:space="preserve">["SAVE_INDEX"] = 19; </v>
      </c>
      <c r="Z10">
        <f>VLOOKUP(D10,Type!A$2:B$18,2,FALSE)</f>
        <v>4</v>
      </c>
      <c r="AA10" t="str">
        <f t="shared" si="40"/>
        <v xml:space="preserve">["TYPE"] =  4; </v>
      </c>
      <c r="AB10" t="str">
        <f>IF(NOT(ISBLANK(E10)),VLOOKUP(E10,Type!D$2:E$6,2,FALSE),"")</f>
        <v/>
      </c>
      <c r="AC10" t="str">
        <f t="shared" si="41"/>
        <v xml:space="preserve">            </v>
      </c>
      <c r="AD10" t="str">
        <f t="shared" si="42"/>
        <v>0</v>
      </c>
      <c r="AE10" t="str">
        <f t="shared" si="43"/>
        <v xml:space="preserve">["VXP"] =    0; </v>
      </c>
      <c r="AF10" t="str">
        <f t="shared" si="44"/>
        <v>0</v>
      </c>
      <c r="AG10" t="str">
        <f t="shared" si="45"/>
        <v xml:space="preserve">["LP"] =  0; </v>
      </c>
      <c r="AH10" t="str">
        <f t="shared" si="46"/>
        <v>900</v>
      </c>
      <c r="AI10" t="str">
        <f t="shared" si="47"/>
        <v xml:space="preserve">["REP"] =  900; </v>
      </c>
      <c r="AJ10">
        <f>IF(NOT(ISBLANK(J10)),VLOOKUP(J10,Faction!A$2:B$78,2,FALSE),1)</f>
        <v>74</v>
      </c>
      <c r="AK10" t="str">
        <f t="shared" si="48"/>
        <v xml:space="preserve">["FACTION"] = 74; </v>
      </c>
      <c r="AL10" t="str">
        <f t="shared" si="49"/>
        <v xml:space="preserve">["TIER"] = 2; </v>
      </c>
      <c r="AM10" t="str">
        <f t="shared" si="50"/>
        <v xml:space="preserve">["MIN_LVL"] = "125"; </v>
      </c>
      <c r="AN10" t="str">
        <f t="shared" si="51"/>
        <v/>
      </c>
      <c r="AO10" t="str">
        <f t="shared" si="52"/>
        <v xml:space="preserve">["NAME"] = { ["EN"] = "Gorthad Nûr, the Deep-barrow: Kergrim-slayer"; }; </v>
      </c>
      <c r="AP10" t="str">
        <f t="shared" si="53"/>
        <v xml:space="preserve">["LORE"] = { ["EN"] = "Defeat many kergrim within Gorthad Nûr, the Deep-barrow."; }; </v>
      </c>
      <c r="AQ10" t="str">
        <f t="shared" si="54"/>
        <v xml:space="preserve">["SUMMARY"] = { ["EN"] = "Defeat 100 Kergrim within Gorthad Nûr, the Deep-barrow"; }; </v>
      </c>
      <c r="AR10" t="str">
        <f t="shared" si="55"/>
        <v/>
      </c>
      <c r="AS10" t="str">
        <f t="shared" si="12"/>
        <v>};</v>
      </c>
    </row>
    <row r="11" spans="1:45" x14ac:dyDescent="0.25">
      <c r="A11">
        <v>1879390923</v>
      </c>
      <c r="B11">
        <v>20</v>
      </c>
      <c r="C11" t="s">
        <v>1335</v>
      </c>
      <c r="D11" t="s">
        <v>31</v>
      </c>
      <c r="I11">
        <v>900</v>
      </c>
      <c r="J11" t="s">
        <v>105</v>
      </c>
      <c r="K11" t="s">
        <v>1331</v>
      </c>
      <c r="L11" t="s">
        <v>1326</v>
      </c>
      <c r="M11">
        <v>2</v>
      </c>
      <c r="N11">
        <v>125</v>
      </c>
      <c r="R11" t="str">
        <f t="shared" si="13"/>
        <v xml:space="preserve"> [10] = {["ID"] = 1879390923; }; -- Gorthad Nûr, the Deep-barrow: Wight-slayer</v>
      </c>
      <c r="S11" s="1" t="str">
        <f t="shared" si="36"/>
        <v xml:space="preserve"> [10] = {["ID"] = 1879390923; ["SAVE_INDEX"] = 20; ["TYPE"] =  4;             ["VXP"] =    0; ["LP"] =  0; ["REP"] =  900; ["FACTION"] = 74; ["TIER"] = 2; ["MIN_LVL"] = "125"; ["NAME"] = { ["EN"] = "Gorthad Nûr, the Deep-barrow: Wight-slayer"; }; ["LORE"] = { ["EN"] = "Defeat many wights within Gorthad Nûr, the Deep-barrow."; }; ["SUMMARY"] = { ["EN"] = "Defeat 200 wights within Gorthad Nûr, the Deep-barrow"; }; };</v>
      </c>
      <c r="T11">
        <f t="shared" si="0"/>
        <v>10</v>
      </c>
      <c r="U11" t="str">
        <f t="shared" si="37"/>
        <v xml:space="preserve"> [10] = {</v>
      </c>
      <c r="V11" t="str">
        <f t="shared" si="38"/>
        <v xml:space="preserve">["ID"] = 1879390923; </v>
      </c>
      <c r="W11" t="str">
        <f t="shared" si="17"/>
        <v xml:space="preserve">["ID"] = 1879390923; </v>
      </c>
      <c r="X11" t="str">
        <f t="shared" si="18"/>
        <v/>
      </c>
      <c r="Y11" s="1" t="str">
        <f t="shared" si="39"/>
        <v xml:space="preserve">["SAVE_INDEX"] = 20; </v>
      </c>
      <c r="Z11">
        <f>VLOOKUP(D11,Type!A$2:B$18,2,FALSE)</f>
        <v>4</v>
      </c>
      <c r="AA11" t="str">
        <f t="shared" si="40"/>
        <v xml:space="preserve">["TYPE"] =  4; </v>
      </c>
      <c r="AB11" t="str">
        <f>IF(NOT(ISBLANK(E11)),VLOOKUP(E11,Type!D$2:E$6,2,FALSE),"")</f>
        <v/>
      </c>
      <c r="AC11" t="str">
        <f t="shared" si="41"/>
        <v xml:space="preserve">            </v>
      </c>
      <c r="AD11" t="str">
        <f t="shared" si="42"/>
        <v>0</v>
      </c>
      <c r="AE11" t="str">
        <f t="shared" si="43"/>
        <v xml:space="preserve">["VXP"] =    0; </v>
      </c>
      <c r="AF11" t="str">
        <f t="shared" si="44"/>
        <v>0</v>
      </c>
      <c r="AG11" t="str">
        <f t="shared" si="45"/>
        <v xml:space="preserve">["LP"] =  0; </v>
      </c>
      <c r="AH11" t="str">
        <f t="shared" si="46"/>
        <v>900</v>
      </c>
      <c r="AI11" t="str">
        <f t="shared" si="47"/>
        <v xml:space="preserve">["REP"] =  900; </v>
      </c>
      <c r="AJ11">
        <f>IF(NOT(ISBLANK(J11)),VLOOKUP(J11,Faction!A$2:B$78,2,FALSE),1)</f>
        <v>74</v>
      </c>
      <c r="AK11" t="str">
        <f t="shared" si="48"/>
        <v xml:space="preserve">["FACTION"] = 74; </v>
      </c>
      <c r="AL11" t="str">
        <f t="shared" si="49"/>
        <v xml:space="preserve">["TIER"] = 2; </v>
      </c>
      <c r="AM11" t="str">
        <f t="shared" si="50"/>
        <v xml:space="preserve">["MIN_LVL"] = "125"; </v>
      </c>
      <c r="AN11" t="str">
        <f t="shared" si="51"/>
        <v/>
      </c>
      <c r="AO11" t="str">
        <f t="shared" si="52"/>
        <v xml:space="preserve">["NAME"] = { ["EN"] = "Gorthad Nûr, the Deep-barrow: Wight-slayer"; }; </v>
      </c>
      <c r="AP11" t="str">
        <f t="shared" si="53"/>
        <v xml:space="preserve">["LORE"] = { ["EN"] = "Defeat many wights within Gorthad Nûr, the Deep-barrow."; }; </v>
      </c>
      <c r="AQ11" t="str">
        <f t="shared" si="54"/>
        <v xml:space="preserve">["SUMMARY"] = { ["EN"] = "Defeat 200 wights within Gorthad Nûr, the Deep-barrow"; }; </v>
      </c>
      <c r="AR11" t="str">
        <f t="shared" si="55"/>
        <v/>
      </c>
      <c r="AS11" t="str">
        <f t="shared" si="12"/>
        <v>};</v>
      </c>
    </row>
    <row r="12" spans="1:45" x14ac:dyDescent="0.25">
      <c r="C12" s="2" t="s">
        <v>1291</v>
      </c>
      <c r="D12" s="2" t="s">
        <v>134</v>
      </c>
      <c r="E12" s="2"/>
      <c r="P12">
        <v>103</v>
      </c>
      <c r="R12" t="str">
        <f t="shared" si="13"/>
        <v xml:space="preserve"> [11] = {["CAT_ID"] = 103; }; -- Eithel Gwaur</v>
      </c>
      <c r="S12" s="1" t="str">
        <f t="shared" si="14"/>
        <v xml:space="preserve"> [11] = {                                          ["TYPE"] = 14;             ["VXP"] =    0; ["LP"] =  0; ["REP"] =    0; ["FACTION"] =  1; ["TIER"] = 0;                      ["NAME"] = { ["EN"] = "Eithel Gwaur"; }; };</v>
      </c>
      <c r="T12">
        <f t="shared" si="0"/>
        <v>11</v>
      </c>
      <c r="U12" t="str">
        <f t="shared" si="15"/>
        <v xml:space="preserve"> [11] = {</v>
      </c>
      <c r="V12" t="str">
        <f t="shared" si="16"/>
        <v xml:space="preserve">                     </v>
      </c>
      <c r="W12" t="str">
        <f t="shared" si="17"/>
        <v/>
      </c>
      <c r="X12" t="str">
        <f t="shared" si="18"/>
        <v xml:space="preserve">["CAT_ID"] = 103; </v>
      </c>
      <c r="Y12" s="1" t="str">
        <f t="shared" si="19"/>
        <v xml:space="preserve">                     </v>
      </c>
      <c r="Z12">
        <f>VLOOKUP(D12,Type!A$2:B$18,2,FALSE)</f>
        <v>14</v>
      </c>
      <c r="AA12" t="str">
        <f t="shared" si="20"/>
        <v xml:space="preserve">["TYPE"] = 14; </v>
      </c>
      <c r="AB12" t="str">
        <f>IF(NOT(ISBLANK(E12)),VLOOKUP(E12,Type!D$2:E$6,2,FALSE),"")</f>
        <v/>
      </c>
      <c r="AC12" t="str">
        <f t="shared" si="21"/>
        <v xml:space="preserve">            </v>
      </c>
      <c r="AD12" t="str">
        <f t="shared" si="22"/>
        <v>0</v>
      </c>
      <c r="AE12" t="str">
        <f t="shared" si="23"/>
        <v xml:space="preserve">["VXP"] =    0; </v>
      </c>
      <c r="AF12" t="str">
        <f t="shared" si="24"/>
        <v>0</v>
      </c>
      <c r="AG12" t="str">
        <f t="shared" si="25"/>
        <v xml:space="preserve">["LP"] =  0; </v>
      </c>
      <c r="AH12" t="str">
        <f t="shared" si="26"/>
        <v>0</v>
      </c>
      <c r="AI12" t="str">
        <f t="shared" si="27"/>
        <v xml:space="preserve">["REP"] =    0; </v>
      </c>
      <c r="AJ12">
        <f>IF(NOT(ISBLANK(J12)),VLOOKUP(J12,Faction!A$2:B$78,2,FALSE),1)</f>
        <v>1</v>
      </c>
      <c r="AK12" t="str">
        <f t="shared" si="28"/>
        <v xml:space="preserve">["FACTION"] =  1; </v>
      </c>
      <c r="AL12" t="str">
        <f t="shared" si="29"/>
        <v xml:space="preserve">["TIER"] = 0; </v>
      </c>
      <c r="AM12" t="str">
        <f t="shared" si="30"/>
        <v xml:space="preserve">                     </v>
      </c>
      <c r="AN12" t="str">
        <f t="shared" si="31"/>
        <v/>
      </c>
      <c r="AO12" t="str">
        <f t="shared" si="32"/>
        <v xml:space="preserve">["NAME"] = { ["EN"] = "Eithel Gwaur"; }; </v>
      </c>
      <c r="AP12" t="str">
        <f t="shared" si="33"/>
        <v/>
      </c>
      <c r="AQ12" t="str">
        <f t="shared" si="34"/>
        <v/>
      </c>
      <c r="AR12" t="str">
        <f t="shared" si="35"/>
        <v/>
      </c>
      <c r="AS12" t="str">
        <f t="shared" si="12"/>
        <v>};</v>
      </c>
    </row>
    <row r="13" spans="1:45" x14ac:dyDescent="0.25">
      <c r="A13">
        <v>1879390924</v>
      </c>
      <c r="B13">
        <v>1</v>
      </c>
      <c r="C13" t="s">
        <v>1292</v>
      </c>
      <c r="D13" t="s">
        <v>31</v>
      </c>
      <c r="F13">
        <v>2000</v>
      </c>
      <c r="G13" t="s">
        <v>1294</v>
      </c>
      <c r="K13" t="s">
        <v>165</v>
      </c>
      <c r="L13" t="s">
        <v>1698</v>
      </c>
      <c r="M13">
        <v>1</v>
      </c>
      <c r="N13">
        <v>125</v>
      </c>
      <c r="R13" t="str">
        <f t="shared" si="13"/>
        <v xml:space="preserve"> [12] = {["ID"] = 1879390924; }; -- Delver of Eithel Gwaur, the Filth-well</v>
      </c>
      <c r="S13" s="1" t="str">
        <f t="shared" si="14"/>
        <v xml:space="preserve"> [12] = {["ID"] = 1879390924; ["SAVE_INDEX"] =  1; ["TYPE"] =  4;             ["VXP"] = 2000; ["LP"] =  0; ["REP"] =    0; ["FACTION"] =  1; ["TIER"] = 1; ["MIN_LVL"] = "125"; ["NAME"] = { ["EN"] = "Delver of Eithel Gwaur, the Filth-well"; }; ["LORE"] = { ["EN"] = "The Filth-well of Eithel Gwaur is the source of the corruption that has long tainted the flowing waters of the Ithilduin, giving to them a new name: Morgulduin, River of Sorcery."; }; ["SUMMARY"] = { ["EN"] = "Complete 4 deeds"; }; ["TITLE"] = { ["EN"] = "Protector of the Ithilduin"; }; };</v>
      </c>
      <c r="T13">
        <f t="shared" si="0"/>
        <v>12</v>
      </c>
      <c r="U13" t="str">
        <f t="shared" si="15"/>
        <v xml:space="preserve"> [12] = {</v>
      </c>
      <c r="V13" t="str">
        <f t="shared" si="16"/>
        <v xml:space="preserve">["ID"] = 1879390924; </v>
      </c>
      <c r="W13" t="str">
        <f t="shared" si="17"/>
        <v xml:space="preserve">["ID"] = 1879390924; </v>
      </c>
      <c r="X13" t="str">
        <f t="shared" si="18"/>
        <v/>
      </c>
      <c r="Y13" s="1" t="str">
        <f t="shared" si="19"/>
        <v xml:space="preserve">["SAVE_INDEX"] =  1; </v>
      </c>
      <c r="Z13">
        <f>VLOOKUP(D13,Type!A$2:B$18,2,FALSE)</f>
        <v>4</v>
      </c>
      <c r="AA13" t="str">
        <f t="shared" si="20"/>
        <v xml:space="preserve">["TYPE"] =  4; </v>
      </c>
      <c r="AB13" t="str">
        <f>IF(NOT(ISBLANK(E13)),VLOOKUP(E13,Type!D$2:E$6,2,FALSE),"")</f>
        <v/>
      </c>
      <c r="AC13" t="str">
        <f t="shared" si="21"/>
        <v xml:space="preserve">            </v>
      </c>
      <c r="AD13" t="str">
        <f t="shared" si="22"/>
        <v>2000</v>
      </c>
      <c r="AE13" t="str">
        <f t="shared" si="23"/>
        <v xml:space="preserve">["VXP"] = 2000; </v>
      </c>
      <c r="AF13" t="str">
        <f t="shared" si="24"/>
        <v>0</v>
      </c>
      <c r="AG13" t="str">
        <f t="shared" si="25"/>
        <v xml:space="preserve">["LP"] =  0; </v>
      </c>
      <c r="AH13" t="str">
        <f t="shared" si="26"/>
        <v>0</v>
      </c>
      <c r="AI13" t="str">
        <f t="shared" si="27"/>
        <v xml:space="preserve">["REP"] =    0; </v>
      </c>
      <c r="AJ13">
        <f>IF(NOT(ISBLANK(J13)),VLOOKUP(J13,Faction!A$2:B$78,2,FALSE),1)</f>
        <v>1</v>
      </c>
      <c r="AK13" t="str">
        <f t="shared" si="28"/>
        <v xml:space="preserve">["FACTION"] =  1; </v>
      </c>
      <c r="AL13" t="str">
        <f t="shared" si="29"/>
        <v xml:space="preserve">["TIER"] = 1; </v>
      </c>
      <c r="AM13" t="str">
        <f t="shared" si="30"/>
        <v xml:space="preserve">["MIN_LVL"] = "125"; </v>
      </c>
      <c r="AN13" t="str">
        <f t="shared" si="31"/>
        <v/>
      </c>
      <c r="AO13" t="str">
        <f t="shared" si="32"/>
        <v xml:space="preserve">["NAME"] = { ["EN"] = "Delver of Eithel Gwaur, the Filth-well"; }; </v>
      </c>
      <c r="AP13" t="str">
        <f t="shared" si="33"/>
        <v xml:space="preserve">["LORE"] = { ["EN"] = "The Filth-well of Eithel Gwaur is the source of the corruption that has long tainted the flowing waters of the Ithilduin, giving to them a new name: Morgulduin, River of Sorcery."; }; </v>
      </c>
      <c r="AQ13" t="str">
        <f t="shared" si="34"/>
        <v xml:space="preserve">["SUMMARY"] = { ["EN"] = "Complete 4 deeds"; }; </v>
      </c>
      <c r="AR13" t="str">
        <f t="shared" si="35"/>
        <v xml:space="preserve">["TITLE"] = { ["EN"] = "Protector of the Ithilduin"; }; </v>
      </c>
      <c r="AS13" t="str">
        <f t="shared" si="12"/>
        <v>};</v>
      </c>
    </row>
    <row r="14" spans="1:45" x14ac:dyDescent="0.25">
      <c r="A14">
        <v>1879390884</v>
      </c>
      <c r="B14">
        <v>2</v>
      </c>
      <c r="C14" t="s">
        <v>1293</v>
      </c>
      <c r="D14" t="s">
        <v>31</v>
      </c>
      <c r="K14" t="s">
        <v>1295</v>
      </c>
      <c r="L14" t="s">
        <v>1698</v>
      </c>
      <c r="M14">
        <v>2</v>
      </c>
      <c r="N14">
        <v>125</v>
      </c>
      <c r="R14" t="str">
        <f t="shared" si="13"/>
        <v xml:space="preserve"> [13] = {["ID"] = 1879390884; }; -- Eithel Gwaur, the Filth-well -- Tier 1</v>
      </c>
      <c r="S14" s="1" t="str">
        <f t="shared" si="14"/>
        <v xml:space="preserve"> [13] = {["ID"] = 1879390884; ["SAVE_INDEX"] =  2; ["TYPE"] =  4;             ["VXP"] =    0; ["LP"] =  0; ["REP"] =    0; ["FACTION"] =  1; ["TIER"] = 2; ["MIN_LVL"] = "125"; ["NAME"] = { ["EN"] = "Eithel Gwaur, the Filth-well -- Tier 1"; }; ["LORE"] = { ["EN"] = "The Filth-well of Eithel Gwaur is the source of the corruption that has long tainted the flowing waters of the Ithilduin, giving to them a new name: Morgulduin, River of Sorcery."; }; ["SUMMARY"] = { ["EN"] = "Complete 'Eithel Gwaur, the Filth-well -- Tier 1'"; }; };</v>
      </c>
      <c r="T14">
        <f t="shared" si="0"/>
        <v>13</v>
      </c>
      <c r="U14" t="str">
        <f t="shared" si="15"/>
        <v xml:space="preserve"> [13] = {</v>
      </c>
      <c r="V14" t="str">
        <f t="shared" si="16"/>
        <v xml:space="preserve">["ID"] = 1879390884; </v>
      </c>
      <c r="W14" t="str">
        <f t="shared" si="17"/>
        <v xml:space="preserve">["ID"] = 1879390884; </v>
      </c>
      <c r="X14" t="str">
        <f t="shared" si="18"/>
        <v/>
      </c>
      <c r="Y14" s="1" t="str">
        <f t="shared" si="19"/>
        <v xml:space="preserve">["SAVE_INDEX"] =  2; </v>
      </c>
      <c r="Z14">
        <f>VLOOKUP(D14,Type!A$2:B$18,2,FALSE)</f>
        <v>4</v>
      </c>
      <c r="AA14" t="str">
        <f t="shared" si="20"/>
        <v xml:space="preserve">["TYPE"] =  4; </v>
      </c>
      <c r="AB14" t="str">
        <f>IF(NOT(ISBLANK(E14)),VLOOKUP(E14,Type!D$2:E$6,2,FALSE),"")</f>
        <v/>
      </c>
      <c r="AC14" t="str">
        <f t="shared" si="21"/>
        <v xml:space="preserve">            </v>
      </c>
      <c r="AD14" t="str">
        <f t="shared" si="22"/>
        <v>0</v>
      </c>
      <c r="AE14" t="str">
        <f t="shared" si="23"/>
        <v xml:space="preserve">["VXP"] =    0; </v>
      </c>
      <c r="AF14" t="str">
        <f t="shared" si="24"/>
        <v>0</v>
      </c>
      <c r="AG14" t="str">
        <f t="shared" si="25"/>
        <v xml:space="preserve">["LP"] =  0; </v>
      </c>
      <c r="AH14" t="str">
        <f t="shared" si="26"/>
        <v>0</v>
      </c>
      <c r="AI14" t="str">
        <f t="shared" si="27"/>
        <v xml:space="preserve">["REP"] =    0; </v>
      </c>
      <c r="AJ14">
        <f>IF(NOT(ISBLANK(J14)),VLOOKUP(J14,Faction!A$2:B$78,2,FALSE),1)</f>
        <v>1</v>
      </c>
      <c r="AK14" t="str">
        <f t="shared" si="28"/>
        <v xml:space="preserve">["FACTION"] =  1; </v>
      </c>
      <c r="AL14" t="str">
        <f t="shared" si="29"/>
        <v xml:space="preserve">["TIER"] = 2; </v>
      </c>
      <c r="AM14" t="str">
        <f t="shared" si="30"/>
        <v xml:space="preserve">["MIN_LVL"] = "125"; </v>
      </c>
      <c r="AN14" t="str">
        <f t="shared" si="31"/>
        <v/>
      </c>
      <c r="AO14" t="str">
        <f t="shared" si="32"/>
        <v xml:space="preserve">["NAME"] = { ["EN"] = "Eithel Gwaur, the Filth-well -- Tier 1"; }; </v>
      </c>
      <c r="AP14" t="str">
        <f t="shared" si="33"/>
        <v xml:space="preserve">["LORE"] = { ["EN"] = "The Filth-well of Eithel Gwaur is the source of the corruption that has long tainted the flowing waters of the Ithilduin, giving to them a new name: Morgulduin, River of Sorcery."; }; </v>
      </c>
      <c r="AQ14" t="str">
        <f t="shared" si="34"/>
        <v xml:space="preserve">["SUMMARY"] = { ["EN"] = "Complete 'Eithel Gwaur, the Filth-well -- Tier 1'"; }; </v>
      </c>
      <c r="AR14" t="str">
        <f t="shared" si="35"/>
        <v/>
      </c>
      <c r="AS14" t="str">
        <f t="shared" si="12"/>
        <v>};</v>
      </c>
    </row>
    <row r="15" spans="1:45" x14ac:dyDescent="0.25">
      <c r="A15">
        <v>1879390894</v>
      </c>
      <c r="B15">
        <v>3</v>
      </c>
      <c r="C15" t="s">
        <v>1302</v>
      </c>
      <c r="D15" t="s">
        <v>25</v>
      </c>
      <c r="K15" t="s">
        <v>1303</v>
      </c>
      <c r="L15" t="s">
        <v>1699</v>
      </c>
      <c r="M15">
        <v>3</v>
      </c>
      <c r="N15">
        <v>120</v>
      </c>
      <c r="R15" t="str">
        <f t="shared" si="13"/>
        <v xml:space="preserve"> [14] = {["ID"] = 1879390894; }; -- Discovery: Eithel Gwaur, the Filth-well</v>
      </c>
      <c r="S15" s="1" t="str">
        <f t="shared" si="14"/>
        <v xml:space="preserve"> [14] = {["ID"] = 1879390894; ["SAVE_INDEX"] =  3; ["TYPE"] =  3;             ["VXP"] =    0; ["LP"] =  0; ["REP"] =    0; ["FACTION"] =  1; ["TIER"] = 3; ["MIN_LVL"] = "120"; ["NAME"] = { ["EN"] = "Discovery: Eithel Gwaur, the Filth-well"; }; ["LORE"] = { ["EN"] = "You have discovered the entrance to Eithel Gwaur, the Filth-well."; }; ["SUMMARY"] = { ["EN"] = "Discover the entrance to Eithel Gwaur, the Filth-well"; }; };</v>
      </c>
      <c r="T15">
        <f t="shared" si="0"/>
        <v>14</v>
      </c>
      <c r="U15" t="str">
        <f t="shared" si="15"/>
        <v xml:space="preserve"> [14] = {</v>
      </c>
      <c r="V15" t="str">
        <f t="shared" si="16"/>
        <v xml:space="preserve">["ID"] = 1879390894; </v>
      </c>
      <c r="W15" t="str">
        <f t="shared" si="17"/>
        <v xml:space="preserve">["ID"] = 1879390894; </v>
      </c>
      <c r="X15" t="str">
        <f t="shared" si="18"/>
        <v/>
      </c>
      <c r="Y15" s="1" t="str">
        <f t="shared" si="19"/>
        <v xml:space="preserve">["SAVE_INDEX"] =  3; </v>
      </c>
      <c r="Z15">
        <f>VLOOKUP(D15,Type!A$2:B$18,2,FALSE)</f>
        <v>3</v>
      </c>
      <c r="AA15" t="str">
        <f t="shared" si="20"/>
        <v xml:space="preserve">["TYPE"] =  3; </v>
      </c>
      <c r="AB15" t="str">
        <f>IF(NOT(ISBLANK(E15)),VLOOKUP(E15,Type!D$2:E$6,2,FALSE),"")</f>
        <v/>
      </c>
      <c r="AC15" t="str">
        <f t="shared" si="21"/>
        <v xml:space="preserve">            </v>
      </c>
      <c r="AD15" t="str">
        <f t="shared" si="22"/>
        <v>0</v>
      </c>
      <c r="AE15" t="str">
        <f t="shared" si="23"/>
        <v xml:space="preserve">["VXP"] =    0; </v>
      </c>
      <c r="AF15" t="str">
        <f t="shared" si="24"/>
        <v>0</v>
      </c>
      <c r="AG15" t="str">
        <f t="shared" si="25"/>
        <v xml:space="preserve">["LP"] =  0; </v>
      </c>
      <c r="AH15" t="str">
        <f t="shared" si="26"/>
        <v>0</v>
      </c>
      <c r="AI15" t="str">
        <f t="shared" si="27"/>
        <v xml:space="preserve">["REP"] =    0; </v>
      </c>
      <c r="AJ15">
        <f>IF(NOT(ISBLANK(J15)),VLOOKUP(J15,Faction!A$2:B$78,2,FALSE),1)</f>
        <v>1</v>
      </c>
      <c r="AK15" t="str">
        <f t="shared" si="28"/>
        <v xml:space="preserve">["FACTION"] =  1; </v>
      </c>
      <c r="AL15" t="str">
        <f t="shared" si="29"/>
        <v xml:space="preserve">["TIER"] = 3; </v>
      </c>
      <c r="AM15" t="str">
        <f t="shared" si="30"/>
        <v xml:space="preserve">["MIN_LVL"] = "120"; </v>
      </c>
      <c r="AN15" t="str">
        <f t="shared" si="31"/>
        <v/>
      </c>
      <c r="AO15" t="str">
        <f t="shared" si="32"/>
        <v xml:space="preserve">["NAME"] = { ["EN"] = "Discovery: Eithel Gwaur, the Filth-well"; }; </v>
      </c>
      <c r="AP15" t="str">
        <f t="shared" si="33"/>
        <v xml:space="preserve">["LORE"] = { ["EN"] = "You have discovered the entrance to Eithel Gwaur, the Filth-well."; }; </v>
      </c>
      <c r="AQ15" t="str">
        <f t="shared" si="34"/>
        <v xml:space="preserve">["SUMMARY"] = { ["EN"] = "Discover the entrance to Eithel Gwaur, the Filth-well"; }; </v>
      </c>
      <c r="AR15" t="str">
        <f t="shared" si="35"/>
        <v/>
      </c>
      <c r="AS15" t="str">
        <f t="shared" si="12"/>
        <v>};</v>
      </c>
    </row>
    <row r="16" spans="1:45" x14ac:dyDescent="0.25">
      <c r="A16">
        <v>1879390887</v>
      </c>
      <c r="B16">
        <v>4</v>
      </c>
      <c r="C16" t="s">
        <v>1296</v>
      </c>
      <c r="D16" t="s">
        <v>31</v>
      </c>
      <c r="K16" t="s">
        <v>1297</v>
      </c>
      <c r="L16" t="s">
        <v>1698</v>
      </c>
      <c r="M16">
        <v>2</v>
      </c>
      <c r="N16">
        <v>125</v>
      </c>
      <c r="R16" t="str">
        <f t="shared" si="13"/>
        <v xml:space="preserve"> [15] = {["ID"] = 1879390887; }; -- Eithel Gwaur, the Filth-well -- Tier 2</v>
      </c>
      <c r="S16" s="1" t="str">
        <f t="shared" si="14"/>
        <v xml:space="preserve"> [15] = {["ID"] = 1879390887; ["SAVE_INDEX"] =  4; ["TYPE"] =  4;             ["VXP"] =    0; ["LP"] =  0; ["REP"] =    0; ["FACTION"] =  1; ["TIER"] = 2; ["MIN_LVL"] = "125"; ["NAME"] = { ["EN"] = "Eithel Gwaur, the Filth-well -- Tier 2"; }; ["LORE"] = { ["EN"] = "The Filth-well of Eithel Gwaur is the source of the corruption that has long tainted the flowing waters of the Ithilduin, giving to them a new name: Morgulduin, River of Sorcery."; }; ["SUMMARY"] = { ["EN"] = "Complete 'Eithel Gwaur, the Filth-well -- Tier 2'"; }; };</v>
      </c>
      <c r="T16">
        <f t="shared" si="0"/>
        <v>15</v>
      </c>
      <c r="U16" t="str">
        <f t="shared" si="15"/>
        <v xml:space="preserve"> [15] = {</v>
      </c>
      <c r="V16" t="str">
        <f t="shared" si="16"/>
        <v xml:space="preserve">["ID"] = 1879390887; </v>
      </c>
      <c r="W16" t="str">
        <f t="shared" si="17"/>
        <v xml:space="preserve">["ID"] = 1879390887; </v>
      </c>
      <c r="X16" t="str">
        <f t="shared" si="18"/>
        <v/>
      </c>
      <c r="Y16" s="1" t="str">
        <f t="shared" si="19"/>
        <v xml:space="preserve">["SAVE_INDEX"] =  4; </v>
      </c>
      <c r="Z16">
        <f>VLOOKUP(D16,Type!A$2:B$18,2,FALSE)</f>
        <v>4</v>
      </c>
      <c r="AA16" t="str">
        <f t="shared" si="20"/>
        <v xml:space="preserve">["TYPE"] =  4; </v>
      </c>
      <c r="AB16" t="str">
        <f>IF(NOT(ISBLANK(E16)),VLOOKUP(E16,Type!D$2:E$6,2,FALSE),"")</f>
        <v/>
      </c>
      <c r="AC16" t="str">
        <f t="shared" si="21"/>
        <v xml:space="preserve">            </v>
      </c>
      <c r="AD16" t="str">
        <f t="shared" si="22"/>
        <v>0</v>
      </c>
      <c r="AE16" t="str">
        <f t="shared" si="23"/>
        <v xml:space="preserve">["VXP"] =    0; </v>
      </c>
      <c r="AF16" t="str">
        <f t="shared" si="24"/>
        <v>0</v>
      </c>
      <c r="AG16" t="str">
        <f t="shared" si="25"/>
        <v xml:space="preserve">["LP"] =  0; </v>
      </c>
      <c r="AH16" t="str">
        <f t="shared" si="26"/>
        <v>0</v>
      </c>
      <c r="AI16" t="str">
        <f t="shared" si="27"/>
        <v xml:space="preserve">["REP"] =    0; </v>
      </c>
      <c r="AJ16">
        <f>IF(NOT(ISBLANK(J16)),VLOOKUP(J16,Faction!A$2:B$78,2,FALSE),1)</f>
        <v>1</v>
      </c>
      <c r="AK16" t="str">
        <f t="shared" si="28"/>
        <v xml:space="preserve">["FACTION"] =  1; </v>
      </c>
      <c r="AL16" t="str">
        <f t="shared" si="29"/>
        <v xml:space="preserve">["TIER"] = 2; </v>
      </c>
      <c r="AM16" t="str">
        <f t="shared" si="30"/>
        <v xml:space="preserve">["MIN_LVL"] = "125"; </v>
      </c>
      <c r="AN16" t="str">
        <f t="shared" si="31"/>
        <v/>
      </c>
      <c r="AO16" t="str">
        <f t="shared" si="32"/>
        <v xml:space="preserve">["NAME"] = { ["EN"] = "Eithel Gwaur, the Filth-well -- Tier 2"; }; </v>
      </c>
      <c r="AP16" t="str">
        <f t="shared" si="33"/>
        <v xml:space="preserve">["LORE"] = { ["EN"] = "The Filth-well of Eithel Gwaur is the source of the corruption that has long tainted the flowing waters of the Ithilduin, giving to them a new name: Morgulduin, River of Sorcery."; }; </v>
      </c>
      <c r="AQ16" t="str">
        <f t="shared" si="34"/>
        <v xml:space="preserve">["SUMMARY"] = { ["EN"] = "Complete 'Eithel Gwaur, the Filth-well -- Tier 2'"; }; </v>
      </c>
      <c r="AR16" t="str">
        <f t="shared" si="35"/>
        <v/>
      </c>
      <c r="AS16" t="str">
        <f t="shared" si="12"/>
        <v>};</v>
      </c>
    </row>
    <row r="17" spans="1:45" x14ac:dyDescent="0.25">
      <c r="A17">
        <v>1879390879</v>
      </c>
      <c r="B17">
        <v>5</v>
      </c>
      <c r="C17" t="s">
        <v>1298</v>
      </c>
      <c r="D17" t="s">
        <v>31</v>
      </c>
      <c r="K17" t="s">
        <v>1299</v>
      </c>
      <c r="L17" t="s">
        <v>1698</v>
      </c>
      <c r="M17">
        <v>2</v>
      </c>
      <c r="N17">
        <v>125</v>
      </c>
      <c r="R17" t="str">
        <f t="shared" si="13"/>
        <v xml:space="preserve"> [16] = {["ID"] = 1879390879; }; -- Eithel Gwaur, the Filth-well -- Tier 3</v>
      </c>
      <c r="S17" s="1" t="str">
        <f t="shared" si="14"/>
        <v xml:space="preserve"> [16] = {["ID"] = 1879390879; ["SAVE_INDEX"] =  5; ["TYPE"] =  4;             ["VXP"] =    0; ["LP"] =  0; ["REP"] =    0; ["FACTION"] =  1; ["TIER"] = 2; ["MIN_LVL"] = "125"; ["NAME"] = { ["EN"] = "Eithel Gwaur, the Filth-well -- Tier 3"; }; ["LORE"] = { ["EN"] = "The Filth-well of Eithel Gwaur is the source of the corruption that has long tainted the flowing waters of the Ithilduin, giving to them a new name: Morgulduin, River of Sorcery."; }; ["SUMMARY"] = { ["EN"] = "Complete 'Eithel Gwaur, the Filth-well -- Tier 3'"; }; };</v>
      </c>
      <c r="T17">
        <f t="shared" si="0"/>
        <v>16</v>
      </c>
      <c r="U17" t="str">
        <f t="shared" si="15"/>
        <v xml:space="preserve"> [16] = {</v>
      </c>
      <c r="V17" t="str">
        <f t="shared" si="16"/>
        <v xml:space="preserve">["ID"] = 1879390879; </v>
      </c>
      <c r="W17" t="str">
        <f t="shared" si="17"/>
        <v xml:space="preserve">["ID"] = 1879390879; </v>
      </c>
      <c r="X17" t="str">
        <f t="shared" si="18"/>
        <v/>
      </c>
      <c r="Y17" s="1" t="str">
        <f t="shared" si="19"/>
        <v xml:space="preserve">["SAVE_INDEX"] =  5; </v>
      </c>
      <c r="Z17">
        <f>VLOOKUP(D17,Type!A$2:B$18,2,FALSE)</f>
        <v>4</v>
      </c>
      <c r="AA17" t="str">
        <f t="shared" si="20"/>
        <v xml:space="preserve">["TYPE"] =  4; </v>
      </c>
      <c r="AB17" t="str">
        <f>IF(NOT(ISBLANK(E17)),VLOOKUP(E17,Type!D$2:E$6,2,FALSE),"")</f>
        <v/>
      </c>
      <c r="AC17" t="str">
        <f t="shared" si="21"/>
        <v xml:space="preserve">            </v>
      </c>
      <c r="AD17" t="str">
        <f t="shared" si="22"/>
        <v>0</v>
      </c>
      <c r="AE17" t="str">
        <f t="shared" si="23"/>
        <v xml:space="preserve">["VXP"] =    0; </v>
      </c>
      <c r="AF17" t="str">
        <f t="shared" si="24"/>
        <v>0</v>
      </c>
      <c r="AG17" t="str">
        <f t="shared" si="25"/>
        <v xml:space="preserve">["LP"] =  0; </v>
      </c>
      <c r="AH17" t="str">
        <f t="shared" si="26"/>
        <v>0</v>
      </c>
      <c r="AI17" t="str">
        <f t="shared" si="27"/>
        <v xml:space="preserve">["REP"] =    0; </v>
      </c>
      <c r="AJ17">
        <f>IF(NOT(ISBLANK(J17)),VLOOKUP(J17,Faction!A$2:B$78,2,FALSE),1)</f>
        <v>1</v>
      </c>
      <c r="AK17" t="str">
        <f t="shared" si="28"/>
        <v xml:space="preserve">["FACTION"] =  1; </v>
      </c>
      <c r="AL17" t="str">
        <f t="shared" si="29"/>
        <v xml:space="preserve">["TIER"] = 2; </v>
      </c>
      <c r="AM17" t="str">
        <f t="shared" si="30"/>
        <v xml:space="preserve">["MIN_LVL"] = "125"; </v>
      </c>
      <c r="AN17" t="str">
        <f t="shared" si="31"/>
        <v/>
      </c>
      <c r="AO17" t="str">
        <f t="shared" si="32"/>
        <v xml:space="preserve">["NAME"] = { ["EN"] = "Eithel Gwaur, the Filth-well -- Tier 3"; }; </v>
      </c>
      <c r="AP17" t="str">
        <f t="shared" si="33"/>
        <v xml:space="preserve">["LORE"] = { ["EN"] = "The Filth-well of Eithel Gwaur is the source of the corruption that has long tainted the flowing waters of the Ithilduin, giving to them a new name: Morgulduin, River of Sorcery."; }; </v>
      </c>
      <c r="AQ17" t="str">
        <f t="shared" si="34"/>
        <v xml:space="preserve">["SUMMARY"] = { ["EN"] = "Complete 'Eithel Gwaur, the Filth-well -- Tier 3'"; }; </v>
      </c>
      <c r="AR17" t="str">
        <f t="shared" si="35"/>
        <v/>
      </c>
      <c r="AS17" t="str">
        <f t="shared" si="12"/>
        <v>};</v>
      </c>
    </row>
    <row r="18" spans="1:45" x14ac:dyDescent="0.25">
      <c r="A18">
        <v>1879390925</v>
      </c>
      <c r="B18">
        <v>6</v>
      </c>
      <c r="C18" t="s">
        <v>1300</v>
      </c>
      <c r="D18" t="s">
        <v>31</v>
      </c>
      <c r="I18">
        <v>900</v>
      </c>
      <c r="J18" t="s">
        <v>105</v>
      </c>
      <c r="K18" t="s">
        <v>1301</v>
      </c>
      <c r="L18" t="s">
        <v>1700</v>
      </c>
      <c r="M18">
        <v>2</v>
      </c>
      <c r="N18">
        <v>125</v>
      </c>
      <c r="R18" t="str">
        <f t="shared" si="13"/>
        <v xml:space="preserve"> [17] = {["ID"] = 1879390925; }; -- Eithel Gwaur, the Filth-well -- Slayer</v>
      </c>
      <c r="S18" s="1" t="str">
        <f t="shared" si="14"/>
        <v xml:space="preserve"> [17] = {["ID"] = 1879390925; ["SAVE_INDEX"] =  6; ["TYPE"] =  4;             ["VXP"] =    0; ["LP"] =  0; ["REP"] =  900; ["FACTION"] = 74; ["TIER"] = 2; ["MIN_LVL"] = "125"; ["NAME"] = { ["EN"] = "Eithel Gwaur, the Filth-well -- Slayer"; }; ["LORE"] = { ["EN"] = "Defeat many foes within Eithel Gwaur, the Filth-well."; }; ["SUMMARY"] = { ["EN"] = "Defeat 400 foes within Eithel Gwaur, the Filth-well"; }; };</v>
      </c>
      <c r="T18">
        <f t="shared" si="0"/>
        <v>17</v>
      </c>
      <c r="U18" t="str">
        <f t="shared" si="15"/>
        <v xml:space="preserve"> [17] = {</v>
      </c>
      <c r="V18" t="str">
        <f t="shared" si="16"/>
        <v xml:space="preserve">["ID"] = 1879390925; </v>
      </c>
      <c r="W18" t="str">
        <f t="shared" si="17"/>
        <v xml:space="preserve">["ID"] = 1879390925; </v>
      </c>
      <c r="X18" t="str">
        <f t="shared" si="18"/>
        <v/>
      </c>
      <c r="Y18" s="1" t="str">
        <f t="shared" si="19"/>
        <v xml:space="preserve">["SAVE_INDEX"] =  6; </v>
      </c>
      <c r="Z18">
        <f>VLOOKUP(D18,Type!A$2:B$18,2,FALSE)</f>
        <v>4</v>
      </c>
      <c r="AA18" t="str">
        <f t="shared" si="20"/>
        <v xml:space="preserve">["TYPE"] =  4; </v>
      </c>
      <c r="AB18" t="str">
        <f>IF(NOT(ISBLANK(E18)),VLOOKUP(E18,Type!D$2:E$6,2,FALSE),"")</f>
        <v/>
      </c>
      <c r="AC18" t="str">
        <f t="shared" si="21"/>
        <v xml:space="preserve">            </v>
      </c>
      <c r="AD18" t="str">
        <f t="shared" si="22"/>
        <v>0</v>
      </c>
      <c r="AE18" t="str">
        <f t="shared" si="23"/>
        <v xml:space="preserve">["VXP"] =    0; </v>
      </c>
      <c r="AF18" t="str">
        <f t="shared" si="24"/>
        <v>0</v>
      </c>
      <c r="AG18" t="str">
        <f t="shared" si="25"/>
        <v xml:space="preserve">["LP"] =  0; </v>
      </c>
      <c r="AH18" t="str">
        <f t="shared" si="26"/>
        <v>900</v>
      </c>
      <c r="AI18" t="str">
        <f t="shared" si="27"/>
        <v xml:space="preserve">["REP"] =  900; </v>
      </c>
      <c r="AJ18">
        <f>IF(NOT(ISBLANK(J18)),VLOOKUP(J18,Faction!A$2:B$78,2,FALSE),1)</f>
        <v>74</v>
      </c>
      <c r="AK18" t="str">
        <f t="shared" si="28"/>
        <v xml:space="preserve">["FACTION"] = 74; </v>
      </c>
      <c r="AL18" t="str">
        <f t="shared" si="29"/>
        <v xml:space="preserve">["TIER"] = 2; </v>
      </c>
      <c r="AM18" t="str">
        <f t="shared" si="30"/>
        <v xml:space="preserve">["MIN_LVL"] = "125"; </v>
      </c>
      <c r="AN18" t="str">
        <f t="shared" si="31"/>
        <v/>
      </c>
      <c r="AO18" t="str">
        <f t="shared" si="32"/>
        <v xml:space="preserve">["NAME"] = { ["EN"] = "Eithel Gwaur, the Filth-well -- Slayer"; }; </v>
      </c>
      <c r="AP18" t="str">
        <f t="shared" si="33"/>
        <v xml:space="preserve">["LORE"] = { ["EN"] = "Defeat many foes within Eithel Gwaur, the Filth-well."; }; </v>
      </c>
      <c r="AQ18" t="str">
        <f t="shared" si="34"/>
        <v xml:space="preserve">["SUMMARY"] = { ["EN"] = "Defeat 400 foes within Eithel Gwaur, the Filth-well"; }; </v>
      </c>
      <c r="AR18" t="str">
        <f t="shared" si="35"/>
        <v/>
      </c>
      <c r="AS18" t="str">
        <f t="shared" si="12"/>
        <v>};</v>
      </c>
    </row>
    <row r="19" spans="1:45" x14ac:dyDescent="0.25">
      <c r="C19" s="2" t="s">
        <v>1338</v>
      </c>
      <c r="D19" s="2" t="s">
        <v>134</v>
      </c>
      <c r="E19" s="2"/>
      <c r="P19">
        <v>104</v>
      </c>
      <c r="R19" t="str">
        <f t="shared" si="13"/>
        <v xml:space="preserve"> [18] = {["CAT_ID"] = 104; }; -- The Harrowing of Morgul</v>
      </c>
      <c r="S19" s="1" t="str">
        <f t="shared" ref="S19:S24" si="56">CONCATENATE(U19,V19,Y19,AA19,AC19,AE19,AG19,AI19,AK19,AL19,AM19,AN19,AO19,AP19,AQ19,AR19,AS19)</f>
        <v xml:space="preserve"> [18] = {                                          ["TYPE"] = 14;             ["VXP"] =    0; ["LP"] =  0; ["REP"] =    0; ["FACTION"] =  1; ["TIER"] = 0;                      ["NAME"] = { ["EN"] = "The Harrowing of Morgul"; }; };</v>
      </c>
      <c r="T19">
        <f t="shared" si="0"/>
        <v>18</v>
      </c>
      <c r="U19" t="str">
        <f t="shared" ref="U19:U24" si="57">CONCATENATE(REPT(" ",3-LEN(T19)),"[",T19,"] = {")</f>
        <v xml:space="preserve"> [18] = {</v>
      </c>
      <c r="V19" t="str">
        <f t="shared" ref="V19:V24" si="58">IF(LEN(A19)&gt;0,CONCATENATE("[""ID""] = ",A19,"; "),"                     ")</f>
        <v xml:space="preserve">                     </v>
      </c>
      <c r="W19" t="str">
        <f t="shared" si="17"/>
        <v/>
      </c>
      <c r="X19" t="str">
        <f t="shared" si="18"/>
        <v xml:space="preserve">["CAT_ID"] = 104; </v>
      </c>
      <c r="Y19" s="1" t="str">
        <f t="shared" ref="Y19:Y24" si="59">IF(LEN(B19)&gt;0,CONCATENATE("[""SAVE_INDEX""] = ",REPT(" ",2-LEN(B19)),B19,"; "),REPT(" ",21))</f>
        <v xml:space="preserve">                     </v>
      </c>
      <c r="Z19">
        <f>VLOOKUP(D19,Type!A$2:B$18,2,FALSE)</f>
        <v>14</v>
      </c>
      <c r="AA19" t="str">
        <f t="shared" ref="AA19:AA24" si="60">CONCATENATE("[""TYPE""] = ",REPT(" ",2-LEN(Z19)),Z19,"; ")</f>
        <v xml:space="preserve">["TYPE"] = 14; </v>
      </c>
      <c r="AB19" t="str">
        <f>IF(NOT(ISBLANK(E19)),VLOOKUP(E19,Type!D$2:E$6,2,FALSE),"")</f>
        <v/>
      </c>
      <c r="AC19" t="str">
        <f t="shared" ref="AC19:AC24" si="61">IF(NOT(ISBLANK(E19)),CONCATENATE("[""NA""] = ",AB19,"; "),"            ")</f>
        <v xml:space="preserve">            </v>
      </c>
      <c r="AD19" t="str">
        <f t="shared" ref="AD19:AD24" si="62">TEXT(F19,0)</f>
        <v>0</v>
      </c>
      <c r="AE19" t="str">
        <f t="shared" ref="AE19:AE24" si="63">CONCATENATE("[""VXP""] = ",REPT(" ",4-LEN(AD19)),TEXT(AD19,"0"),"; ")</f>
        <v xml:space="preserve">["VXP"] =    0; </v>
      </c>
      <c r="AF19" t="str">
        <f t="shared" ref="AF19:AF24" si="64">TEXT(H19,0)</f>
        <v>0</v>
      </c>
      <c r="AG19" t="str">
        <f t="shared" ref="AG19:AG24" si="65">CONCATENATE("[""LP""] = ",REPT(" ",2-LEN(AF19)),TEXT(AF19,"0"),"; ")</f>
        <v xml:space="preserve">["LP"] =  0; </v>
      </c>
      <c r="AH19" t="str">
        <f t="shared" ref="AH19:AH24" si="66">TEXT(I19,0)</f>
        <v>0</v>
      </c>
      <c r="AI19" t="str">
        <f t="shared" ref="AI19:AI24" si="67">CONCATENATE("[""REP""] = ",REPT(" ",4-LEN(AH19)),TEXT(AH19,"0"),"; ")</f>
        <v xml:space="preserve">["REP"] =    0; </v>
      </c>
      <c r="AJ19">
        <f>IF(NOT(ISBLANK(J19)),VLOOKUP(J19,Faction!A$2:B$78,2,FALSE),1)</f>
        <v>1</v>
      </c>
      <c r="AK19" t="str">
        <f t="shared" ref="AK19:AK24" si="68">CONCATENATE("[""FACTION""] = ",REPT(" ",2-LEN(AJ19)),AJ19,"; ")</f>
        <v xml:space="preserve">["FACTION"] =  1; </v>
      </c>
      <c r="AL19" t="str">
        <f t="shared" ref="AL19:AL24" si="69">CONCATENATE("[""TIER""] = ",TEXT(M19,"0"),"; ")</f>
        <v xml:space="preserve">["TIER"] = 0; </v>
      </c>
      <c r="AM19" t="str">
        <f t="shared" ref="AM19:AM24" si="70">IF(LEN(N19)&gt;0,CONCATENATE("[""MIN_LVL""] = ",REPT(" ",3-LEN(N19)),"""",N19,"""; "),"                     ")</f>
        <v xml:space="preserve">                     </v>
      </c>
      <c r="AN19" t="str">
        <f t="shared" ref="AN19:AN24" si="71">IF(LEN(O19)&gt;0,CONCATENATE("[""MIN_LVL""] = ",REPT(" ",3-LEN(O19)),"""",O19,"""; "),"")</f>
        <v/>
      </c>
      <c r="AO19" t="str">
        <f t="shared" ref="AO19:AO24" si="72">CONCATENATE("[""NAME""] = { [""EN""] = """,C19,"""; }; ")</f>
        <v xml:space="preserve">["NAME"] = { ["EN"] = "The Harrowing of Morgul"; }; </v>
      </c>
      <c r="AP19" t="str">
        <f t="shared" ref="AP19:AP24" si="73">IF(LEN(L19)&gt;0,CONCATENATE("[""LORE""] = { [""EN""] = """,L19,"""; }; "),"")</f>
        <v/>
      </c>
      <c r="AQ19" t="str">
        <f t="shared" ref="AQ19:AQ24" si="74">IF(LEN(K19)&gt;0,CONCATENATE("[""SUMMARY""] = { [""EN""] = """,K19,"""; }; "),"")</f>
        <v/>
      </c>
      <c r="AR19" t="str">
        <f t="shared" ref="AR19:AR24" si="75">IF(LEN(G19)&gt;0,CONCATENATE("[""TITLE""] = { [""EN""] = """,G19,"""; }; "),"")</f>
        <v/>
      </c>
      <c r="AS19" t="str">
        <f t="shared" si="12"/>
        <v>};</v>
      </c>
    </row>
    <row r="20" spans="1:45" x14ac:dyDescent="0.25">
      <c r="A20">
        <v>1879396402</v>
      </c>
      <c r="B20">
        <v>21</v>
      </c>
      <c r="C20" t="s">
        <v>1340</v>
      </c>
      <c r="D20" t="s">
        <v>31</v>
      </c>
      <c r="F20">
        <v>2000</v>
      </c>
      <c r="G20" t="s">
        <v>1341</v>
      </c>
      <c r="K20" t="s">
        <v>165</v>
      </c>
      <c r="L20" t="s">
        <v>1339</v>
      </c>
      <c r="M20">
        <v>1</v>
      </c>
      <c r="N20">
        <v>125</v>
      </c>
      <c r="R20" t="str">
        <f t="shared" si="13"/>
        <v xml:space="preserve"> [19] = {["ID"] = 1879396402; }; -- Harrower of Morgul</v>
      </c>
      <c r="S20" s="1" t="str">
        <f t="shared" si="56"/>
        <v xml:space="preserve"> [19] = {["ID"] = 1879396402; ["SAVE_INDEX"] = 21; ["TYPE"] =  4;             ["VXP"] = 2000; ["LP"] =  0; ["REP"] =    0; ["FACTION"] =  1; ["TIER"] = 1; ["MIN_LVL"] = "125"; ["NAME"] = { ["EN"] = "Harrower of Morgul"; }; ["LORE"] = { ["EN"] = "Within the outer ring of Minas Morgul, Gothmog's and Ugrukhôr's forces are engaged in pitched battle. Encouraged by your own actions, the Harrowing of Morgul has begun!"; }; ["SUMMARY"] = { ["EN"] = "Complete 4 deeds"; }; ["TITLE"] = { ["EN"] = "Orc-Fighter"; }; };</v>
      </c>
      <c r="T20">
        <f t="shared" si="0"/>
        <v>19</v>
      </c>
      <c r="U20" t="str">
        <f t="shared" si="57"/>
        <v xml:space="preserve"> [19] = {</v>
      </c>
      <c r="V20" t="str">
        <f t="shared" si="58"/>
        <v xml:space="preserve">["ID"] = 1879396402; </v>
      </c>
      <c r="W20" t="str">
        <f t="shared" si="17"/>
        <v xml:space="preserve">["ID"] = 1879396402; </v>
      </c>
      <c r="X20" t="str">
        <f t="shared" si="18"/>
        <v/>
      </c>
      <c r="Y20" s="1" t="str">
        <f t="shared" si="59"/>
        <v xml:space="preserve">["SAVE_INDEX"] = 21; </v>
      </c>
      <c r="Z20">
        <f>VLOOKUP(D20,Type!A$2:B$18,2,FALSE)</f>
        <v>4</v>
      </c>
      <c r="AA20" t="str">
        <f t="shared" si="60"/>
        <v xml:space="preserve">["TYPE"] =  4; </v>
      </c>
      <c r="AB20" t="str">
        <f>IF(NOT(ISBLANK(E20)),VLOOKUP(E20,Type!D$2:E$6,2,FALSE),"")</f>
        <v/>
      </c>
      <c r="AC20" t="str">
        <f t="shared" si="61"/>
        <v xml:space="preserve">            </v>
      </c>
      <c r="AD20" t="str">
        <f t="shared" si="62"/>
        <v>2000</v>
      </c>
      <c r="AE20" t="str">
        <f t="shared" si="63"/>
        <v xml:space="preserve">["VXP"] = 2000; </v>
      </c>
      <c r="AF20" t="str">
        <f t="shared" si="64"/>
        <v>0</v>
      </c>
      <c r="AG20" t="str">
        <f t="shared" si="65"/>
        <v xml:space="preserve">["LP"] =  0; </v>
      </c>
      <c r="AH20" t="str">
        <f t="shared" si="66"/>
        <v>0</v>
      </c>
      <c r="AI20" t="str">
        <f t="shared" si="67"/>
        <v xml:space="preserve">["REP"] =    0; </v>
      </c>
      <c r="AJ20">
        <f>IF(NOT(ISBLANK(J20)),VLOOKUP(J20,Faction!A$2:B$78,2,FALSE),1)</f>
        <v>1</v>
      </c>
      <c r="AK20" t="str">
        <f t="shared" si="68"/>
        <v xml:space="preserve">["FACTION"] =  1; </v>
      </c>
      <c r="AL20" t="str">
        <f t="shared" si="69"/>
        <v xml:space="preserve">["TIER"] = 1; </v>
      </c>
      <c r="AM20" t="str">
        <f t="shared" si="70"/>
        <v xml:space="preserve">["MIN_LVL"] = "125"; </v>
      </c>
      <c r="AN20" t="str">
        <f t="shared" si="71"/>
        <v/>
      </c>
      <c r="AO20" t="str">
        <f t="shared" si="72"/>
        <v xml:space="preserve">["NAME"] = { ["EN"] = "Harrower of Morgul"; }; </v>
      </c>
      <c r="AP20" t="str">
        <f t="shared" si="73"/>
        <v xml:space="preserve">["LORE"] = { ["EN"] = "Within the outer ring of Minas Morgul, Gothmog's and Ugrukhôr's forces are engaged in pitched battle. Encouraged by your own actions, the Harrowing of Morgul has begun!"; }; </v>
      </c>
      <c r="AQ20" t="str">
        <f t="shared" si="74"/>
        <v xml:space="preserve">["SUMMARY"] = { ["EN"] = "Complete 4 deeds"; }; </v>
      </c>
      <c r="AR20" t="str">
        <f t="shared" si="75"/>
        <v xml:space="preserve">["TITLE"] = { ["EN"] = "Orc-Fighter"; }; </v>
      </c>
      <c r="AS20" t="str">
        <f t="shared" si="12"/>
        <v>};</v>
      </c>
    </row>
    <row r="21" spans="1:45" x14ac:dyDescent="0.25">
      <c r="A21">
        <v>1879396184</v>
      </c>
      <c r="B21">
        <v>22</v>
      </c>
      <c r="C21" t="s">
        <v>1612</v>
      </c>
      <c r="D21" t="s">
        <v>31</v>
      </c>
      <c r="K21" t="s">
        <v>1349</v>
      </c>
      <c r="L21" t="s">
        <v>1339</v>
      </c>
      <c r="M21">
        <v>2</v>
      </c>
      <c r="N21">
        <v>125</v>
      </c>
      <c r="R21" t="str">
        <f t="shared" si="13"/>
        <v xml:space="preserve"> [20] = {["ID"] = 1879396184; }; -- Harrowing of Morgul -- Tier 1</v>
      </c>
      <c r="S21" s="1" t="str">
        <f t="shared" si="56"/>
        <v xml:space="preserve"> [20] = {["ID"] = 1879396184; ["SAVE_INDEX"] = 22; ["TYPE"] =  4;             ["VXP"] =    0; ["LP"] =  0; ["REP"] =    0; ["FACTION"] =  1; ["TIER"] = 2; ["MIN_LVL"] = "125"; ["NAME"] = { ["EN"] = "Harrowing of Morgul -- Tier 1"; }; ["LORE"] = { ["EN"] = "Within the outer ring of Minas Morgul, Gothmog's and Ugrukhôr's forces are engaged in pitched battle. Encouraged by your own actions, the Harrowing of Morgul has begun!"; }; ["SUMMARY"] = { ["EN"] = "Complete 'The Harrowing of Morgul-- Tier 1'"; }; };</v>
      </c>
      <c r="T21">
        <f t="shared" si="0"/>
        <v>20</v>
      </c>
      <c r="U21" t="str">
        <f t="shared" si="57"/>
        <v xml:space="preserve"> [20] = {</v>
      </c>
      <c r="V21" t="str">
        <f t="shared" si="58"/>
        <v xml:space="preserve">["ID"] = 1879396184; </v>
      </c>
      <c r="W21" t="str">
        <f t="shared" si="17"/>
        <v xml:space="preserve">["ID"] = 1879396184; </v>
      </c>
      <c r="X21" t="str">
        <f t="shared" si="18"/>
        <v/>
      </c>
      <c r="Y21" s="1" t="str">
        <f t="shared" si="59"/>
        <v xml:space="preserve">["SAVE_INDEX"] = 22; </v>
      </c>
      <c r="Z21">
        <f>VLOOKUP(D21,Type!A$2:B$18,2,FALSE)</f>
        <v>4</v>
      </c>
      <c r="AA21" t="str">
        <f t="shared" si="60"/>
        <v xml:space="preserve">["TYPE"] =  4; </v>
      </c>
      <c r="AB21" t="str">
        <f>IF(NOT(ISBLANK(E21)),VLOOKUP(E21,Type!D$2:E$6,2,FALSE),"")</f>
        <v/>
      </c>
      <c r="AC21" t="str">
        <f t="shared" si="61"/>
        <v xml:space="preserve">            </v>
      </c>
      <c r="AD21" t="str">
        <f t="shared" si="62"/>
        <v>0</v>
      </c>
      <c r="AE21" t="str">
        <f t="shared" si="63"/>
        <v xml:space="preserve">["VXP"] =    0; </v>
      </c>
      <c r="AF21" t="str">
        <f t="shared" si="64"/>
        <v>0</v>
      </c>
      <c r="AG21" t="str">
        <f t="shared" si="65"/>
        <v xml:space="preserve">["LP"] =  0; </v>
      </c>
      <c r="AH21" t="str">
        <f t="shared" si="66"/>
        <v>0</v>
      </c>
      <c r="AI21" t="str">
        <f t="shared" si="67"/>
        <v xml:space="preserve">["REP"] =    0; </v>
      </c>
      <c r="AJ21">
        <f>IF(NOT(ISBLANK(J21)),VLOOKUP(J21,Faction!A$2:B$78,2,FALSE),1)</f>
        <v>1</v>
      </c>
      <c r="AK21" t="str">
        <f t="shared" si="68"/>
        <v xml:space="preserve">["FACTION"] =  1; </v>
      </c>
      <c r="AL21" t="str">
        <f t="shared" si="69"/>
        <v xml:space="preserve">["TIER"] = 2; </v>
      </c>
      <c r="AM21" t="str">
        <f t="shared" si="70"/>
        <v xml:space="preserve">["MIN_LVL"] = "125"; </v>
      </c>
      <c r="AN21" t="str">
        <f t="shared" si="71"/>
        <v/>
      </c>
      <c r="AO21" t="str">
        <f t="shared" si="72"/>
        <v xml:space="preserve">["NAME"] = { ["EN"] = "Harrowing of Morgul -- Tier 1"; }; </v>
      </c>
      <c r="AP21" t="str">
        <f t="shared" si="73"/>
        <v xml:space="preserve">["LORE"] = { ["EN"] = "Within the outer ring of Minas Morgul, Gothmog's and Ugrukhôr's forces are engaged in pitched battle. Encouraged by your own actions, the Harrowing of Morgul has begun!"; }; </v>
      </c>
      <c r="AQ21" t="str">
        <f t="shared" si="74"/>
        <v xml:space="preserve">["SUMMARY"] = { ["EN"] = "Complete 'The Harrowing of Morgul-- Tier 1'"; }; </v>
      </c>
      <c r="AR21" t="str">
        <f t="shared" si="75"/>
        <v/>
      </c>
      <c r="AS21" t="str">
        <f t="shared" si="12"/>
        <v>};</v>
      </c>
    </row>
    <row r="22" spans="1:45" x14ac:dyDescent="0.25">
      <c r="A22">
        <v>1879396177</v>
      </c>
      <c r="B22">
        <v>23</v>
      </c>
      <c r="C22" t="s">
        <v>1342</v>
      </c>
      <c r="D22" t="s">
        <v>31</v>
      </c>
      <c r="K22" t="s">
        <v>1348</v>
      </c>
      <c r="L22" t="s">
        <v>1339</v>
      </c>
      <c r="M22">
        <v>2</v>
      </c>
      <c r="N22">
        <v>125</v>
      </c>
      <c r="R22" t="str">
        <f t="shared" si="13"/>
        <v xml:space="preserve"> [21] = {["ID"] = 1879396177; }; -- The Harrowing of Morgul-- Tier 2</v>
      </c>
      <c r="S22" s="1" t="str">
        <f t="shared" si="56"/>
        <v xml:space="preserve"> [21] = {["ID"] = 1879396177; ["SAVE_INDEX"] = 23; ["TYPE"] =  4;             ["VXP"] =    0; ["LP"] =  0; ["REP"] =    0; ["FACTION"] =  1; ["TIER"] = 2; ["MIN_LVL"] = "125"; ["NAME"] = { ["EN"] = "The Harrowing of Morgul-- Tier 2"; }; ["LORE"] = { ["EN"] = "Within the outer ring of Minas Morgul, Gothmog's and Ugrukhôr's forces are engaged in pitched battle. Encouraged by your own actions, the Harrowing of Morgul has begun!"; }; ["SUMMARY"] = { ["EN"] = "Complete 'The Harrowing of Morgul-- Tier 2'"; }; };</v>
      </c>
      <c r="T22">
        <f t="shared" si="0"/>
        <v>21</v>
      </c>
      <c r="U22" t="str">
        <f t="shared" si="57"/>
        <v xml:space="preserve"> [21] = {</v>
      </c>
      <c r="V22" t="str">
        <f t="shared" si="58"/>
        <v xml:space="preserve">["ID"] = 1879396177; </v>
      </c>
      <c r="W22" t="str">
        <f t="shared" si="17"/>
        <v xml:space="preserve">["ID"] = 1879396177; </v>
      </c>
      <c r="X22" t="str">
        <f t="shared" si="18"/>
        <v/>
      </c>
      <c r="Y22" s="1" t="str">
        <f t="shared" si="59"/>
        <v xml:space="preserve">["SAVE_INDEX"] = 23; </v>
      </c>
      <c r="Z22">
        <f>VLOOKUP(D22,Type!A$2:B$18,2,FALSE)</f>
        <v>4</v>
      </c>
      <c r="AA22" t="str">
        <f t="shared" si="60"/>
        <v xml:space="preserve">["TYPE"] =  4; </v>
      </c>
      <c r="AB22" t="str">
        <f>IF(NOT(ISBLANK(E22)),VLOOKUP(E22,Type!D$2:E$6,2,FALSE),"")</f>
        <v/>
      </c>
      <c r="AC22" t="str">
        <f t="shared" si="61"/>
        <v xml:space="preserve">            </v>
      </c>
      <c r="AD22" t="str">
        <f t="shared" si="62"/>
        <v>0</v>
      </c>
      <c r="AE22" t="str">
        <f t="shared" si="63"/>
        <v xml:space="preserve">["VXP"] =    0; </v>
      </c>
      <c r="AF22" t="str">
        <f t="shared" si="64"/>
        <v>0</v>
      </c>
      <c r="AG22" t="str">
        <f t="shared" si="65"/>
        <v xml:space="preserve">["LP"] =  0; </v>
      </c>
      <c r="AH22" t="str">
        <f t="shared" si="66"/>
        <v>0</v>
      </c>
      <c r="AI22" t="str">
        <f t="shared" si="67"/>
        <v xml:space="preserve">["REP"] =    0; </v>
      </c>
      <c r="AJ22">
        <f>IF(NOT(ISBLANK(J22)),VLOOKUP(J22,Faction!A$2:B$78,2,FALSE),1)</f>
        <v>1</v>
      </c>
      <c r="AK22" t="str">
        <f t="shared" si="68"/>
        <v xml:space="preserve">["FACTION"] =  1; </v>
      </c>
      <c r="AL22" t="str">
        <f t="shared" si="69"/>
        <v xml:space="preserve">["TIER"] = 2; </v>
      </c>
      <c r="AM22" t="str">
        <f t="shared" si="70"/>
        <v xml:space="preserve">["MIN_LVL"] = "125"; </v>
      </c>
      <c r="AN22" t="str">
        <f t="shared" si="71"/>
        <v/>
      </c>
      <c r="AO22" t="str">
        <f t="shared" si="72"/>
        <v xml:space="preserve">["NAME"] = { ["EN"] = "The Harrowing of Morgul-- Tier 2"; }; </v>
      </c>
      <c r="AP22" t="str">
        <f t="shared" si="73"/>
        <v xml:space="preserve">["LORE"] = { ["EN"] = "Within the outer ring of Minas Morgul, Gothmog's and Ugrukhôr's forces are engaged in pitched battle. Encouraged by your own actions, the Harrowing of Morgul has begun!"; }; </v>
      </c>
      <c r="AQ22" t="str">
        <f t="shared" si="74"/>
        <v xml:space="preserve">["SUMMARY"] = { ["EN"] = "Complete 'The Harrowing of Morgul-- Tier 2'"; }; </v>
      </c>
      <c r="AR22" t="str">
        <f t="shared" si="75"/>
        <v/>
      </c>
      <c r="AS22" t="str">
        <f t="shared" si="12"/>
        <v>};</v>
      </c>
    </row>
    <row r="23" spans="1:45" x14ac:dyDescent="0.25">
      <c r="A23">
        <v>1879396179</v>
      </c>
      <c r="B23">
        <v>24</v>
      </c>
      <c r="C23" t="s">
        <v>1343</v>
      </c>
      <c r="D23" t="s">
        <v>31</v>
      </c>
      <c r="K23" t="s">
        <v>1347</v>
      </c>
      <c r="L23" t="s">
        <v>1339</v>
      </c>
      <c r="M23">
        <v>2</v>
      </c>
      <c r="N23">
        <v>125</v>
      </c>
      <c r="R23" t="str">
        <f t="shared" si="13"/>
        <v xml:space="preserve"> [22] = {["ID"] = 1879396179; }; -- The Harrowing of Morgul-- Tier 3</v>
      </c>
      <c r="S23" s="1" t="str">
        <f t="shared" si="56"/>
        <v xml:space="preserve"> [22] = {["ID"] = 1879396179; ["SAVE_INDEX"] = 24; ["TYPE"] =  4;             ["VXP"] =    0; ["LP"] =  0; ["REP"] =    0; ["FACTION"] =  1; ["TIER"] = 2; ["MIN_LVL"] = "125"; ["NAME"] = { ["EN"] = "The Harrowing of Morgul-- Tier 3"; }; ["LORE"] = { ["EN"] = "Within the outer ring of Minas Morgul, Gothmog's and Ugrukhôr's forces are engaged in pitched battle. Encouraged by your own actions, the Harrowing of Morgul has begun!"; }; ["SUMMARY"] = { ["EN"] = "Complete 'The Harrowing of Morgul-- Tier 3'"; }; };</v>
      </c>
      <c r="T23">
        <f t="shared" si="0"/>
        <v>22</v>
      </c>
      <c r="U23" t="str">
        <f t="shared" si="57"/>
        <v xml:space="preserve"> [22] = {</v>
      </c>
      <c r="V23" t="str">
        <f t="shared" si="58"/>
        <v xml:space="preserve">["ID"] = 1879396179; </v>
      </c>
      <c r="W23" t="str">
        <f t="shared" si="17"/>
        <v xml:space="preserve">["ID"] = 1879396179; </v>
      </c>
      <c r="X23" t="str">
        <f t="shared" si="18"/>
        <v/>
      </c>
      <c r="Y23" s="1" t="str">
        <f t="shared" si="59"/>
        <v xml:space="preserve">["SAVE_INDEX"] = 24; </v>
      </c>
      <c r="Z23">
        <f>VLOOKUP(D23,Type!A$2:B$18,2,FALSE)</f>
        <v>4</v>
      </c>
      <c r="AA23" t="str">
        <f t="shared" si="60"/>
        <v xml:space="preserve">["TYPE"] =  4; </v>
      </c>
      <c r="AB23" t="str">
        <f>IF(NOT(ISBLANK(E23)),VLOOKUP(E23,Type!D$2:E$6,2,FALSE),"")</f>
        <v/>
      </c>
      <c r="AC23" t="str">
        <f t="shared" si="61"/>
        <v xml:space="preserve">            </v>
      </c>
      <c r="AD23" t="str">
        <f t="shared" si="62"/>
        <v>0</v>
      </c>
      <c r="AE23" t="str">
        <f t="shared" si="63"/>
        <v xml:space="preserve">["VXP"] =    0; </v>
      </c>
      <c r="AF23" t="str">
        <f t="shared" si="64"/>
        <v>0</v>
      </c>
      <c r="AG23" t="str">
        <f t="shared" si="65"/>
        <v xml:space="preserve">["LP"] =  0; </v>
      </c>
      <c r="AH23" t="str">
        <f t="shared" si="66"/>
        <v>0</v>
      </c>
      <c r="AI23" t="str">
        <f t="shared" si="67"/>
        <v xml:space="preserve">["REP"] =    0; </v>
      </c>
      <c r="AJ23">
        <f>IF(NOT(ISBLANK(J23)),VLOOKUP(J23,Faction!A$2:B$78,2,FALSE),1)</f>
        <v>1</v>
      </c>
      <c r="AK23" t="str">
        <f t="shared" si="68"/>
        <v xml:space="preserve">["FACTION"] =  1; </v>
      </c>
      <c r="AL23" t="str">
        <f t="shared" si="69"/>
        <v xml:space="preserve">["TIER"] = 2; </v>
      </c>
      <c r="AM23" t="str">
        <f t="shared" si="70"/>
        <v xml:space="preserve">["MIN_LVL"] = "125"; </v>
      </c>
      <c r="AN23" t="str">
        <f t="shared" si="71"/>
        <v/>
      </c>
      <c r="AO23" t="str">
        <f t="shared" si="72"/>
        <v xml:space="preserve">["NAME"] = { ["EN"] = "The Harrowing of Morgul-- Tier 3"; }; </v>
      </c>
      <c r="AP23" t="str">
        <f t="shared" si="73"/>
        <v xml:space="preserve">["LORE"] = { ["EN"] = "Within the outer ring of Minas Morgul, Gothmog's and Ugrukhôr's forces are engaged in pitched battle. Encouraged by your own actions, the Harrowing of Morgul has begun!"; }; </v>
      </c>
      <c r="AQ23" t="str">
        <f t="shared" si="74"/>
        <v xml:space="preserve">["SUMMARY"] = { ["EN"] = "Complete 'The Harrowing of Morgul-- Tier 3'"; }; </v>
      </c>
      <c r="AR23" t="str">
        <f t="shared" si="75"/>
        <v/>
      </c>
      <c r="AS23" t="str">
        <f t="shared" si="12"/>
        <v>};</v>
      </c>
    </row>
    <row r="24" spans="1:45" x14ac:dyDescent="0.25">
      <c r="A24">
        <v>1879396174</v>
      </c>
      <c r="B24">
        <v>25</v>
      </c>
      <c r="C24" t="s">
        <v>1344</v>
      </c>
      <c r="D24" t="s">
        <v>31</v>
      </c>
      <c r="I24">
        <v>900</v>
      </c>
      <c r="J24" t="s">
        <v>105</v>
      </c>
      <c r="K24" t="s">
        <v>1346</v>
      </c>
      <c r="L24" t="s">
        <v>1345</v>
      </c>
      <c r="M24">
        <v>2</v>
      </c>
      <c r="N24">
        <v>125</v>
      </c>
      <c r="R24" t="str">
        <f t="shared" si="13"/>
        <v xml:space="preserve"> [23] = {["ID"] = 1879396174; }; -- The Harrowing of Morgul -- Slayer</v>
      </c>
      <c r="S24" s="1" t="str">
        <f t="shared" si="56"/>
        <v xml:space="preserve"> [23] = {["ID"] = 1879396174; ["SAVE_INDEX"] = 25; ["TYPE"] =  4;             ["VXP"] =    0; ["LP"] =  0; ["REP"] =  900; ["FACTION"] = 74; ["TIER"] = 2; ["MIN_LVL"] = "125"; ["NAME"] = { ["EN"] = "The Harrowing of Morgul -- Slayer"; }; ["LORE"] = { ["EN"] = "Defeat many foes during the battle between Ugrukhôr and Gothmog's forces."; }; ["SUMMARY"] = { ["EN"] = "Defeat 400 foes during the battle between Ugrukhôr and Gothmog's forces."; }; };</v>
      </c>
      <c r="T24">
        <f t="shared" si="0"/>
        <v>23</v>
      </c>
      <c r="U24" t="str">
        <f t="shared" si="57"/>
        <v xml:space="preserve"> [23] = {</v>
      </c>
      <c r="V24" t="str">
        <f t="shared" si="58"/>
        <v xml:space="preserve">["ID"] = 1879396174; </v>
      </c>
      <c r="W24" t="str">
        <f t="shared" si="17"/>
        <v xml:space="preserve">["ID"] = 1879396174; </v>
      </c>
      <c r="X24" t="str">
        <f t="shared" si="18"/>
        <v/>
      </c>
      <c r="Y24" s="1" t="str">
        <f t="shared" si="59"/>
        <v xml:space="preserve">["SAVE_INDEX"] = 25; </v>
      </c>
      <c r="Z24">
        <f>VLOOKUP(D24,Type!A$2:B$18,2,FALSE)</f>
        <v>4</v>
      </c>
      <c r="AA24" t="str">
        <f t="shared" si="60"/>
        <v xml:space="preserve">["TYPE"] =  4; </v>
      </c>
      <c r="AB24" t="str">
        <f>IF(NOT(ISBLANK(E24)),VLOOKUP(E24,Type!D$2:E$6,2,FALSE),"")</f>
        <v/>
      </c>
      <c r="AC24" t="str">
        <f t="shared" si="61"/>
        <v xml:space="preserve">            </v>
      </c>
      <c r="AD24" t="str">
        <f t="shared" si="62"/>
        <v>0</v>
      </c>
      <c r="AE24" t="str">
        <f t="shared" si="63"/>
        <v xml:space="preserve">["VXP"] =    0; </v>
      </c>
      <c r="AF24" t="str">
        <f t="shared" si="64"/>
        <v>0</v>
      </c>
      <c r="AG24" t="str">
        <f t="shared" si="65"/>
        <v xml:space="preserve">["LP"] =  0; </v>
      </c>
      <c r="AH24" t="str">
        <f t="shared" si="66"/>
        <v>900</v>
      </c>
      <c r="AI24" t="str">
        <f t="shared" si="67"/>
        <v xml:space="preserve">["REP"] =  900; </v>
      </c>
      <c r="AJ24">
        <f>IF(NOT(ISBLANK(J24)),VLOOKUP(J24,Faction!A$2:B$78,2,FALSE),1)</f>
        <v>74</v>
      </c>
      <c r="AK24" t="str">
        <f t="shared" si="68"/>
        <v xml:space="preserve">["FACTION"] = 74; </v>
      </c>
      <c r="AL24" t="str">
        <f t="shared" si="69"/>
        <v xml:space="preserve">["TIER"] = 2; </v>
      </c>
      <c r="AM24" t="str">
        <f t="shared" si="70"/>
        <v xml:space="preserve">["MIN_LVL"] = "125"; </v>
      </c>
      <c r="AN24" t="str">
        <f t="shared" si="71"/>
        <v/>
      </c>
      <c r="AO24" t="str">
        <f t="shared" si="72"/>
        <v xml:space="preserve">["NAME"] = { ["EN"] = "The Harrowing of Morgul -- Slayer"; }; </v>
      </c>
      <c r="AP24" t="str">
        <f t="shared" si="73"/>
        <v xml:space="preserve">["LORE"] = { ["EN"] = "Defeat many foes during the battle between Ugrukhôr and Gothmog's forces."; }; </v>
      </c>
      <c r="AQ24" t="str">
        <f t="shared" si="74"/>
        <v xml:space="preserve">["SUMMARY"] = { ["EN"] = "Defeat 400 foes during the battle between Ugrukhôr and Gothmog's forces."; }; </v>
      </c>
      <c r="AR24" t="str">
        <f t="shared" si="75"/>
        <v/>
      </c>
      <c r="AS24" t="str">
        <f t="shared" si="12"/>
        <v>};</v>
      </c>
    </row>
    <row r="25" spans="1:45" x14ac:dyDescent="0.25">
      <c r="C25" s="2" t="s">
        <v>1304</v>
      </c>
      <c r="D25" s="2" t="s">
        <v>134</v>
      </c>
      <c r="E25" s="2"/>
      <c r="P25">
        <v>105</v>
      </c>
      <c r="R25" t="str">
        <f t="shared" si="13"/>
        <v xml:space="preserve"> [24] = {["CAT_ID"] = 105; }; -- Gath Daeroval</v>
      </c>
      <c r="S25" s="1" t="str">
        <f t="shared" si="14"/>
        <v xml:space="preserve"> [24] = {                                          ["TYPE"] = 14;             ["VXP"] =    0; ["LP"] =  0; ["REP"] =    0; ["FACTION"] =  1; ["TIER"] = 0;                      ["NAME"] = { ["EN"] = "Gath Daeroval"; }; };</v>
      </c>
      <c r="T25">
        <f t="shared" si="0"/>
        <v>24</v>
      </c>
      <c r="U25" t="str">
        <f t="shared" si="15"/>
        <v xml:space="preserve"> [24] = {</v>
      </c>
      <c r="V25" t="str">
        <f t="shared" si="16"/>
        <v xml:space="preserve">                     </v>
      </c>
      <c r="W25" t="str">
        <f t="shared" si="17"/>
        <v/>
      </c>
      <c r="X25" t="str">
        <f t="shared" si="18"/>
        <v xml:space="preserve">["CAT_ID"] = 105; </v>
      </c>
      <c r="Y25" s="1" t="str">
        <f t="shared" si="19"/>
        <v xml:space="preserve">                     </v>
      </c>
      <c r="Z25">
        <f>VLOOKUP(D25,Type!A$2:B$18,2,FALSE)</f>
        <v>14</v>
      </c>
      <c r="AA25" t="str">
        <f t="shared" si="20"/>
        <v xml:space="preserve">["TYPE"] = 14; </v>
      </c>
      <c r="AB25" t="str">
        <f>IF(NOT(ISBLANK(E25)),VLOOKUP(E25,Type!D$2:E$6,2,FALSE),"")</f>
        <v/>
      </c>
      <c r="AC25" t="str">
        <f t="shared" si="21"/>
        <v xml:space="preserve">            </v>
      </c>
      <c r="AD25" t="str">
        <f t="shared" si="22"/>
        <v>0</v>
      </c>
      <c r="AE25" t="str">
        <f t="shared" si="23"/>
        <v xml:space="preserve">["VXP"] =    0; </v>
      </c>
      <c r="AF25" t="str">
        <f t="shared" si="24"/>
        <v>0</v>
      </c>
      <c r="AG25" t="str">
        <f t="shared" si="25"/>
        <v xml:space="preserve">["LP"] =  0; </v>
      </c>
      <c r="AH25" t="str">
        <f t="shared" si="26"/>
        <v>0</v>
      </c>
      <c r="AI25" t="str">
        <f t="shared" si="27"/>
        <v xml:space="preserve">["REP"] =    0; </v>
      </c>
      <c r="AJ25">
        <f>IF(NOT(ISBLANK(J25)),VLOOKUP(J25,Faction!A$2:B$78,2,FALSE),1)</f>
        <v>1</v>
      </c>
      <c r="AK25" t="str">
        <f t="shared" si="28"/>
        <v xml:space="preserve">["FACTION"] =  1; </v>
      </c>
      <c r="AL25" t="str">
        <f t="shared" si="29"/>
        <v xml:space="preserve">["TIER"] = 0; </v>
      </c>
      <c r="AM25" t="str">
        <f t="shared" si="30"/>
        <v xml:space="preserve">                     </v>
      </c>
      <c r="AN25" t="str">
        <f t="shared" si="31"/>
        <v/>
      </c>
      <c r="AO25" t="str">
        <f t="shared" si="32"/>
        <v xml:space="preserve">["NAME"] = { ["EN"] = "Gath Daeroval"; }; </v>
      </c>
      <c r="AP25" t="str">
        <f t="shared" si="33"/>
        <v/>
      </c>
      <c r="AQ25" t="str">
        <f t="shared" si="34"/>
        <v/>
      </c>
      <c r="AR25" t="str">
        <f t="shared" si="35"/>
        <v/>
      </c>
      <c r="AS25" t="str">
        <f t="shared" si="12"/>
        <v>};</v>
      </c>
    </row>
    <row r="26" spans="1:45" x14ac:dyDescent="0.25">
      <c r="A26">
        <v>1879397734</v>
      </c>
      <c r="B26">
        <v>7</v>
      </c>
      <c r="C26" t="s">
        <v>1305</v>
      </c>
      <c r="D26" t="s">
        <v>31</v>
      </c>
      <c r="F26">
        <v>2000</v>
      </c>
      <c r="G26" t="s">
        <v>1314</v>
      </c>
      <c r="K26" t="s">
        <v>228</v>
      </c>
      <c r="L26" t="s">
        <v>1311</v>
      </c>
      <c r="M26">
        <v>1</v>
      </c>
      <c r="N26">
        <v>125</v>
      </c>
      <c r="R26" t="str">
        <f t="shared" si="13"/>
        <v xml:space="preserve"> [25] = {["ID"] = 1879397734; }; -- Conqueror of Gath Daeroval, the Shadow-roost</v>
      </c>
      <c r="S26" s="1" t="str">
        <f t="shared" si="14"/>
        <v xml:space="preserve"> [25] = {["ID"] = 1879397734; ["SAVE_INDEX"] =  7; ["TYPE"] =  4;             ["VXP"] = 2000; ["LP"] =  0; ["REP"] =    0; ["FACTION"] =  1; ["TIER"] = 1; ["MIN_LVL"] = "125"; ["NAME"] = { ["EN"] = "Conqueror of Gath Daeroval, the Shadow-roost"; }; ["LORE"] = { ["EN"] = "High above the Morgul Vale in a cleft in the side of Achathras, Gath Daeroval is home to the Shadow-roost of the fell beasts."; }; ["SUMMARY"] = { ["EN"] = "Complete 5 deeds"; }; ["TITLE"] = { ["EN"] = "Ruler of the Roost"; }; };</v>
      </c>
      <c r="T26">
        <f t="shared" si="0"/>
        <v>25</v>
      </c>
      <c r="U26" t="str">
        <f t="shared" si="15"/>
        <v xml:space="preserve"> [25] = {</v>
      </c>
      <c r="V26" t="str">
        <f t="shared" si="16"/>
        <v xml:space="preserve">["ID"] = 1879397734; </v>
      </c>
      <c r="W26" t="str">
        <f t="shared" si="17"/>
        <v xml:space="preserve">["ID"] = 1879397734; </v>
      </c>
      <c r="X26" t="str">
        <f t="shared" si="18"/>
        <v/>
      </c>
      <c r="Y26" s="1" t="str">
        <f t="shared" si="19"/>
        <v xml:space="preserve">["SAVE_INDEX"] =  7; </v>
      </c>
      <c r="Z26">
        <f>VLOOKUP(D26,Type!A$2:B$18,2,FALSE)</f>
        <v>4</v>
      </c>
      <c r="AA26" t="str">
        <f t="shared" si="20"/>
        <v xml:space="preserve">["TYPE"] =  4; </v>
      </c>
      <c r="AB26" t="str">
        <f>IF(NOT(ISBLANK(E26)),VLOOKUP(E26,Type!D$2:E$6,2,FALSE),"")</f>
        <v/>
      </c>
      <c r="AC26" t="str">
        <f t="shared" si="21"/>
        <v xml:space="preserve">            </v>
      </c>
      <c r="AD26" t="str">
        <f t="shared" si="22"/>
        <v>2000</v>
      </c>
      <c r="AE26" t="str">
        <f t="shared" si="23"/>
        <v xml:space="preserve">["VXP"] = 2000; </v>
      </c>
      <c r="AF26" t="str">
        <f t="shared" si="24"/>
        <v>0</v>
      </c>
      <c r="AG26" t="str">
        <f t="shared" si="25"/>
        <v xml:space="preserve">["LP"] =  0; </v>
      </c>
      <c r="AH26" t="str">
        <f t="shared" si="26"/>
        <v>0</v>
      </c>
      <c r="AI26" t="str">
        <f t="shared" si="27"/>
        <v xml:space="preserve">["REP"] =    0; </v>
      </c>
      <c r="AJ26">
        <f>IF(NOT(ISBLANK(J26)),VLOOKUP(J26,Faction!A$2:B$78,2,FALSE),1)</f>
        <v>1</v>
      </c>
      <c r="AK26" t="str">
        <f t="shared" si="28"/>
        <v xml:space="preserve">["FACTION"] =  1; </v>
      </c>
      <c r="AL26" t="str">
        <f t="shared" si="29"/>
        <v xml:space="preserve">["TIER"] = 1; </v>
      </c>
      <c r="AM26" t="str">
        <f t="shared" si="30"/>
        <v xml:space="preserve">["MIN_LVL"] = "125"; </v>
      </c>
      <c r="AN26" t="str">
        <f t="shared" si="31"/>
        <v/>
      </c>
      <c r="AO26" t="str">
        <f t="shared" si="32"/>
        <v xml:space="preserve">["NAME"] = { ["EN"] = "Conqueror of Gath Daeroval, the Shadow-roost"; }; </v>
      </c>
      <c r="AP26" t="str">
        <f t="shared" si="33"/>
        <v xml:space="preserve">["LORE"] = { ["EN"] = "High above the Morgul Vale in a cleft in the side of Achathras, Gath Daeroval is home to the Shadow-roost of the fell beasts."; }; </v>
      </c>
      <c r="AQ26" t="str">
        <f t="shared" si="34"/>
        <v xml:space="preserve">["SUMMARY"] = { ["EN"] = "Complete 5 deeds"; }; </v>
      </c>
      <c r="AR26" t="str">
        <f t="shared" si="35"/>
        <v xml:space="preserve">["TITLE"] = { ["EN"] = "Ruler of the Roost"; }; </v>
      </c>
      <c r="AS26" t="str">
        <f t="shared" si="12"/>
        <v>};</v>
      </c>
    </row>
    <row r="27" spans="1:45" x14ac:dyDescent="0.25">
      <c r="A27">
        <v>1879396175</v>
      </c>
      <c r="B27">
        <v>8</v>
      </c>
      <c r="C27" t="s">
        <v>1306</v>
      </c>
      <c r="D27" t="s">
        <v>31</v>
      </c>
      <c r="K27" t="s">
        <v>1313</v>
      </c>
      <c r="L27" t="s">
        <v>1311</v>
      </c>
      <c r="M27">
        <v>2</v>
      </c>
      <c r="N27">
        <v>125</v>
      </c>
      <c r="R27" t="str">
        <f t="shared" si="13"/>
        <v xml:space="preserve"> [26] = {["ID"] = 1879396175; }; -- Gath Daeroval, the Shadow-roost -- Tier 1</v>
      </c>
      <c r="S27" s="1" t="str">
        <f t="shared" si="14"/>
        <v xml:space="preserve"> [26] = {["ID"] = 1879396175; ["SAVE_INDEX"] =  8; ["TYPE"] =  4;             ["VXP"] =    0; ["LP"] =  0; ["REP"] =    0; ["FACTION"] =  1; ["TIER"] = 2; ["MIN_LVL"] = "125"; ["NAME"] = { ["EN"] = "Gath Daeroval, the Shadow-roost -- Tier 1"; }; ["LORE"] = { ["EN"] = "High above the Morgul Vale in a cleft in the side of Achathras, Gath Daeroval is home to the Shadow-roost of the fell beasts."; }; ["SUMMARY"] = { ["EN"] = "Complete 'Gath Daeroval, the Shadow-roost -- Tier 1'"; }; };</v>
      </c>
      <c r="T27">
        <f t="shared" si="0"/>
        <v>26</v>
      </c>
      <c r="U27" t="str">
        <f t="shared" si="15"/>
        <v xml:space="preserve"> [26] = {</v>
      </c>
      <c r="V27" t="str">
        <f t="shared" si="16"/>
        <v xml:space="preserve">["ID"] = 1879396175; </v>
      </c>
      <c r="W27" t="str">
        <f t="shared" si="17"/>
        <v xml:space="preserve">["ID"] = 1879396175; </v>
      </c>
      <c r="X27" t="str">
        <f t="shared" si="18"/>
        <v/>
      </c>
      <c r="Y27" s="1" t="str">
        <f t="shared" si="19"/>
        <v xml:space="preserve">["SAVE_INDEX"] =  8; </v>
      </c>
      <c r="Z27">
        <f>VLOOKUP(D27,Type!A$2:B$18,2,FALSE)</f>
        <v>4</v>
      </c>
      <c r="AA27" t="str">
        <f t="shared" si="20"/>
        <v xml:space="preserve">["TYPE"] =  4; </v>
      </c>
      <c r="AB27" t="str">
        <f>IF(NOT(ISBLANK(E27)),VLOOKUP(E27,Type!D$2:E$6,2,FALSE),"")</f>
        <v/>
      </c>
      <c r="AC27" t="str">
        <f t="shared" si="21"/>
        <v xml:space="preserve">            </v>
      </c>
      <c r="AD27" t="str">
        <f t="shared" si="22"/>
        <v>0</v>
      </c>
      <c r="AE27" t="str">
        <f t="shared" si="23"/>
        <v xml:space="preserve">["VXP"] =    0; </v>
      </c>
      <c r="AF27" t="str">
        <f t="shared" si="24"/>
        <v>0</v>
      </c>
      <c r="AG27" t="str">
        <f t="shared" si="25"/>
        <v xml:space="preserve">["LP"] =  0; </v>
      </c>
      <c r="AH27" t="str">
        <f t="shared" si="26"/>
        <v>0</v>
      </c>
      <c r="AI27" t="str">
        <f t="shared" si="27"/>
        <v xml:space="preserve">["REP"] =    0; </v>
      </c>
      <c r="AJ27">
        <f>IF(NOT(ISBLANK(J27)),VLOOKUP(J27,Faction!A$2:B$78,2,FALSE),1)</f>
        <v>1</v>
      </c>
      <c r="AK27" t="str">
        <f t="shared" si="28"/>
        <v xml:space="preserve">["FACTION"] =  1; </v>
      </c>
      <c r="AL27" t="str">
        <f t="shared" si="29"/>
        <v xml:space="preserve">["TIER"] = 2; </v>
      </c>
      <c r="AM27" t="str">
        <f t="shared" si="30"/>
        <v xml:space="preserve">["MIN_LVL"] = "125"; </v>
      </c>
      <c r="AN27" t="str">
        <f t="shared" si="31"/>
        <v/>
      </c>
      <c r="AO27" t="str">
        <f t="shared" si="32"/>
        <v xml:space="preserve">["NAME"] = { ["EN"] = "Gath Daeroval, the Shadow-roost -- Tier 1"; }; </v>
      </c>
      <c r="AP27" t="str">
        <f t="shared" si="33"/>
        <v xml:space="preserve">["LORE"] = { ["EN"] = "High above the Morgul Vale in a cleft in the side of Achathras, Gath Daeroval is home to the Shadow-roost of the fell beasts."; }; </v>
      </c>
      <c r="AQ27" t="str">
        <f t="shared" si="34"/>
        <v xml:space="preserve">["SUMMARY"] = { ["EN"] = "Complete 'Gath Daeroval, the Shadow-roost -- Tier 1'"; }; </v>
      </c>
      <c r="AR27" t="str">
        <f t="shared" si="35"/>
        <v/>
      </c>
      <c r="AS27" t="str">
        <f t="shared" si="12"/>
        <v>};</v>
      </c>
    </row>
    <row r="28" spans="1:45" x14ac:dyDescent="0.25">
      <c r="A28">
        <v>1879397309</v>
      </c>
      <c r="B28">
        <v>9</v>
      </c>
      <c r="C28" t="s">
        <v>1319</v>
      </c>
      <c r="D28" t="s">
        <v>25</v>
      </c>
      <c r="K28" t="s">
        <v>1320</v>
      </c>
      <c r="L28" t="s">
        <v>1703</v>
      </c>
      <c r="M28">
        <v>3</v>
      </c>
      <c r="N28">
        <v>120</v>
      </c>
      <c r="R28" t="str">
        <f t="shared" si="13"/>
        <v xml:space="preserve"> [27] = {["ID"] = 1879397309; }; -- Discovery: Gath Daeroval, the Shadow-roost</v>
      </c>
      <c r="S28" s="1" t="str">
        <f t="shared" si="14"/>
        <v xml:space="preserve"> [27] = {["ID"] = 1879397309; ["SAVE_INDEX"] =  9; ["TYPE"] =  3;             ["VXP"] =    0; ["LP"] =  0; ["REP"] =    0; ["FACTION"] =  1; ["TIER"] = 3; ["MIN_LVL"] = "120"; ["NAME"] = { ["EN"] = "Discovery: Gath Daeroval, the Shadow-roost"; }; ["LORE"] = { ["EN"] = "You have discovered the entrance to Gath Daeroval, the Shadow-roost."; }; ["SUMMARY"] = { ["EN"] = "Discover the entrance to Gath Daeroval, the Shadow-roost"; }; };</v>
      </c>
      <c r="T28">
        <f t="shared" si="0"/>
        <v>27</v>
      </c>
      <c r="U28" t="str">
        <f t="shared" si="15"/>
        <v xml:space="preserve"> [27] = {</v>
      </c>
      <c r="V28" t="str">
        <f t="shared" si="16"/>
        <v xml:space="preserve">["ID"] = 1879397309; </v>
      </c>
      <c r="W28" t="str">
        <f t="shared" si="17"/>
        <v xml:space="preserve">["ID"] = 1879397309; </v>
      </c>
      <c r="X28" t="str">
        <f t="shared" si="18"/>
        <v/>
      </c>
      <c r="Y28" s="1" t="str">
        <f t="shared" si="19"/>
        <v xml:space="preserve">["SAVE_INDEX"] =  9; </v>
      </c>
      <c r="Z28">
        <f>VLOOKUP(D28,Type!A$2:B$18,2,FALSE)</f>
        <v>3</v>
      </c>
      <c r="AA28" t="str">
        <f t="shared" si="20"/>
        <v xml:space="preserve">["TYPE"] =  3; </v>
      </c>
      <c r="AB28" t="str">
        <f>IF(NOT(ISBLANK(E28)),VLOOKUP(E28,Type!D$2:E$6,2,FALSE),"")</f>
        <v/>
      </c>
      <c r="AC28" t="str">
        <f t="shared" si="21"/>
        <v xml:space="preserve">            </v>
      </c>
      <c r="AD28" t="str">
        <f t="shared" si="22"/>
        <v>0</v>
      </c>
      <c r="AE28" t="str">
        <f t="shared" si="23"/>
        <v xml:space="preserve">["VXP"] =    0; </v>
      </c>
      <c r="AF28" t="str">
        <f t="shared" si="24"/>
        <v>0</v>
      </c>
      <c r="AG28" t="str">
        <f t="shared" si="25"/>
        <v xml:space="preserve">["LP"] =  0; </v>
      </c>
      <c r="AH28" t="str">
        <f t="shared" si="26"/>
        <v>0</v>
      </c>
      <c r="AI28" t="str">
        <f t="shared" si="27"/>
        <v xml:space="preserve">["REP"] =    0; </v>
      </c>
      <c r="AJ28">
        <f>IF(NOT(ISBLANK(J28)),VLOOKUP(J28,Faction!A$2:B$78,2,FALSE),1)</f>
        <v>1</v>
      </c>
      <c r="AK28" t="str">
        <f t="shared" si="28"/>
        <v xml:space="preserve">["FACTION"] =  1; </v>
      </c>
      <c r="AL28" t="str">
        <f t="shared" si="29"/>
        <v xml:space="preserve">["TIER"] = 3; </v>
      </c>
      <c r="AM28" t="str">
        <f t="shared" si="30"/>
        <v xml:space="preserve">["MIN_LVL"] = "120"; </v>
      </c>
      <c r="AN28" t="str">
        <f t="shared" si="31"/>
        <v/>
      </c>
      <c r="AO28" t="str">
        <f t="shared" si="32"/>
        <v xml:space="preserve">["NAME"] = { ["EN"] = "Discovery: Gath Daeroval, the Shadow-roost"; }; </v>
      </c>
      <c r="AP28" t="str">
        <f t="shared" si="33"/>
        <v xml:space="preserve">["LORE"] = { ["EN"] = "You have discovered the entrance to Gath Daeroval, the Shadow-roost."; }; </v>
      </c>
      <c r="AQ28" t="str">
        <f t="shared" si="34"/>
        <v xml:space="preserve">["SUMMARY"] = { ["EN"] = "Discover the entrance to Gath Daeroval, the Shadow-roost"; }; </v>
      </c>
      <c r="AR28" t="str">
        <f t="shared" si="35"/>
        <v/>
      </c>
      <c r="AS28" t="str">
        <f t="shared" si="12"/>
        <v>};</v>
      </c>
    </row>
    <row r="29" spans="1:45" x14ac:dyDescent="0.25">
      <c r="A29">
        <v>1879396182</v>
      </c>
      <c r="B29">
        <v>10</v>
      </c>
      <c r="C29" t="s">
        <v>1307</v>
      </c>
      <c r="D29" t="s">
        <v>31</v>
      </c>
      <c r="K29" t="s">
        <v>1315</v>
      </c>
      <c r="L29" t="s">
        <v>1311</v>
      </c>
      <c r="M29">
        <v>2</v>
      </c>
      <c r="N29">
        <v>125</v>
      </c>
      <c r="R29" t="str">
        <f t="shared" si="13"/>
        <v xml:space="preserve"> [28] = {["ID"] = 1879396182; }; -- Gath Daeroval, the Shadow-roost -- Tier 2</v>
      </c>
      <c r="S29" s="1" t="str">
        <f t="shared" si="14"/>
        <v xml:space="preserve"> [28] = {["ID"] = 1879396182; ["SAVE_INDEX"] = 10; ["TYPE"] =  4;             ["VXP"] =    0; ["LP"] =  0; ["REP"] =    0; ["FACTION"] =  1; ["TIER"] = 2; ["MIN_LVL"] = "125"; ["NAME"] = { ["EN"] = "Gath Daeroval, the Shadow-roost -- Tier 2"; }; ["LORE"] = { ["EN"] = "High above the Morgul Vale in a cleft in the side of Achathras, Gath Daeroval is home to the Shadow-roost of the fell beasts."; }; ["SUMMARY"] = { ["EN"] = "Complete 'Gath Daeroval, the Shadow-roost -- Tier 2'"; }; };</v>
      </c>
      <c r="T29">
        <f t="shared" si="0"/>
        <v>28</v>
      </c>
      <c r="U29" t="str">
        <f t="shared" si="15"/>
        <v xml:space="preserve"> [28] = {</v>
      </c>
      <c r="V29" t="str">
        <f t="shared" si="16"/>
        <v xml:space="preserve">["ID"] = 1879396182; </v>
      </c>
      <c r="W29" t="str">
        <f t="shared" si="17"/>
        <v xml:space="preserve">["ID"] = 1879396182; </v>
      </c>
      <c r="X29" t="str">
        <f t="shared" si="18"/>
        <v/>
      </c>
      <c r="Y29" s="1" t="str">
        <f t="shared" si="19"/>
        <v xml:space="preserve">["SAVE_INDEX"] = 10; </v>
      </c>
      <c r="Z29">
        <f>VLOOKUP(D29,Type!A$2:B$18,2,FALSE)</f>
        <v>4</v>
      </c>
      <c r="AA29" t="str">
        <f t="shared" si="20"/>
        <v xml:space="preserve">["TYPE"] =  4; </v>
      </c>
      <c r="AB29" t="str">
        <f>IF(NOT(ISBLANK(E29)),VLOOKUP(E29,Type!D$2:E$6,2,FALSE),"")</f>
        <v/>
      </c>
      <c r="AC29" t="str">
        <f t="shared" si="21"/>
        <v xml:space="preserve">            </v>
      </c>
      <c r="AD29" t="str">
        <f t="shared" si="22"/>
        <v>0</v>
      </c>
      <c r="AE29" t="str">
        <f t="shared" si="23"/>
        <v xml:space="preserve">["VXP"] =    0; </v>
      </c>
      <c r="AF29" t="str">
        <f t="shared" si="24"/>
        <v>0</v>
      </c>
      <c r="AG29" t="str">
        <f t="shared" si="25"/>
        <v xml:space="preserve">["LP"] =  0; </v>
      </c>
      <c r="AH29" t="str">
        <f t="shared" si="26"/>
        <v>0</v>
      </c>
      <c r="AI29" t="str">
        <f t="shared" si="27"/>
        <v xml:space="preserve">["REP"] =    0; </v>
      </c>
      <c r="AJ29">
        <f>IF(NOT(ISBLANK(J29)),VLOOKUP(J29,Faction!A$2:B$78,2,FALSE),1)</f>
        <v>1</v>
      </c>
      <c r="AK29" t="str">
        <f t="shared" si="28"/>
        <v xml:space="preserve">["FACTION"] =  1; </v>
      </c>
      <c r="AL29" t="str">
        <f t="shared" si="29"/>
        <v xml:space="preserve">["TIER"] = 2; </v>
      </c>
      <c r="AM29" t="str">
        <f t="shared" si="30"/>
        <v xml:space="preserve">["MIN_LVL"] = "125"; </v>
      </c>
      <c r="AN29" t="str">
        <f t="shared" si="31"/>
        <v/>
      </c>
      <c r="AO29" t="str">
        <f t="shared" si="32"/>
        <v xml:space="preserve">["NAME"] = { ["EN"] = "Gath Daeroval, the Shadow-roost -- Tier 2"; }; </v>
      </c>
      <c r="AP29" t="str">
        <f t="shared" si="33"/>
        <v xml:space="preserve">["LORE"] = { ["EN"] = "High above the Morgul Vale in a cleft in the side of Achathras, Gath Daeroval is home to the Shadow-roost of the fell beasts."; }; </v>
      </c>
      <c r="AQ29" t="str">
        <f t="shared" si="34"/>
        <v xml:space="preserve">["SUMMARY"] = { ["EN"] = "Complete 'Gath Daeroval, the Shadow-roost -- Tier 2'"; }; </v>
      </c>
      <c r="AR29" t="str">
        <f t="shared" si="35"/>
        <v/>
      </c>
      <c r="AS29" t="str">
        <f t="shared" si="12"/>
        <v>};</v>
      </c>
    </row>
    <row r="30" spans="1:45" x14ac:dyDescent="0.25">
      <c r="A30">
        <v>1879396180</v>
      </c>
      <c r="B30">
        <v>11</v>
      </c>
      <c r="C30" t="s">
        <v>1308</v>
      </c>
      <c r="D30" t="s">
        <v>31</v>
      </c>
      <c r="K30" t="s">
        <v>1316</v>
      </c>
      <c r="L30" t="s">
        <v>1311</v>
      </c>
      <c r="M30">
        <v>2</v>
      </c>
      <c r="N30">
        <v>125</v>
      </c>
      <c r="R30" t="str">
        <f t="shared" si="13"/>
        <v xml:space="preserve"> [29] = {["ID"] = 1879396180; }; -- Gath Daeroval, the Shadow-roost -- Tier 3</v>
      </c>
      <c r="S30" s="1" t="str">
        <f t="shared" si="14"/>
        <v xml:space="preserve"> [29] = {["ID"] = 1879396180; ["SAVE_INDEX"] = 11; ["TYPE"] =  4;             ["VXP"] =    0; ["LP"] =  0; ["REP"] =    0; ["FACTION"] =  1; ["TIER"] = 2; ["MIN_LVL"] = "125"; ["NAME"] = { ["EN"] = "Gath Daeroval, the Shadow-roost -- Tier 3"; }; ["LORE"] = { ["EN"] = "High above the Morgul Vale in a cleft in the side of Achathras, Gath Daeroval is home to the Shadow-roost of the fell beasts."; }; ["SUMMARY"] = { ["EN"] = "Complete 'Gath Daeroval, the Shadow-roost -- Tier 3'"; }; };</v>
      </c>
      <c r="T30">
        <f t="shared" si="0"/>
        <v>29</v>
      </c>
      <c r="U30" t="str">
        <f t="shared" si="15"/>
        <v xml:space="preserve"> [29] = {</v>
      </c>
      <c r="V30" t="str">
        <f t="shared" si="16"/>
        <v xml:space="preserve">["ID"] = 1879396180; </v>
      </c>
      <c r="W30" t="str">
        <f t="shared" si="17"/>
        <v xml:space="preserve">["ID"] = 1879396180; </v>
      </c>
      <c r="X30" t="str">
        <f t="shared" si="18"/>
        <v/>
      </c>
      <c r="Y30" s="1" t="str">
        <f t="shared" si="19"/>
        <v xml:space="preserve">["SAVE_INDEX"] = 11; </v>
      </c>
      <c r="Z30">
        <f>VLOOKUP(D30,Type!A$2:B$18,2,FALSE)</f>
        <v>4</v>
      </c>
      <c r="AA30" t="str">
        <f t="shared" si="20"/>
        <v xml:space="preserve">["TYPE"] =  4; </v>
      </c>
      <c r="AB30" t="str">
        <f>IF(NOT(ISBLANK(E30)),VLOOKUP(E30,Type!D$2:E$6,2,FALSE),"")</f>
        <v/>
      </c>
      <c r="AC30" t="str">
        <f t="shared" si="21"/>
        <v xml:space="preserve">            </v>
      </c>
      <c r="AD30" t="str">
        <f t="shared" si="22"/>
        <v>0</v>
      </c>
      <c r="AE30" t="str">
        <f t="shared" si="23"/>
        <v xml:space="preserve">["VXP"] =    0; </v>
      </c>
      <c r="AF30" t="str">
        <f t="shared" si="24"/>
        <v>0</v>
      </c>
      <c r="AG30" t="str">
        <f t="shared" si="25"/>
        <v xml:space="preserve">["LP"] =  0; </v>
      </c>
      <c r="AH30" t="str">
        <f t="shared" si="26"/>
        <v>0</v>
      </c>
      <c r="AI30" t="str">
        <f t="shared" si="27"/>
        <v xml:space="preserve">["REP"] =    0; </v>
      </c>
      <c r="AJ30">
        <f>IF(NOT(ISBLANK(J30)),VLOOKUP(J30,Faction!A$2:B$78,2,FALSE),1)</f>
        <v>1</v>
      </c>
      <c r="AK30" t="str">
        <f t="shared" si="28"/>
        <v xml:space="preserve">["FACTION"] =  1; </v>
      </c>
      <c r="AL30" t="str">
        <f t="shared" si="29"/>
        <v xml:space="preserve">["TIER"] = 2; </v>
      </c>
      <c r="AM30" t="str">
        <f t="shared" si="30"/>
        <v xml:space="preserve">["MIN_LVL"] = "125"; </v>
      </c>
      <c r="AN30" t="str">
        <f t="shared" si="31"/>
        <v/>
      </c>
      <c r="AO30" t="str">
        <f t="shared" si="32"/>
        <v xml:space="preserve">["NAME"] = { ["EN"] = "Gath Daeroval, the Shadow-roost -- Tier 3"; }; </v>
      </c>
      <c r="AP30" t="str">
        <f t="shared" si="33"/>
        <v xml:space="preserve">["LORE"] = { ["EN"] = "High above the Morgul Vale in a cleft in the side of Achathras, Gath Daeroval is home to the Shadow-roost of the fell beasts."; }; </v>
      </c>
      <c r="AQ30" t="str">
        <f t="shared" si="34"/>
        <v xml:space="preserve">["SUMMARY"] = { ["EN"] = "Complete 'Gath Daeroval, the Shadow-roost -- Tier 3'"; }; </v>
      </c>
      <c r="AR30" t="str">
        <f t="shared" si="35"/>
        <v/>
      </c>
      <c r="AS30" t="str">
        <f t="shared" si="12"/>
        <v>};</v>
      </c>
    </row>
    <row r="31" spans="1:45" x14ac:dyDescent="0.25">
      <c r="A31">
        <v>1879396183</v>
      </c>
      <c r="B31">
        <v>12</v>
      </c>
      <c r="C31" t="s">
        <v>1309</v>
      </c>
      <c r="D31" t="s">
        <v>31</v>
      </c>
      <c r="I31">
        <v>900</v>
      </c>
      <c r="J31" t="s">
        <v>105</v>
      </c>
      <c r="K31" t="s">
        <v>1317</v>
      </c>
      <c r="L31" t="s">
        <v>1312</v>
      </c>
      <c r="M31">
        <v>2</v>
      </c>
      <c r="N31">
        <v>125</v>
      </c>
      <c r="R31" t="str">
        <f t="shared" si="13"/>
        <v xml:space="preserve"> [30] = {["ID"] = 1879396183; }; -- Gath Daeroval, the Shadow-roost: Fell Beast Slayer</v>
      </c>
      <c r="S31" s="1" t="str">
        <f t="shared" si="14"/>
        <v xml:space="preserve"> [30] = {["ID"] = 1879396183; ["SAVE_INDEX"] = 12; ["TYPE"] =  4;             ["VXP"] =    0; ["LP"] =  0; ["REP"] =  900; ["FACTION"] = 74; ["TIER"] = 2; ["MIN_LVL"] = "125"; ["NAME"] = { ["EN"] = "Gath Daeroval, the Shadow-roost: Fell Beast Slayer"; }; ["LORE"] = { ["EN"] = "Defeat fell beasts within Gath Daeroval, the Shadow-roost"; }; ["SUMMARY"] = { ["EN"] = "Defeat 20 fell beasts within Gath Daeroval, the Shadow-roost"; }; };</v>
      </c>
      <c r="T31">
        <f t="shared" si="0"/>
        <v>30</v>
      </c>
      <c r="U31" t="str">
        <f t="shared" si="15"/>
        <v xml:space="preserve"> [30] = {</v>
      </c>
      <c r="V31" t="str">
        <f t="shared" si="16"/>
        <v xml:space="preserve">["ID"] = 1879396183; </v>
      </c>
      <c r="W31" t="str">
        <f t="shared" si="17"/>
        <v xml:space="preserve">["ID"] = 1879396183; </v>
      </c>
      <c r="X31" t="str">
        <f t="shared" si="18"/>
        <v/>
      </c>
      <c r="Y31" s="1" t="str">
        <f t="shared" si="19"/>
        <v xml:space="preserve">["SAVE_INDEX"] = 12; </v>
      </c>
      <c r="Z31">
        <f>VLOOKUP(D31,Type!A$2:B$18,2,FALSE)</f>
        <v>4</v>
      </c>
      <c r="AA31" t="str">
        <f t="shared" si="20"/>
        <v xml:space="preserve">["TYPE"] =  4; </v>
      </c>
      <c r="AB31" t="str">
        <f>IF(NOT(ISBLANK(E31)),VLOOKUP(E31,Type!D$2:E$6,2,FALSE),"")</f>
        <v/>
      </c>
      <c r="AC31" t="str">
        <f t="shared" si="21"/>
        <v xml:space="preserve">            </v>
      </c>
      <c r="AD31" t="str">
        <f t="shared" si="22"/>
        <v>0</v>
      </c>
      <c r="AE31" t="str">
        <f t="shared" si="23"/>
        <v xml:space="preserve">["VXP"] =    0; </v>
      </c>
      <c r="AF31" t="str">
        <f t="shared" si="24"/>
        <v>0</v>
      </c>
      <c r="AG31" t="str">
        <f t="shared" si="25"/>
        <v xml:space="preserve">["LP"] =  0; </v>
      </c>
      <c r="AH31" t="str">
        <f t="shared" si="26"/>
        <v>900</v>
      </c>
      <c r="AI31" t="str">
        <f t="shared" si="27"/>
        <v xml:space="preserve">["REP"] =  900; </v>
      </c>
      <c r="AJ31">
        <f>IF(NOT(ISBLANK(J31)),VLOOKUP(J31,Faction!A$2:B$78,2,FALSE),1)</f>
        <v>74</v>
      </c>
      <c r="AK31" t="str">
        <f t="shared" si="28"/>
        <v xml:space="preserve">["FACTION"] = 74; </v>
      </c>
      <c r="AL31" t="str">
        <f t="shared" si="29"/>
        <v xml:space="preserve">["TIER"] = 2; </v>
      </c>
      <c r="AM31" t="str">
        <f t="shared" si="30"/>
        <v xml:space="preserve">["MIN_LVL"] = "125"; </v>
      </c>
      <c r="AN31" t="str">
        <f t="shared" si="31"/>
        <v/>
      </c>
      <c r="AO31" t="str">
        <f t="shared" si="32"/>
        <v xml:space="preserve">["NAME"] = { ["EN"] = "Gath Daeroval, the Shadow-roost: Fell Beast Slayer"; }; </v>
      </c>
      <c r="AP31" t="str">
        <f t="shared" si="33"/>
        <v xml:space="preserve">["LORE"] = { ["EN"] = "Defeat fell beasts within Gath Daeroval, the Shadow-roost"; }; </v>
      </c>
      <c r="AQ31" t="str">
        <f t="shared" si="34"/>
        <v xml:space="preserve">["SUMMARY"] = { ["EN"] = "Defeat 20 fell beasts within Gath Daeroval, the Shadow-roost"; }; </v>
      </c>
      <c r="AR31" t="str">
        <f t="shared" si="35"/>
        <v/>
      </c>
      <c r="AS31" t="str">
        <f t="shared" si="12"/>
        <v>};</v>
      </c>
    </row>
    <row r="32" spans="1:45" x14ac:dyDescent="0.25">
      <c r="A32">
        <v>1879397310</v>
      </c>
      <c r="B32">
        <v>13</v>
      </c>
      <c r="C32" t="s">
        <v>1310</v>
      </c>
      <c r="D32" t="s">
        <v>31</v>
      </c>
      <c r="I32">
        <v>900</v>
      </c>
      <c r="J32" t="s">
        <v>105</v>
      </c>
      <c r="K32" t="s">
        <v>1318</v>
      </c>
      <c r="L32" t="s">
        <v>1704</v>
      </c>
      <c r="M32">
        <v>2</v>
      </c>
      <c r="N32">
        <v>125</v>
      </c>
      <c r="R32" t="str">
        <f t="shared" si="13"/>
        <v xml:space="preserve"> [31] = {["ID"] = 1879397310; }; -- Gath Daeroval, the Shadow-roost: Olag-hai Slayer</v>
      </c>
      <c r="S32" s="1" t="str">
        <f t="shared" si="14"/>
        <v xml:space="preserve"> [31] = {["ID"] = 1879397310; ["SAVE_INDEX"] = 13; ["TYPE"] =  4;             ["VXP"] =    0; ["LP"] =  0; ["REP"] =  900; ["FACTION"] = 74; ["TIER"] = 2; ["MIN_LVL"] = "125"; ["NAME"] = { ["EN"] = "Gath Daeroval, the Shadow-roost: Olag-hai Slayer"; }; ["LORE"] = { ["EN"] = "Defeat Olag-hai within Gath Daeroval, the Shadow-roost."; }; ["SUMMARY"] = { ["EN"] = "Defeat 50 Olag-hai within Gath Daeroval, the Shadow-roost"; }; };</v>
      </c>
      <c r="T32">
        <f t="shared" si="0"/>
        <v>31</v>
      </c>
      <c r="U32" t="str">
        <f t="shared" si="15"/>
        <v xml:space="preserve"> [31] = {</v>
      </c>
      <c r="V32" t="str">
        <f t="shared" si="16"/>
        <v xml:space="preserve">["ID"] = 1879397310; </v>
      </c>
      <c r="W32" t="str">
        <f t="shared" si="17"/>
        <v xml:space="preserve">["ID"] = 1879397310; </v>
      </c>
      <c r="X32" t="str">
        <f t="shared" si="18"/>
        <v/>
      </c>
      <c r="Y32" s="1" t="str">
        <f t="shared" si="19"/>
        <v xml:space="preserve">["SAVE_INDEX"] = 13; </v>
      </c>
      <c r="Z32">
        <f>VLOOKUP(D32,Type!A$2:B$18,2,FALSE)</f>
        <v>4</v>
      </c>
      <c r="AA32" t="str">
        <f t="shared" si="20"/>
        <v xml:space="preserve">["TYPE"] =  4; </v>
      </c>
      <c r="AB32" t="str">
        <f>IF(NOT(ISBLANK(E32)),VLOOKUP(E32,Type!D$2:E$6,2,FALSE),"")</f>
        <v/>
      </c>
      <c r="AC32" t="str">
        <f t="shared" si="21"/>
        <v xml:space="preserve">            </v>
      </c>
      <c r="AD32" t="str">
        <f t="shared" si="22"/>
        <v>0</v>
      </c>
      <c r="AE32" t="str">
        <f t="shared" si="23"/>
        <v xml:space="preserve">["VXP"] =    0; </v>
      </c>
      <c r="AF32" t="str">
        <f t="shared" si="24"/>
        <v>0</v>
      </c>
      <c r="AG32" t="str">
        <f t="shared" si="25"/>
        <v xml:space="preserve">["LP"] =  0; </v>
      </c>
      <c r="AH32" t="str">
        <f t="shared" si="26"/>
        <v>900</v>
      </c>
      <c r="AI32" t="str">
        <f t="shared" si="27"/>
        <v xml:space="preserve">["REP"] =  900; </v>
      </c>
      <c r="AJ32">
        <f>IF(NOT(ISBLANK(J32)),VLOOKUP(J32,Faction!A$2:B$78,2,FALSE),1)</f>
        <v>74</v>
      </c>
      <c r="AK32" t="str">
        <f t="shared" si="28"/>
        <v xml:space="preserve">["FACTION"] = 74; </v>
      </c>
      <c r="AL32" t="str">
        <f t="shared" si="29"/>
        <v xml:space="preserve">["TIER"] = 2; </v>
      </c>
      <c r="AM32" t="str">
        <f t="shared" si="30"/>
        <v xml:space="preserve">["MIN_LVL"] = "125"; </v>
      </c>
      <c r="AN32" t="str">
        <f t="shared" si="31"/>
        <v/>
      </c>
      <c r="AO32" t="str">
        <f t="shared" si="32"/>
        <v xml:space="preserve">["NAME"] = { ["EN"] = "Gath Daeroval, the Shadow-roost: Olag-hai Slayer"; }; </v>
      </c>
      <c r="AP32" t="str">
        <f t="shared" si="33"/>
        <v xml:space="preserve">["LORE"] = { ["EN"] = "Defeat Olag-hai within Gath Daeroval, the Shadow-roost."; }; </v>
      </c>
      <c r="AQ32" t="str">
        <f t="shared" si="34"/>
        <v xml:space="preserve">["SUMMARY"] = { ["EN"] = "Defeat 50 Olag-hai within Gath Daeroval, the Shadow-roost"; }; </v>
      </c>
      <c r="AR32" t="str">
        <f t="shared" si="35"/>
        <v/>
      </c>
      <c r="AS32" t="str">
        <f t="shared" si="12"/>
        <v>};</v>
      </c>
    </row>
    <row r="33" spans="1:45" x14ac:dyDescent="0.25">
      <c r="C33" s="2" t="s">
        <v>1416</v>
      </c>
      <c r="D33" s="2" t="s">
        <v>134</v>
      </c>
      <c r="E33" s="2"/>
      <c r="P33">
        <v>106</v>
      </c>
      <c r="R33" t="str">
        <f t="shared" si="13"/>
        <v xml:space="preserve"> [32] = {["CAT_ID"] = 106; }; -- Bâr Nírnaeth</v>
      </c>
      <c r="S33" s="1" t="str">
        <f t="shared" si="14"/>
        <v xml:space="preserve"> [32] = {                                          ["TYPE"] = 14;             ["VXP"] =    0; ["LP"] =  0; ["REP"] =    0; ["FACTION"] =  1; ["TIER"] = 0;                      ["NAME"] = { ["EN"] = "Bâr Nírnaeth"; }; };</v>
      </c>
      <c r="T33">
        <f t="shared" si="0"/>
        <v>32</v>
      </c>
      <c r="U33" t="str">
        <f t="shared" si="15"/>
        <v xml:space="preserve"> [32] = {</v>
      </c>
      <c r="V33" t="str">
        <f t="shared" si="16"/>
        <v xml:space="preserve">                     </v>
      </c>
      <c r="W33" t="str">
        <f t="shared" si="17"/>
        <v/>
      </c>
      <c r="X33" t="str">
        <f t="shared" si="18"/>
        <v xml:space="preserve">["CAT_ID"] = 106; </v>
      </c>
      <c r="Y33" s="1" t="str">
        <f t="shared" si="19"/>
        <v xml:space="preserve">                     </v>
      </c>
      <c r="Z33">
        <f>VLOOKUP(D33,Type!A$2:B$18,2,FALSE)</f>
        <v>14</v>
      </c>
      <c r="AA33" t="str">
        <f t="shared" si="20"/>
        <v xml:space="preserve">["TYPE"] = 14; </v>
      </c>
      <c r="AB33" t="str">
        <f>IF(NOT(ISBLANK(E33)),VLOOKUP(E33,Type!D$2:E$6,2,FALSE),"")</f>
        <v/>
      </c>
      <c r="AC33" t="str">
        <f t="shared" si="21"/>
        <v xml:space="preserve">            </v>
      </c>
      <c r="AD33" t="str">
        <f t="shared" si="22"/>
        <v>0</v>
      </c>
      <c r="AE33" t="str">
        <f t="shared" si="23"/>
        <v xml:space="preserve">["VXP"] =    0; </v>
      </c>
      <c r="AF33" t="str">
        <f t="shared" si="24"/>
        <v>0</v>
      </c>
      <c r="AG33" t="str">
        <f t="shared" si="25"/>
        <v xml:space="preserve">["LP"] =  0; </v>
      </c>
      <c r="AH33" t="str">
        <f t="shared" si="26"/>
        <v>0</v>
      </c>
      <c r="AI33" t="str">
        <f t="shared" si="27"/>
        <v xml:space="preserve">["REP"] =    0; </v>
      </c>
      <c r="AJ33">
        <f>IF(NOT(ISBLANK(J33)),VLOOKUP(J33,Faction!A$2:B$78,2,FALSE),1)</f>
        <v>1</v>
      </c>
      <c r="AK33" t="str">
        <f t="shared" si="28"/>
        <v xml:space="preserve">["FACTION"] =  1; </v>
      </c>
      <c r="AL33" t="str">
        <f t="shared" si="29"/>
        <v xml:space="preserve">["TIER"] = 0; </v>
      </c>
      <c r="AM33" t="str">
        <f t="shared" si="30"/>
        <v xml:space="preserve">                     </v>
      </c>
      <c r="AN33" t="str">
        <f t="shared" si="31"/>
        <v/>
      </c>
      <c r="AO33" t="str">
        <f t="shared" si="32"/>
        <v xml:space="preserve">["NAME"] = { ["EN"] = "Bâr Nírnaeth"; }; </v>
      </c>
      <c r="AP33" t="str">
        <f t="shared" si="33"/>
        <v/>
      </c>
      <c r="AQ33" t="str">
        <f t="shared" si="34"/>
        <v/>
      </c>
      <c r="AR33" t="str">
        <f t="shared" si="35"/>
        <v/>
      </c>
      <c r="AS33" t="str">
        <f t="shared" si="12"/>
        <v>};</v>
      </c>
    </row>
    <row r="34" spans="1:45" x14ac:dyDescent="0.25">
      <c r="A34">
        <v>1879395726</v>
      </c>
      <c r="B34">
        <v>49</v>
      </c>
      <c r="C34" t="s">
        <v>1418</v>
      </c>
      <c r="D34" t="s">
        <v>31</v>
      </c>
      <c r="F34">
        <v>2000</v>
      </c>
      <c r="G34" t="s">
        <v>1424</v>
      </c>
      <c r="K34" t="s">
        <v>228</v>
      </c>
      <c r="L34" t="s">
        <v>1425</v>
      </c>
      <c r="M34">
        <v>1</v>
      </c>
      <c r="N34">
        <v>125</v>
      </c>
      <c r="R34" t="str">
        <f t="shared" si="13"/>
        <v xml:space="preserve"> [33] = {["ID"] = 1879395726; }; -- Cleanser of Bâr Nírnaeth, the Houses of Lamentation</v>
      </c>
      <c r="S34" s="1" t="str">
        <f t="shared" si="14"/>
        <v xml:space="preserve"> [33] = {["ID"] = 1879395726; ["SAVE_INDEX"] = 49; ["TYPE"] =  4;             ["VXP"] = 2000; ["LP"] =  0; ["REP"] =    0; ["FACTION"] =  1; ["TIER"] = 1; ["MIN_LVL"] = "125"; ["NAME"] = { ["EN"] = "Cleanser of Bâr Nírnaeth, the Houses of Lamentation";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5 deeds"; }; ["TITLE"] = { ["EN"] = "Beyond All Darkness"; }; };</v>
      </c>
      <c r="T34">
        <f t="shared" si="0"/>
        <v>33</v>
      </c>
      <c r="U34" t="str">
        <f t="shared" si="15"/>
        <v xml:space="preserve"> [33] = {</v>
      </c>
      <c r="V34" t="str">
        <f t="shared" si="16"/>
        <v xml:space="preserve">["ID"] = 1879395726; </v>
      </c>
      <c r="W34" t="str">
        <f t="shared" si="17"/>
        <v xml:space="preserve">["ID"] = 1879395726; </v>
      </c>
      <c r="X34" t="str">
        <f t="shared" si="18"/>
        <v/>
      </c>
      <c r="Y34" s="1" t="str">
        <f t="shared" si="19"/>
        <v xml:space="preserve">["SAVE_INDEX"] = 49; </v>
      </c>
      <c r="Z34">
        <f>VLOOKUP(D34,Type!A$2:B$18,2,FALSE)</f>
        <v>4</v>
      </c>
      <c r="AA34" t="str">
        <f t="shared" si="20"/>
        <v xml:space="preserve">["TYPE"] =  4; </v>
      </c>
      <c r="AB34" t="str">
        <f>IF(NOT(ISBLANK(E34)),VLOOKUP(E34,Type!D$2:E$6,2,FALSE),"")</f>
        <v/>
      </c>
      <c r="AC34" t="str">
        <f t="shared" si="21"/>
        <v xml:space="preserve">            </v>
      </c>
      <c r="AD34" t="str">
        <f t="shared" si="22"/>
        <v>2000</v>
      </c>
      <c r="AE34" t="str">
        <f t="shared" si="23"/>
        <v xml:space="preserve">["VXP"] = 2000; </v>
      </c>
      <c r="AF34" t="str">
        <f t="shared" si="24"/>
        <v>0</v>
      </c>
      <c r="AG34" t="str">
        <f t="shared" si="25"/>
        <v xml:space="preserve">["LP"] =  0; </v>
      </c>
      <c r="AH34" t="str">
        <f t="shared" si="26"/>
        <v>0</v>
      </c>
      <c r="AI34" t="str">
        <f t="shared" si="27"/>
        <v xml:space="preserve">["REP"] =    0; </v>
      </c>
      <c r="AJ34">
        <f>IF(NOT(ISBLANK(J34)),VLOOKUP(J34,Faction!A$2:B$78,2,FALSE),1)</f>
        <v>1</v>
      </c>
      <c r="AK34" t="str">
        <f t="shared" si="28"/>
        <v xml:space="preserve">["FACTION"] =  1; </v>
      </c>
      <c r="AL34" t="str">
        <f t="shared" si="29"/>
        <v xml:space="preserve">["TIER"] = 1; </v>
      </c>
      <c r="AM34" t="str">
        <f t="shared" si="30"/>
        <v xml:space="preserve">["MIN_LVL"] = "125"; </v>
      </c>
      <c r="AN34" t="str">
        <f t="shared" si="31"/>
        <v/>
      </c>
      <c r="AO34" t="str">
        <f t="shared" si="32"/>
        <v xml:space="preserve">["NAME"] = { ["EN"] = "Cleanser of Bâr Nírnaeth, the Houses of Lamentation"; }; </v>
      </c>
      <c r="AP34"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4" t="str">
        <f t="shared" si="34"/>
        <v xml:space="preserve">["SUMMARY"] = { ["EN"] = "Complete 5 deeds"; }; </v>
      </c>
      <c r="AR34" t="str">
        <f t="shared" si="35"/>
        <v xml:space="preserve">["TITLE"] = { ["EN"] = "Beyond All Darkness"; }; </v>
      </c>
      <c r="AS34" t="str">
        <f t="shared" si="12"/>
        <v>};</v>
      </c>
    </row>
    <row r="35" spans="1:45" x14ac:dyDescent="0.25">
      <c r="A35">
        <v>1879395722</v>
      </c>
      <c r="B35">
        <v>50</v>
      </c>
      <c r="C35" t="s">
        <v>1417</v>
      </c>
      <c r="D35" t="s">
        <v>31</v>
      </c>
      <c r="K35" t="s">
        <v>1428</v>
      </c>
      <c r="L35" t="s">
        <v>1425</v>
      </c>
      <c r="M35">
        <v>2</v>
      </c>
      <c r="N35">
        <v>125</v>
      </c>
      <c r="R35" t="str">
        <f t="shared" si="13"/>
        <v xml:space="preserve"> [34] = {["ID"] = 1879395722; }; -- Bâr Nírnaeth, the Houses of Lamentation -- Tier 1</v>
      </c>
      <c r="S35" s="1" t="str">
        <f t="shared" si="14"/>
        <v xml:space="preserve"> [34] = {["ID"] = 1879395722; ["SAVE_INDEX"] = 50; ["TYPE"] =  4;             ["VXP"] =    0; ["LP"] =  0; ["REP"] =    0; ["FACTION"] =  1; ["TIER"] = 2; ["MIN_LVL"] = "125"; ["NAME"] = { ["EN"] = "Bâr Nírnaeth, the Houses of Lamentation -- Tier 1";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1"; }; };</v>
      </c>
      <c r="T35">
        <f t="shared" si="0"/>
        <v>34</v>
      </c>
      <c r="U35" t="str">
        <f t="shared" si="15"/>
        <v xml:space="preserve"> [34] = {</v>
      </c>
      <c r="V35" t="str">
        <f t="shared" si="16"/>
        <v xml:space="preserve">["ID"] = 1879395722; </v>
      </c>
      <c r="W35" t="str">
        <f t="shared" si="17"/>
        <v xml:space="preserve">["ID"] = 1879395722; </v>
      </c>
      <c r="X35" t="str">
        <f t="shared" si="18"/>
        <v/>
      </c>
      <c r="Y35" s="1" t="str">
        <f t="shared" si="19"/>
        <v xml:space="preserve">["SAVE_INDEX"] = 50; </v>
      </c>
      <c r="Z35">
        <f>VLOOKUP(D35,Type!A$2:B$18,2,FALSE)</f>
        <v>4</v>
      </c>
      <c r="AA35" t="str">
        <f t="shared" si="20"/>
        <v xml:space="preserve">["TYPE"] =  4; </v>
      </c>
      <c r="AB35" t="str">
        <f>IF(NOT(ISBLANK(E35)),VLOOKUP(E35,Type!D$2:E$6,2,FALSE),"")</f>
        <v/>
      </c>
      <c r="AC35" t="str">
        <f t="shared" si="21"/>
        <v xml:space="preserve">            </v>
      </c>
      <c r="AD35" t="str">
        <f t="shared" si="22"/>
        <v>0</v>
      </c>
      <c r="AE35" t="str">
        <f t="shared" si="23"/>
        <v xml:space="preserve">["VXP"] =    0; </v>
      </c>
      <c r="AF35" t="str">
        <f t="shared" si="24"/>
        <v>0</v>
      </c>
      <c r="AG35" t="str">
        <f t="shared" si="25"/>
        <v xml:space="preserve">["LP"] =  0; </v>
      </c>
      <c r="AH35" t="str">
        <f t="shared" si="26"/>
        <v>0</v>
      </c>
      <c r="AI35" t="str">
        <f t="shared" si="27"/>
        <v xml:space="preserve">["REP"] =    0; </v>
      </c>
      <c r="AJ35">
        <f>IF(NOT(ISBLANK(J35)),VLOOKUP(J35,Faction!A$2:B$78,2,FALSE),1)</f>
        <v>1</v>
      </c>
      <c r="AK35" t="str">
        <f t="shared" si="28"/>
        <v xml:space="preserve">["FACTION"] =  1; </v>
      </c>
      <c r="AL35" t="str">
        <f t="shared" si="29"/>
        <v xml:space="preserve">["TIER"] = 2; </v>
      </c>
      <c r="AM35" t="str">
        <f t="shared" si="30"/>
        <v xml:space="preserve">["MIN_LVL"] = "125"; </v>
      </c>
      <c r="AN35" t="str">
        <f t="shared" si="31"/>
        <v/>
      </c>
      <c r="AO35" t="str">
        <f t="shared" si="32"/>
        <v xml:space="preserve">["NAME"] = { ["EN"] = "Bâr Nírnaeth, the Houses of Lamentation -- Tier 1"; }; </v>
      </c>
      <c r="AP35"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5" t="str">
        <f t="shared" si="34"/>
        <v xml:space="preserve">["SUMMARY"] = { ["EN"] = "Complete the quest Bâr Nírnaeth, the Houses of Lamentation -- Tier 1"; }; </v>
      </c>
      <c r="AR35" t="str">
        <f t="shared" si="35"/>
        <v/>
      </c>
      <c r="AS35" t="str">
        <f t="shared" si="12"/>
        <v>};</v>
      </c>
    </row>
    <row r="36" spans="1:45" x14ac:dyDescent="0.25">
      <c r="A36">
        <v>1879395598</v>
      </c>
      <c r="B36">
        <v>51</v>
      </c>
      <c r="C36" t="s">
        <v>1419</v>
      </c>
      <c r="D36" t="s">
        <v>25</v>
      </c>
      <c r="K36" t="s">
        <v>1429</v>
      </c>
      <c r="L36" t="s">
        <v>1702</v>
      </c>
      <c r="M36">
        <v>3</v>
      </c>
      <c r="N36">
        <v>120</v>
      </c>
      <c r="R36" t="str">
        <f t="shared" si="13"/>
        <v xml:space="preserve"> [35] = {["ID"] = 1879395598; }; -- Discovery: Bâr Nírnaeth, the Houses of Lamentation</v>
      </c>
      <c r="S36" s="1" t="str">
        <f t="shared" si="14"/>
        <v xml:space="preserve"> [35] = {["ID"] = 1879395598; ["SAVE_INDEX"] = 51; ["TYPE"] =  3;             ["VXP"] =    0; ["LP"] =  0; ["REP"] =    0; ["FACTION"] =  1; ["TIER"] = 3; ["MIN_LVL"] = "120"; ["NAME"] = { ["EN"] = "Discovery: Bâr Nírnaeth, the Houses of Lamentation"; }; ["LORE"] = { ["EN"] = "You have discovered the entrance to Bâr Nírnaeth, the Houses of Lamentation."; }; ["SUMMARY"] = { ["EN"] = "Discover the entrance to Bâr Nírnaeth, the Houses of Lamentation"; }; };</v>
      </c>
      <c r="T36">
        <f t="shared" si="0"/>
        <v>35</v>
      </c>
      <c r="U36" t="str">
        <f t="shared" si="15"/>
        <v xml:space="preserve"> [35] = {</v>
      </c>
      <c r="V36" t="str">
        <f t="shared" si="16"/>
        <v xml:space="preserve">["ID"] = 1879395598; </v>
      </c>
      <c r="W36" t="str">
        <f t="shared" si="17"/>
        <v xml:space="preserve">["ID"] = 1879395598; </v>
      </c>
      <c r="X36" t="str">
        <f t="shared" si="18"/>
        <v/>
      </c>
      <c r="Y36" s="1" t="str">
        <f t="shared" si="19"/>
        <v xml:space="preserve">["SAVE_INDEX"] = 51; </v>
      </c>
      <c r="Z36">
        <f>VLOOKUP(D36,Type!A$2:B$18,2,FALSE)</f>
        <v>3</v>
      </c>
      <c r="AA36" t="str">
        <f t="shared" si="20"/>
        <v xml:space="preserve">["TYPE"] =  3; </v>
      </c>
      <c r="AB36" t="str">
        <f>IF(NOT(ISBLANK(E36)),VLOOKUP(E36,Type!D$2:E$6,2,FALSE),"")</f>
        <v/>
      </c>
      <c r="AC36" t="str">
        <f t="shared" si="21"/>
        <v xml:space="preserve">            </v>
      </c>
      <c r="AD36" t="str">
        <f t="shared" si="22"/>
        <v>0</v>
      </c>
      <c r="AE36" t="str">
        <f t="shared" si="23"/>
        <v xml:space="preserve">["VXP"] =    0; </v>
      </c>
      <c r="AF36" t="str">
        <f t="shared" si="24"/>
        <v>0</v>
      </c>
      <c r="AG36" t="str">
        <f t="shared" si="25"/>
        <v xml:space="preserve">["LP"] =  0; </v>
      </c>
      <c r="AH36" t="str">
        <f t="shared" si="26"/>
        <v>0</v>
      </c>
      <c r="AI36" t="str">
        <f t="shared" si="27"/>
        <v xml:space="preserve">["REP"] =    0; </v>
      </c>
      <c r="AJ36">
        <f>IF(NOT(ISBLANK(J36)),VLOOKUP(J36,Faction!A$2:B$78,2,FALSE),1)</f>
        <v>1</v>
      </c>
      <c r="AK36" t="str">
        <f t="shared" si="28"/>
        <v xml:space="preserve">["FACTION"] =  1; </v>
      </c>
      <c r="AL36" t="str">
        <f t="shared" si="29"/>
        <v xml:space="preserve">["TIER"] = 3; </v>
      </c>
      <c r="AM36" t="str">
        <f t="shared" si="30"/>
        <v xml:space="preserve">["MIN_LVL"] = "120"; </v>
      </c>
      <c r="AN36" t="str">
        <f t="shared" si="31"/>
        <v/>
      </c>
      <c r="AO36" t="str">
        <f t="shared" si="32"/>
        <v xml:space="preserve">["NAME"] = { ["EN"] = "Discovery: Bâr Nírnaeth, the Houses of Lamentation"; }; </v>
      </c>
      <c r="AP36" t="str">
        <f t="shared" si="33"/>
        <v xml:space="preserve">["LORE"] = { ["EN"] = "You have discovered the entrance to Bâr Nírnaeth, the Houses of Lamentation."; }; </v>
      </c>
      <c r="AQ36" t="str">
        <f t="shared" si="34"/>
        <v xml:space="preserve">["SUMMARY"] = { ["EN"] = "Discover the entrance to Bâr Nírnaeth, the Houses of Lamentation"; }; </v>
      </c>
      <c r="AR36" t="str">
        <f t="shared" si="35"/>
        <v/>
      </c>
      <c r="AS36" t="str">
        <f t="shared" si="12"/>
        <v>};</v>
      </c>
    </row>
    <row r="37" spans="1:45" x14ac:dyDescent="0.25">
      <c r="A37">
        <v>1879395724</v>
      </c>
      <c r="B37">
        <v>52</v>
      </c>
      <c r="C37" t="s">
        <v>1420</v>
      </c>
      <c r="D37" t="s">
        <v>31</v>
      </c>
      <c r="K37" t="s">
        <v>1430</v>
      </c>
      <c r="L37" t="s">
        <v>1425</v>
      </c>
      <c r="M37">
        <v>2</v>
      </c>
      <c r="N37">
        <v>125</v>
      </c>
      <c r="R37" t="str">
        <f t="shared" si="13"/>
        <v xml:space="preserve"> [36] = {["ID"] = 1879395724; }; -- Bâr Nírnaeth, the Houses of Lamentation -- Tier 2</v>
      </c>
      <c r="S37" s="1" t="str">
        <f t="shared" si="14"/>
        <v xml:space="preserve"> [36] = {["ID"] = 1879395724; ["SAVE_INDEX"] = 52; ["TYPE"] =  4;             ["VXP"] =    0; ["LP"] =  0; ["REP"] =    0; ["FACTION"] =  1; ["TIER"] = 2; ["MIN_LVL"] = "125"; ["NAME"] = { ["EN"] = "Bâr Nírnaeth, the Houses of Lamentation -- Tier 2";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2"; }; };</v>
      </c>
      <c r="T37">
        <f t="shared" si="0"/>
        <v>36</v>
      </c>
      <c r="U37" t="str">
        <f t="shared" si="15"/>
        <v xml:space="preserve"> [36] = {</v>
      </c>
      <c r="V37" t="str">
        <f t="shared" si="16"/>
        <v xml:space="preserve">["ID"] = 1879395724; </v>
      </c>
      <c r="W37" t="str">
        <f t="shared" si="17"/>
        <v xml:space="preserve">["ID"] = 1879395724; </v>
      </c>
      <c r="X37" t="str">
        <f t="shared" si="18"/>
        <v/>
      </c>
      <c r="Y37" s="1" t="str">
        <f t="shared" si="19"/>
        <v xml:space="preserve">["SAVE_INDEX"] = 52; </v>
      </c>
      <c r="Z37">
        <f>VLOOKUP(D37,Type!A$2:B$18,2,FALSE)</f>
        <v>4</v>
      </c>
      <c r="AA37" t="str">
        <f t="shared" si="20"/>
        <v xml:space="preserve">["TYPE"] =  4; </v>
      </c>
      <c r="AB37" t="str">
        <f>IF(NOT(ISBLANK(E37)),VLOOKUP(E37,Type!D$2:E$6,2,FALSE),"")</f>
        <v/>
      </c>
      <c r="AC37" t="str">
        <f t="shared" si="21"/>
        <v xml:space="preserve">            </v>
      </c>
      <c r="AD37" t="str">
        <f t="shared" si="22"/>
        <v>0</v>
      </c>
      <c r="AE37" t="str">
        <f t="shared" si="23"/>
        <v xml:space="preserve">["VXP"] =    0; </v>
      </c>
      <c r="AF37" t="str">
        <f t="shared" si="24"/>
        <v>0</v>
      </c>
      <c r="AG37" t="str">
        <f t="shared" si="25"/>
        <v xml:space="preserve">["LP"] =  0; </v>
      </c>
      <c r="AH37" t="str">
        <f t="shared" si="26"/>
        <v>0</v>
      </c>
      <c r="AI37" t="str">
        <f t="shared" si="27"/>
        <v xml:space="preserve">["REP"] =    0; </v>
      </c>
      <c r="AJ37">
        <f>IF(NOT(ISBLANK(J37)),VLOOKUP(J37,Faction!A$2:B$78,2,FALSE),1)</f>
        <v>1</v>
      </c>
      <c r="AK37" t="str">
        <f t="shared" si="28"/>
        <v xml:space="preserve">["FACTION"] =  1; </v>
      </c>
      <c r="AL37" t="str">
        <f t="shared" si="29"/>
        <v xml:space="preserve">["TIER"] = 2; </v>
      </c>
      <c r="AM37" t="str">
        <f t="shared" si="30"/>
        <v xml:space="preserve">["MIN_LVL"] = "125"; </v>
      </c>
      <c r="AN37" t="str">
        <f t="shared" si="31"/>
        <v/>
      </c>
      <c r="AO37" t="str">
        <f t="shared" si="32"/>
        <v xml:space="preserve">["NAME"] = { ["EN"] = "Bâr Nírnaeth, the Houses of Lamentation -- Tier 2"; }; </v>
      </c>
      <c r="AP37"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7" t="str">
        <f t="shared" si="34"/>
        <v xml:space="preserve">["SUMMARY"] = { ["EN"] = "Complete the quest Bâr Nírnaeth, the Houses of Lamentation -- Tier 2"; }; </v>
      </c>
      <c r="AR37" t="str">
        <f t="shared" si="35"/>
        <v/>
      </c>
      <c r="AS37" t="str">
        <f t="shared" si="12"/>
        <v>};</v>
      </c>
    </row>
    <row r="38" spans="1:45" x14ac:dyDescent="0.25">
      <c r="A38">
        <v>1879395725</v>
      </c>
      <c r="B38">
        <v>53</v>
      </c>
      <c r="C38" t="s">
        <v>1421</v>
      </c>
      <c r="D38" t="s">
        <v>31</v>
      </c>
      <c r="K38" t="s">
        <v>1431</v>
      </c>
      <c r="L38" t="s">
        <v>1425</v>
      </c>
      <c r="M38">
        <v>2</v>
      </c>
      <c r="N38">
        <v>125</v>
      </c>
      <c r="R38" t="str">
        <f t="shared" si="13"/>
        <v xml:space="preserve"> [37] = {["ID"] = 1879395725; }; -- Bâr Nírnaeth, the Houses of Lamentation -- Tier 3</v>
      </c>
      <c r="S38" s="1" t="str">
        <f t="shared" si="14"/>
        <v xml:space="preserve"> [37] = {["ID"] = 1879395725; ["SAVE_INDEX"] = 53; ["TYPE"] =  4;             ["VXP"] =    0; ["LP"] =  0; ["REP"] =    0; ["FACTION"] =  1; ["TIER"] = 2; ["MIN_LVL"] = "125"; ["NAME"] = { ["EN"] = "Bâr Nírnaeth, the Houses of Lamentation -- Tier 3";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3"; }; };</v>
      </c>
      <c r="T38">
        <f t="shared" si="0"/>
        <v>37</v>
      </c>
      <c r="U38" t="str">
        <f t="shared" si="15"/>
        <v xml:space="preserve"> [37] = {</v>
      </c>
      <c r="V38" t="str">
        <f t="shared" si="16"/>
        <v xml:space="preserve">["ID"] = 1879395725; </v>
      </c>
      <c r="W38" t="str">
        <f t="shared" si="17"/>
        <v xml:space="preserve">["ID"] = 1879395725; </v>
      </c>
      <c r="X38" t="str">
        <f t="shared" si="18"/>
        <v/>
      </c>
      <c r="Y38" s="1" t="str">
        <f t="shared" si="19"/>
        <v xml:space="preserve">["SAVE_INDEX"] = 53; </v>
      </c>
      <c r="Z38">
        <f>VLOOKUP(D38,Type!A$2:B$18,2,FALSE)</f>
        <v>4</v>
      </c>
      <c r="AA38" t="str">
        <f t="shared" si="20"/>
        <v xml:space="preserve">["TYPE"] =  4; </v>
      </c>
      <c r="AB38" t="str">
        <f>IF(NOT(ISBLANK(E38)),VLOOKUP(E38,Type!D$2:E$6,2,FALSE),"")</f>
        <v/>
      </c>
      <c r="AC38" t="str">
        <f t="shared" si="21"/>
        <v xml:space="preserve">            </v>
      </c>
      <c r="AD38" t="str">
        <f t="shared" si="22"/>
        <v>0</v>
      </c>
      <c r="AE38" t="str">
        <f t="shared" si="23"/>
        <v xml:space="preserve">["VXP"] =    0; </v>
      </c>
      <c r="AF38" t="str">
        <f t="shared" si="24"/>
        <v>0</v>
      </c>
      <c r="AG38" t="str">
        <f t="shared" si="25"/>
        <v xml:space="preserve">["LP"] =  0; </v>
      </c>
      <c r="AH38" t="str">
        <f t="shared" si="26"/>
        <v>0</v>
      </c>
      <c r="AI38" t="str">
        <f t="shared" si="27"/>
        <v xml:space="preserve">["REP"] =    0; </v>
      </c>
      <c r="AJ38">
        <f>IF(NOT(ISBLANK(J38)),VLOOKUP(J38,Faction!A$2:B$78,2,FALSE),1)</f>
        <v>1</v>
      </c>
      <c r="AK38" t="str">
        <f t="shared" si="28"/>
        <v xml:space="preserve">["FACTION"] =  1; </v>
      </c>
      <c r="AL38" t="str">
        <f t="shared" si="29"/>
        <v xml:space="preserve">["TIER"] = 2; </v>
      </c>
      <c r="AM38" t="str">
        <f t="shared" si="30"/>
        <v xml:space="preserve">["MIN_LVL"] = "125"; </v>
      </c>
      <c r="AN38" t="str">
        <f t="shared" si="31"/>
        <v/>
      </c>
      <c r="AO38" t="str">
        <f t="shared" si="32"/>
        <v xml:space="preserve">["NAME"] = { ["EN"] = "Bâr Nírnaeth, the Houses of Lamentation -- Tier 3"; }; </v>
      </c>
      <c r="AP38"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8" t="str">
        <f t="shared" si="34"/>
        <v xml:space="preserve">["SUMMARY"] = { ["EN"] = "Complete the quest Bâr Nírnaeth, the Houses of Lamentation -- Tier 3"; }; </v>
      </c>
      <c r="AR38" t="str">
        <f t="shared" si="35"/>
        <v/>
      </c>
      <c r="AS38" t="str">
        <f t="shared" si="12"/>
        <v>};</v>
      </c>
    </row>
    <row r="39" spans="1:45" x14ac:dyDescent="0.25">
      <c r="A39">
        <v>1879395720</v>
      </c>
      <c r="B39">
        <v>54</v>
      </c>
      <c r="C39" t="s">
        <v>1422</v>
      </c>
      <c r="D39" t="s">
        <v>31</v>
      </c>
      <c r="I39">
        <v>900</v>
      </c>
      <c r="J39" t="s">
        <v>105</v>
      </c>
      <c r="K39" t="s">
        <v>1432</v>
      </c>
      <c r="L39" t="s">
        <v>1426</v>
      </c>
      <c r="M39">
        <v>2</v>
      </c>
      <c r="N39">
        <v>125</v>
      </c>
      <c r="R39" t="str">
        <f t="shared" si="13"/>
        <v xml:space="preserve"> [38] = {["ID"] = 1879395720; }; -- Bâr Nírnaeth, the Houses of Lamentation: Slayer of Acolytes of Lamentation</v>
      </c>
      <c r="S39" s="1" t="str">
        <f t="shared" si="14"/>
        <v xml:space="preserve"> [38] = {["ID"] = 1879395720; ["SAVE_INDEX"] = 54; ["TYPE"] =  4;             ["VXP"] =    0; ["LP"] =  0; ["REP"] =  900; ["FACTION"] = 74; ["TIER"] = 2; ["MIN_LVL"] = "125"; ["NAME"] = { ["EN"] = "Bâr Nírnaeth, the Houses of Lamentation: Slayer of Acolytes of Lamentation"; }; ["LORE"] = { ["EN"] = "Defeat many Acolytes of Lamentation within Bâr Nírnaeth, the Houses of Lamentation."; }; ["SUMMARY"] = { ["EN"] = "Defeat 200 Acolytes of Lamentation within Bâr Nírnaeth, the Houses of Lamentation."; }; };</v>
      </c>
      <c r="T39">
        <f t="shared" si="0"/>
        <v>38</v>
      </c>
      <c r="U39" t="str">
        <f t="shared" si="15"/>
        <v xml:space="preserve"> [38] = {</v>
      </c>
      <c r="V39" t="str">
        <f t="shared" si="16"/>
        <v xml:space="preserve">["ID"] = 1879395720; </v>
      </c>
      <c r="W39" t="str">
        <f t="shared" si="17"/>
        <v xml:space="preserve">["ID"] = 1879395720; </v>
      </c>
      <c r="X39" t="str">
        <f t="shared" si="18"/>
        <v/>
      </c>
      <c r="Y39" s="1" t="str">
        <f t="shared" si="19"/>
        <v xml:space="preserve">["SAVE_INDEX"] = 54; </v>
      </c>
      <c r="Z39">
        <f>VLOOKUP(D39,Type!A$2:B$18,2,FALSE)</f>
        <v>4</v>
      </c>
      <c r="AA39" t="str">
        <f t="shared" si="20"/>
        <v xml:space="preserve">["TYPE"] =  4; </v>
      </c>
      <c r="AB39" t="str">
        <f>IF(NOT(ISBLANK(E39)),VLOOKUP(E39,Type!D$2:E$6,2,FALSE),"")</f>
        <v/>
      </c>
      <c r="AC39" t="str">
        <f t="shared" si="21"/>
        <v xml:space="preserve">            </v>
      </c>
      <c r="AD39" t="str">
        <f t="shared" si="22"/>
        <v>0</v>
      </c>
      <c r="AE39" t="str">
        <f t="shared" si="23"/>
        <v xml:space="preserve">["VXP"] =    0; </v>
      </c>
      <c r="AF39" t="str">
        <f t="shared" si="24"/>
        <v>0</v>
      </c>
      <c r="AG39" t="str">
        <f t="shared" si="25"/>
        <v xml:space="preserve">["LP"] =  0; </v>
      </c>
      <c r="AH39" t="str">
        <f t="shared" si="26"/>
        <v>900</v>
      </c>
      <c r="AI39" t="str">
        <f t="shared" si="27"/>
        <v xml:space="preserve">["REP"] =  900; </v>
      </c>
      <c r="AJ39">
        <f>IF(NOT(ISBLANK(J39)),VLOOKUP(J39,Faction!A$2:B$78,2,FALSE),1)</f>
        <v>74</v>
      </c>
      <c r="AK39" t="str">
        <f t="shared" si="28"/>
        <v xml:space="preserve">["FACTION"] = 74; </v>
      </c>
      <c r="AL39" t="str">
        <f t="shared" si="29"/>
        <v xml:space="preserve">["TIER"] = 2; </v>
      </c>
      <c r="AM39" t="str">
        <f t="shared" si="30"/>
        <v xml:space="preserve">["MIN_LVL"] = "125"; </v>
      </c>
      <c r="AN39" t="str">
        <f t="shared" si="31"/>
        <v/>
      </c>
      <c r="AO39" t="str">
        <f t="shared" si="32"/>
        <v xml:space="preserve">["NAME"] = { ["EN"] = "Bâr Nírnaeth, the Houses of Lamentation: Slayer of Acolytes of Lamentation"; }; </v>
      </c>
      <c r="AP39" t="str">
        <f t="shared" si="33"/>
        <v xml:space="preserve">["LORE"] = { ["EN"] = "Defeat many Acolytes of Lamentation within Bâr Nírnaeth, the Houses of Lamentation."; }; </v>
      </c>
      <c r="AQ39" t="str">
        <f t="shared" si="34"/>
        <v xml:space="preserve">["SUMMARY"] = { ["EN"] = "Defeat 200 Acolytes of Lamentation within Bâr Nírnaeth, the Houses of Lamentation."; }; </v>
      </c>
      <c r="AR39" t="str">
        <f t="shared" si="35"/>
        <v/>
      </c>
      <c r="AS39" t="str">
        <f t="shared" si="12"/>
        <v>};</v>
      </c>
    </row>
    <row r="40" spans="1:45" x14ac:dyDescent="0.25">
      <c r="A40">
        <v>1879395723</v>
      </c>
      <c r="B40">
        <v>55</v>
      </c>
      <c r="C40" t="s">
        <v>1423</v>
      </c>
      <c r="D40" t="s">
        <v>31</v>
      </c>
      <c r="I40">
        <v>900</v>
      </c>
      <c r="J40" t="s">
        <v>105</v>
      </c>
      <c r="K40" t="s">
        <v>1433</v>
      </c>
      <c r="L40" t="s">
        <v>1427</v>
      </c>
      <c r="M40">
        <v>2</v>
      </c>
      <c r="N40">
        <v>125</v>
      </c>
      <c r="R40" t="str">
        <f t="shared" si="13"/>
        <v xml:space="preserve"> [39] = {["ID"] = 1879395723; }; -- Bâr Nírnaeth, the Houses of Lamentation: Slayer of the Unhoused</v>
      </c>
      <c r="S40" s="1" t="str">
        <f t="shared" si="14"/>
        <v xml:space="preserve"> [39] = {["ID"] = 1879395723; ["SAVE_INDEX"] = 55; ["TYPE"] =  4;             ["VXP"] =    0; ["LP"] =  0; ["REP"] =  900; ["FACTION"] = 74; ["TIER"] = 2; ["MIN_LVL"] = "125"; ["NAME"] = { ["EN"] = "Bâr Nírnaeth, the Houses of Lamentation: Slayer of the Unhoused"; }; ["LORE"] = { ["EN"] = "Defeat many of the Unhoused within Bâr Nírnaeth, the Houses of Lamentation."; }; ["SUMMARY"] = { ["EN"] = "Defeat 100 of the Unhoused within Bâr Nírnaeth, the Houses of Lamentation."; }; };</v>
      </c>
      <c r="T40">
        <f t="shared" si="0"/>
        <v>39</v>
      </c>
      <c r="U40" t="str">
        <f t="shared" si="15"/>
        <v xml:space="preserve"> [39] = {</v>
      </c>
      <c r="V40" t="str">
        <f t="shared" si="16"/>
        <v xml:space="preserve">["ID"] = 1879395723; </v>
      </c>
      <c r="W40" t="str">
        <f t="shared" si="17"/>
        <v xml:space="preserve">["ID"] = 1879395723; </v>
      </c>
      <c r="X40" t="str">
        <f t="shared" si="18"/>
        <v/>
      </c>
      <c r="Y40" s="1" t="str">
        <f t="shared" si="19"/>
        <v xml:space="preserve">["SAVE_INDEX"] = 55; </v>
      </c>
      <c r="Z40">
        <f>VLOOKUP(D40,Type!A$2:B$18,2,FALSE)</f>
        <v>4</v>
      </c>
      <c r="AA40" t="str">
        <f t="shared" si="20"/>
        <v xml:space="preserve">["TYPE"] =  4; </v>
      </c>
      <c r="AB40" t="str">
        <f>IF(NOT(ISBLANK(E40)),VLOOKUP(E40,Type!D$2:E$6,2,FALSE),"")</f>
        <v/>
      </c>
      <c r="AC40" t="str">
        <f t="shared" si="21"/>
        <v xml:space="preserve">            </v>
      </c>
      <c r="AD40" t="str">
        <f t="shared" si="22"/>
        <v>0</v>
      </c>
      <c r="AE40" t="str">
        <f t="shared" si="23"/>
        <v xml:space="preserve">["VXP"] =    0; </v>
      </c>
      <c r="AF40" t="str">
        <f t="shared" si="24"/>
        <v>0</v>
      </c>
      <c r="AG40" t="str">
        <f t="shared" si="25"/>
        <v xml:space="preserve">["LP"] =  0; </v>
      </c>
      <c r="AH40" t="str">
        <f t="shared" si="26"/>
        <v>900</v>
      </c>
      <c r="AI40" t="str">
        <f t="shared" si="27"/>
        <v xml:space="preserve">["REP"] =  900; </v>
      </c>
      <c r="AJ40">
        <f>IF(NOT(ISBLANK(J40)),VLOOKUP(J40,Faction!A$2:B$78,2,FALSE),1)</f>
        <v>74</v>
      </c>
      <c r="AK40" t="str">
        <f t="shared" si="28"/>
        <v xml:space="preserve">["FACTION"] = 74; </v>
      </c>
      <c r="AL40" t="str">
        <f t="shared" si="29"/>
        <v xml:space="preserve">["TIER"] = 2; </v>
      </c>
      <c r="AM40" t="str">
        <f t="shared" si="30"/>
        <v xml:space="preserve">["MIN_LVL"] = "125"; </v>
      </c>
      <c r="AN40" t="str">
        <f t="shared" si="31"/>
        <v/>
      </c>
      <c r="AO40" t="str">
        <f t="shared" si="32"/>
        <v xml:space="preserve">["NAME"] = { ["EN"] = "Bâr Nírnaeth, the Houses of Lamentation: Slayer of the Unhoused"; }; </v>
      </c>
      <c r="AP40" t="str">
        <f t="shared" si="33"/>
        <v xml:space="preserve">["LORE"] = { ["EN"] = "Defeat many of the Unhoused within Bâr Nírnaeth, the Houses of Lamentation."; }; </v>
      </c>
      <c r="AQ40" t="str">
        <f t="shared" si="34"/>
        <v xml:space="preserve">["SUMMARY"] = { ["EN"] = "Defeat 100 of the Unhoused within Bâr Nírnaeth, the Houses of Lamentation."; }; </v>
      </c>
      <c r="AR40" t="str">
        <f t="shared" si="35"/>
        <v/>
      </c>
      <c r="AS40" t="str">
        <f t="shared" si="12"/>
        <v>};</v>
      </c>
    </row>
    <row r="41" spans="1:45" x14ac:dyDescent="0.25">
      <c r="C41" s="2" t="s">
        <v>1527</v>
      </c>
      <c r="D41" s="2" t="s">
        <v>134</v>
      </c>
      <c r="E41" s="2"/>
      <c r="P41">
        <v>107</v>
      </c>
      <c r="R41" t="str">
        <f t="shared" si="13"/>
        <v xml:space="preserve"> [40] = {["CAT_ID"] = 107; }; -- Ghashan-kútot</v>
      </c>
      <c r="S41" s="1" t="str">
        <f t="shared" si="14"/>
        <v xml:space="preserve"> [40] = {                                          ["TYPE"] = 14;             ["VXP"] =    0; ["LP"] =  0; ["REP"] =    0; ["FACTION"] =  1; ["TIER"] = 0;                      ["NAME"] = { ["EN"] = "Ghashan-kútot"; }; };</v>
      </c>
      <c r="T41">
        <f t="shared" si="0"/>
        <v>40</v>
      </c>
      <c r="U41" t="str">
        <f t="shared" si="15"/>
        <v xml:space="preserve"> [40] = {</v>
      </c>
      <c r="V41" t="str">
        <f t="shared" si="16"/>
        <v xml:space="preserve">                     </v>
      </c>
      <c r="W41" t="str">
        <f t="shared" si="17"/>
        <v/>
      </c>
      <c r="X41" t="str">
        <f t="shared" si="18"/>
        <v xml:space="preserve">["CAT_ID"] = 107; </v>
      </c>
      <c r="Y41" s="1" t="str">
        <f t="shared" si="19"/>
        <v xml:space="preserve">                     </v>
      </c>
      <c r="Z41">
        <f>VLOOKUP(D41,Type!A$2:B$18,2,FALSE)</f>
        <v>14</v>
      </c>
      <c r="AA41" t="str">
        <f t="shared" si="20"/>
        <v xml:space="preserve">["TYPE"] = 14; </v>
      </c>
      <c r="AB41" t="str">
        <f>IF(NOT(ISBLANK(E41)),VLOOKUP(E41,Type!D$2:E$6,2,FALSE),"")</f>
        <v/>
      </c>
      <c r="AC41" t="str">
        <f t="shared" si="21"/>
        <v xml:space="preserve">            </v>
      </c>
      <c r="AD41" t="str">
        <f t="shared" si="22"/>
        <v>0</v>
      </c>
      <c r="AE41" t="str">
        <f t="shared" si="23"/>
        <v xml:space="preserve">["VXP"] =    0; </v>
      </c>
      <c r="AF41" t="str">
        <f t="shared" si="24"/>
        <v>0</v>
      </c>
      <c r="AG41" t="str">
        <f t="shared" si="25"/>
        <v xml:space="preserve">["LP"] =  0; </v>
      </c>
      <c r="AH41" t="str">
        <f t="shared" si="26"/>
        <v>0</v>
      </c>
      <c r="AI41" t="str">
        <f t="shared" si="27"/>
        <v xml:space="preserve">["REP"] =    0; </v>
      </c>
      <c r="AJ41">
        <f>IF(NOT(ISBLANK(J41)),VLOOKUP(J41,Faction!A$2:B$78,2,FALSE),1)</f>
        <v>1</v>
      </c>
      <c r="AK41" t="str">
        <f t="shared" si="28"/>
        <v xml:space="preserve">["FACTION"] =  1; </v>
      </c>
      <c r="AL41" t="str">
        <f t="shared" si="29"/>
        <v xml:space="preserve">["TIER"] = 0; </v>
      </c>
      <c r="AM41" t="str">
        <f t="shared" si="30"/>
        <v xml:space="preserve">                     </v>
      </c>
      <c r="AN41" t="str">
        <f t="shared" si="31"/>
        <v/>
      </c>
      <c r="AO41" t="str">
        <f t="shared" si="32"/>
        <v xml:space="preserve">["NAME"] = { ["EN"] = "Ghashan-kútot"; }; </v>
      </c>
      <c r="AP41" t="str">
        <f t="shared" si="33"/>
        <v/>
      </c>
      <c r="AQ41" t="str">
        <f t="shared" si="34"/>
        <v/>
      </c>
      <c r="AR41" t="str">
        <f t="shared" si="35"/>
        <v/>
      </c>
      <c r="AS41" t="str">
        <f t="shared" si="12"/>
        <v>};</v>
      </c>
    </row>
    <row r="42" spans="1:45" x14ac:dyDescent="0.25">
      <c r="A42">
        <v>1879398967</v>
      </c>
      <c r="B42">
        <v>56</v>
      </c>
      <c r="C42" t="s">
        <v>1534</v>
      </c>
      <c r="D42" t="s">
        <v>31</v>
      </c>
      <c r="F42">
        <v>2000</v>
      </c>
      <c r="G42" t="s">
        <v>1546</v>
      </c>
      <c r="K42" t="s">
        <v>228</v>
      </c>
      <c r="L42" t="s">
        <v>1535</v>
      </c>
      <c r="M42">
        <v>1</v>
      </c>
      <c r="N42">
        <v>125</v>
      </c>
      <c r="R42" t="str">
        <f t="shared" si="13"/>
        <v xml:space="preserve"> [41] = {["ID"] = 1879398967; }; -- Stalwart Scholar of Ghashan-kútot, the Halls of Black Lore</v>
      </c>
      <c r="S42" s="1" t="str">
        <f t="shared" si="14"/>
        <v xml:space="preserve"> [41] = {["ID"] = 1879398967; ["SAVE_INDEX"] = 56; ["TYPE"] =  4;             ["VXP"] = 2000; ["LP"] =  0; ["REP"] =    0; ["FACTION"] =  1; ["TIER"] = 1; ["MIN_LVL"] = "125"; ["NAME"] = { ["EN"] = "Stalwart Scholar of Ghashan-kútot, the Halls of Black Lore"; }; ["LORE"] = { ["EN"] = "Within Minas Morgul, a great repository of evil knowledge stands: The Halls of Black Lore. To gain the information you seek, you must enter and face Dolguzigir, the Dark Archivist."; }; ["SUMMARY"] = { ["EN"] = "Complete 5 deeds"; }; ["TITLE"] = { ["EN"] = "the Stalwart Scholar"; }; };</v>
      </c>
      <c r="T42">
        <f t="shared" si="0"/>
        <v>41</v>
      </c>
      <c r="U42" t="str">
        <f t="shared" si="15"/>
        <v xml:space="preserve"> [41] = {</v>
      </c>
      <c r="V42" t="str">
        <f t="shared" si="16"/>
        <v xml:space="preserve">["ID"] = 1879398967; </v>
      </c>
      <c r="W42" t="str">
        <f t="shared" si="17"/>
        <v xml:space="preserve">["ID"] = 1879398967; </v>
      </c>
      <c r="X42" t="str">
        <f t="shared" si="18"/>
        <v/>
      </c>
      <c r="Y42" s="1" t="str">
        <f t="shared" si="19"/>
        <v xml:space="preserve">["SAVE_INDEX"] = 56; </v>
      </c>
      <c r="Z42">
        <f>VLOOKUP(D42,Type!A$2:B$18,2,FALSE)</f>
        <v>4</v>
      </c>
      <c r="AA42" t="str">
        <f t="shared" si="20"/>
        <v xml:space="preserve">["TYPE"] =  4; </v>
      </c>
      <c r="AB42" t="str">
        <f>IF(NOT(ISBLANK(E42)),VLOOKUP(E42,Type!D$2:E$6,2,FALSE),"")</f>
        <v/>
      </c>
      <c r="AC42" t="str">
        <f t="shared" si="21"/>
        <v xml:space="preserve">            </v>
      </c>
      <c r="AD42" t="str">
        <f t="shared" si="22"/>
        <v>2000</v>
      </c>
      <c r="AE42" t="str">
        <f t="shared" si="23"/>
        <v xml:space="preserve">["VXP"] = 2000; </v>
      </c>
      <c r="AF42" t="str">
        <f t="shared" si="24"/>
        <v>0</v>
      </c>
      <c r="AG42" t="str">
        <f t="shared" si="25"/>
        <v xml:space="preserve">["LP"] =  0; </v>
      </c>
      <c r="AH42" t="str">
        <f t="shared" si="26"/>
        <v>0</v>
      </c>
      <c r="AI42" t="str">
        <f t="shared" si="27"/>
        <v xml:space="preserve">["REP"] =    0; </v>
      </c>
      <c r="AJ42">
        <f>IF(NOT(ISBLANK(J42)),VLOOKUP(J42,Faction!A$2:B$78,2,FALSE),1)</f>
        <v>1</v>
      </c>
      <c r="AK42" t="str">
        <f t="shared" si="28"/>
        <v xml:space="preserve">["FACTION"] =  1; </v>
      </c>
      <c r="AL42" t="str">
        <f t="shared" si="29"/>
        <v xml:space="preserve">["TIER"] = 1; </v>
      </c>
      <c r="AM42" t="str">
        <f t="shared" si="30"/>
        <v xml:space="preserve">["MIN_LVL"] = "125"; </v>
      </c>
      <c r="AN42" t="str">
        <f t="shared" si="31"/>
        <v/>
      </c>
      <c r="AO42" t="str">
        <f t="shared" si="32"/>
        <v xml:space="preserve">["NAME"] = { ["EN"] = "Stalwart Scholar of Ghashan-kútot, the Halls of Black Lore"; }; </v>
      </c>
      <c r="AP42" t="str">
        <f t="shared" si="33"/>
        <v xml:space="preserve">["LORE"] = { ["EN"] = "Within Minas Morgul, a great repository of evil knowledge stands: The Halls of Black Lore. To gain the information you seek, you must enter and face Dolguzigir, the Dark Archivist."; }; </v>
      </c>
      <c r="AQ42" t="str">
        <f t="shared" si="34"/>
        <v xml:space="preserve">["SUMMARY"] = { ["EN"] = "Complete 5 deeds"; }; </v>
      </c>
      <c r="AR42" t="str">
        <f t="shared" si="35"/>
        <v xml:space="preserve">["TITLE"] = { ["EN"] = "the Stalwart Scholar"; }; </v>
      </c>
      <c r="AS42" t="str">
        <f t="shared" si="12"/>
        <v>};</v>
      </c>
    </row>
    <row r="43" spans="1:45" x14ac:dyDescent="0.25">
      <c r="A43">
        <v>1879398964</v>
      </c>
      <c r="B43">
        <v>57</v>
      </c>
      <c r="C43" t="s">
        <v>1536</v>
      </c>
      <c r="D43" t="s">
        <v>31</v>
      </c>
      <c r="K43" t="s">
        <v>1541</v>
      </c>
      <c r="L43" t="s">
        <v>1535</v>
      </c>
      <c r="M43">
        <v>2</v>
      </c>
      <c r="N43">
        <v>125</v>
      </c>
      <c r="R43" t="str">
        <f t="shared" si="13"/>
        <v xml:space="preserve"> [42] = {["ID"] = 1879398964; }; -- Ghashan-kútot, the Halls of Black Lore -- Tier 1</v>
      </c>
      <c r="S43" s="1" t="str">
        <f t="shared" si="14"/>
        <v xml:space="preserve"> [42] = {["ID"] = 1879398964; ["SAVE_INDEX"] = 57; ["TYPE"] =  4;             ["VXP"] =    0; ["LP"] =  0; ["REP"] =    0; ["FACTION"] =  1; ["TIER"] = 2; ["MIN_LVL"] = "125"; ["NAME"] = { ["EN"] = "Ghashan-kútot, the Halls of Black Lore -- Tier 1"; }; ["LORE"] = { ["EN"] = "Within Minas Morgul, a great repository of evil knowledge stands: The Halls of Black Lore. To gain the information you seek, you must enter and face Dolguzigir, the Dark Archivist."; }; ["SUMMARY"] = { ["EN"] = "Complete Ghashan-kútot, the Halls of Black Lore -- Tier 1"; }; };</v>
      </c>
      <c r="T43">
        <f t="shared" si="0"/>
        <v>42</v>
      </c>
      <c r="U43" t="str">
        <f t="shared" si="15"/>
        <v xml:space="preserve"> [42] = {</v>
      </c>
      <c r="V43" t="str">
        <f t="shared" si="16"/>
        <v xml:space="preserve">["ID"] = 1879398964; </v>
      </c>
      <c r="W43" t="str">
        <f t="shared" si="17"/>
        <v xml:space="preserve">["ID"] = 1879398964; </v>
      </c>
      <c r="X43" t="str">
        <f t="shared" si="18"/>
        <v/>
      </c>
      <c r="Y43" s="1" t="str">
        <f t="shared" si="19"/>
        <v xml:space="preserve">["SAVE_INDEX"] = 57; </v>
      </c>
      <c r="Z43">
        <f>VLOOKUP(D43,Type!A$2:B$18,2,FALSE)</f>
        <v>4</v>
      </c>
      <c r="AA43" t="str">
        <f t="shared" si="20"/>
        <v xml:space="preserve">["TYPE"] =  4; </v>
      </c>
      <c r="AB43" t="str">
        <f>IF(NOT(ISBLANK(E43)),VLOOKUP(E43,Type!D$2:E$6,2,FALSE),"")</f>
        <v/>
      </c>
      <c r="AC43" t="str">
        <f t="shared" si="21"/>
        <v xml:space="preserve">            </v>
      </c>
      <c r="AD43" t="str">
        <f t="shared" si="22"/>
        <v>0</v>
      </c>
      <c r="AE43" t="str">
        <f t="shared" si="23"/>
        <v xml:space="preserve">["VXP"] =    0; </v>
      </c>
      <c r="AF43" t="str">
        <f t="shared" si="24"/>
        <v>0</v>
      </c>
      <c r="AG43" t="str">
        <f t="shared" si="25"/>
        <v xml:space="preserve">["LP"] =  0; </v>
      </c>
      <c r="AH43" t="str">
        <f t="shared" si="26"/>
        <v>0</v>
      </c>
      <c r="AI43" t="str">
        <f t="shared" si="27"/>
        <v xml:space="preserve">["REP"] =    0; </v>
      </c>
      <c r="AJ43">
        <f>IF(NOT(ISBLANK(J43)),VLOOKUP(J43,Faction!A$2:B$78,2,FALSE),1)</f>
        <v>1</v>
      </c>
      <c r="AK43" t="str">
        <f t="shared" si="28"/>
        <v xml:space="preserve">["FACTION"] =  1; </v>
      </c>
      <c r="AL43" t="str">
        <f t="shared" si="29"/>
        <v xml:space="preserve">["TIER"] = 2; </v>
      </c>
      <c r="AM43" t="str">
        <f t="shared" si="30"/>
        <v xml:space="preserve">["MIN_LVL"] = "125"; </v>
      </c>
      <c r="AN43" t="str">
        <f t="shared" si="31"/>
        <v/>
      </c>
      <c r="AO43" t="str">
        <f t="shared" si="32"/>
        <v xml:space="preserve">["NAME"] = { ["EN"] = "Ghashan-kútot, the Halls of Black Lore -- Tier 1"; }; </v>
      </c>
      <c r="AP43" t="str">
        <f t="shared" si="33"/>
        <v xml:space="preserve">["LORE"] = { ["EN"] = "Within Minas Morgul, a great repository of evil knowledge stands: The Halls of Black Lore. To gain the information you seek, you must enter and face Dolguzigir, the Dark Archivist."; }; </v>
      </c>
      <c r="AQ43" t="str">
        <f t="shared" si="34"/>
        <v xml:space="preserve">["SUMMARY"] = { ["EN"] = "Complete Ghashan-kútot, the Halls of Black Lore -- Tier 1"; }; </v>
      </c>
      <c r="AR43" t="str">
        <f t="shared" si="35"/>
        <v/>
      </c>
      <c r="AS43" t="str">
        <f t="shared" si="12"/>
        <v>};</v>
      </c>
    </row>
    <row r="44" spans="1:45" x14ac:dyDescent="0.25">
      <c r="A44">
        <v>1879394456</v>
      </c>
      <c r="B44">
        <v>58</v>
      </c>
      <c r="C44" t="s">
        <v>1547</v>
      </c>
      <c r="D44" t="s">
        <v>25</v>
      </c>
      <c r="K44" t="s">
        <v>1549</v>
      </c>
      <c r="L44" t="s">
        <v>1548</v>
      </c>
      <c r="M44">
        <v>3</v>
      </c>
      <c r="N44">
        <v>120</v>
      </c>
      <c r="R44" t="str">
        <f t="shared" si="13"/>
        <v xml:space="preserve"> [43] = {["ID"] = 1879394456; }; -- Discovery: Ghashan-kútot - the Hall of Black Lore</v>
      </c>
      <c r="S44" s="1" t="str">
        <f t="shared" si="14"/>
        <v xml:space="preserve"> [43] = {["ID"] = 1879394456; ["SAVE_INDEX"] = 58; ["TYPE"] =  3;             ["VXP"] =    0; ["LP"] =  0; ["REP"] =    0; ["FACTION"] =  1; ["TIER"] = 3; ["MIN_LVL"] = "120"; ["NAME"] = { ["EN"] = "Discovery: Ghashan-kútot - the Hall of Black Lore"; }; ["LORE"] = { ["EN"] = "You have discovered the entrance to Ghashan-kútot - the Hall of Black Lore."; }; ["SUMMARY"] = { ["EN"] = "Discover the entrance to Ghashan-kútot - the Hall of Black Lore"; }; };</v>
      </c>
      <c r="T44">
        <f t="shared" si="0"/>
        <v>43</v>
      </c>
      <c r="U44" t="str">
        <f t="shared" si="15"/>
        <v xml:space="preserve"> [43] = {</v>
      </c>
      <c r="V44" t="str">
        <f t="shared" si="16"/>
        <v xml:space="preserve">["ID"] = 1879394456; </v>
      </c>
      <c r="W44" t="str">
        <f t="shared" si="17"/>
        <v xml:space="preserve">["ID"] = 1879394456; </v>
      </c>
      <c r="X44" t="str">
        <f t="shared" si="18"/>
        <v/>
      </c>
      <c r="Y44" s="1" t="str">
        <f t="shared" si="19"/>
        <v xml:space="preserve">["SAVE_INDEX"] = 58; </v>
      </c>
      <c r="Z44">
        <f>VLOOKUP(D44,Type!A$2:B$18,2,FALSE)</f>
        <v>3</v>
      </c>
      <c r="AA44" t="str">
        <f t="shared" si="20"/>
        <v xml:space="preserve">["TYPE"] =  3; </v>
      </c>
      <c r="AB44" t="str">
        <f>IF(NOT(ISBLANK(E44)),VLOOKUP(E44,Type!D$2:E$6,2,FALSE),"")</f>
        <v/>
      </c>
      <c r="AC44" t="str">
        <f t="shared" si="21"/>
        <v xml:space="preserve">            </v>
      </c>
      <c r="AD44" t="str">
        <f t="shared" si="22"/>
        <v>0</v>
      </c>
      <c r="AE44" t="str">
        <f t="shared" si="23"/>
        <v xml:space="preserve">["VXP"] =    0; </v>
      </c>
      <c r="AF44" t="str">
        <f t="shared" si="24"/>
        <v>0</v>
      </c>
      <c r="AG44" t="str">
        <f t="shared" si="25"/>
        <v xml:space="preserve">["LP"] =  0; </v>
      </c>
      <c r="AH44" t="str">
        <f t="shared" si="26"/>
        <v>0</v>
      </c>
      <c r="AI44" t="str">
        <f t="shared" si="27"/>
        <v xml:space="preserve">["REP"] =    0; </v>
      </c>
      <c r="AJ44">
        <f>IF(NOT(ISBLANK(J44)),VLOOKUP(J44,Faction!A$2:B$78,2,FALSE),1)</f>
        <v>1</v>
      </c>
      <c r="AK44" t="str">
        <f t="shared" si="28"/>
        <v xml:space="preserve">["FACTION"] =  1; </v>
      </c>
      <c r="AL44" t="str">
        <f t="shared" si="29"/>
        <v xml:space="preserve">["TIER"] = 3; </v>
      </c>
      <c r="AM44" t="str">
        <f t="shared" si="30"/>
        <v xml:space="preserve">["MIN_LVL"] = "120"; </v>
      </c>
      <c r="AN44" t="str">
        <f t="shared" si="31"/>
        <v/>
      </c>
      <c r="AO44" t="str">
        <f t="shared" si="32"/>
        <v xml:space="preserve">["NAME"] = { ["EN"] = "Discovery: Ghashan-kútot - the Hall of Black Lore"; }; </v>
      </c>
      <c r="AP44" t="str">
        <f t="shared" si="33"/>
        <v xml:space="preserve">["LORE"] = { ["EN"] = "You have discovered the entrance to Ghashan-kútot - the Hall of Black Lore."; }; </v>
      </c>
      <c r="AQ44" t="str">
        <f t="shared" si="34"/>
        <v xml:space="preserve">["SUMMARY"] = { ["EN"] = "Discover the entrance to Ghashan-kútot - the Hall of Black Lore"; }; </v>
      </c>
      <c r="AR44" t="str">
        <f t="shared" si="35"/>
        <v/>
      </c>
      <c r="AS44" t="str">
        <f t="shared" si="12"/>
        <v>};</v>
      </c>
    </row>
    <row r="45" spans="1:45" x14ac:dyDescent="0.25">
      <c r="A45">
        <v>1879398966</v>
      </c>
      <c r="B45">
        <v>59</v>
      </c>
      <c r="C45" t="s">
        <v>1537</v>
      </c>
      <c r="D45" t="s">
        <v>31</v>
      </c>
      <c r="K45" t="s">
        <v>1867</v>
      </c>
      <c r="L45" t="s">
        <v>1535</v>
      </c>
      <c r="M45">
        <v>2</v>
      </c>
      <c r="N45">
        <v>125</v>
      </c>
      <c r="R45" t="str">
        <f t="shared" si="13"/>
        <v xml:space="preserve"> [44] = {["ID"] = 1879398966; }; -- Ghashan-kútot, the Halls of Black Lore -- Tier 2</v>
      </c>
      <c r="S45" s="1" t="str">
        <f t="shared" si="14"/>
        <v xml:space="preserve"> [44] = {["ID"] = 1879398966; ["SAVE_INDEX"] = 59; ["TYPE"] =  4;             ["VXP"] =    0; ["LP"] =  0; ["REP"] =    0; ["FACTION"] =  1; ["TIER"] = 2; ["MIN_LVL"] = "125"; ["NAME"] = { ["EN"] = "Ghashan-kútot, the Halls of Black Lore -- Tier 2"; }; ["LORE"] = { ["EN"] = "Within Minas Morgul, a great repository of evil knowledge stands: The Halls of Black Lore. To gain the information you seek, you must enter and face Dolguzigir, the Dark Archivist."; }; ["SUMMARY"] = { ["EN"] = "Complete Ghashan-kútot, the Halls of Black Lore -- Tier 2"; }; };</v>
      </c>
      <c r="T45">
        <f t="shared" si="0"/>
        <v>44</v>
      </c>
      <c r="U45" t="str">
        <f t="shared" si="15"/>
        <v xml:space="preserve"> [44] = {</v>
      </c>
      <c r="V45" t="str">
        <f t="shared" si="16"/>
        <v xml:space="preserve">["ID"] = 1879398966; </v>
      </c>
      <c r="W45" t="str">
        <f t="shared" si="17"/>
        <v xml:space="preserve">["ID"] = 1879398966; </v>
      </c>
      <c r="X45" t="str">
        <f t="shared" si="18"/>
        <v/>
      </c>
      <c r="Y45" s="1" t="str">
        <f t="shared" si="19"/>
        <v xml:space="preserve">["SAVE_INDEX"] = 59; </v>
      </c>
      <c r="Z45">
        <f>VLOOKUP(D45,Type!A$2:B$18,2,FALSE)</f>
        <v>4</v>
      </c>
      <c r="AA45" t="str">
        <f t="shared" si="20"/>
        <v xml:space="preserve">["TYPE"] =  4; </v>
      </c>
      <c r="AB45" t="str">
        <f>IF(NOT(ISBLANK(E45)),VLOOKUP(E45,Type!D$2:E$6,2,FALSE),"")</f>
        <v/>
      </c>
      <c r="AC45" t="str">
        <f t="shared" si="21"/>
        <v xml:space="preserve">            </v>
      </c>
      <c r="AD45" t="str">
        <f t="shared" si="22"/>
        <v>0</v>
      </c>
      <c r="AE45" t="str">
        <f t="shared" si="23"/>
        <v xml:space="preserve">["VXP"] =    0; </v>
      </c>
      <c r="AF45" t="str">
        <f t="shared" si="24"/>
        <v>0</v>
      </c>
      <c r="AG45" t="str">
        <f t="shared" si="25"/>
        <v xml:space="preserve">["LP"] =  0; </v>
      </c>
      <c r="AH45" t="str">
        <f t="shared" si="26"/>
        <v>0</v>
      </c>
      <c r="AI45" t="str">
        <f t="shared" si="27"/>
        <v xml:space="preserve">["REP"] =    0; </v>
      </c>
      <c r="AJ45">
        <f>IF(NOT(ISBLANK(J45)),VLOOKUP(J45,Faction!A$2:B$78,2,FALSE),1)</f>
        <v>1</v>
      </c>
      <c r="AK45" t="str">
        <f t="shared" si="28"/>
        <v xml:space="preserve">["FACTION"] =  1; </v>
      </c>
      <c r="AL45" t="str">
        <f t="shared" si="29"/>
        <v xml:space="preserve">["TIER"] = 2; </v>
      </c>
      <c r="AM45" t="str">
        <f t="shared" si="30"/>
        <v xml:space="preserve">["MIN_LVL"] = "125"; </v>
      </c>
      <c r="AN45" t="str">
        <f t="shared" si="31"/>
        <v/>
      </c>
      <c r="AO45" t="str">
        <f t="shared" si="32"/>
        <v xml:space="preserve">["NAME"] = { ["EN"] = "Ghashan-kútot, the Halls of Black Lore -- Tier 2"; }; </v>
      </c>
      <c r="AP45" t="str">
        <f t="shared" si="33"/>
        <v xml:space="preserve">["LORE"] = { ["EN"] = "Within Minas Morgul, a great repository of evil knowledge stands: The Halls of Black Lore. To gain the information you seek, you must enter and face Dolguzigir, the Dark Archivist."; }; </v>
      </c>
      <c r="AQ45" t="str">
        <f t="shared" si="34"/>
        <v xml:space="preserve">["SUMMARY"] = { ["EN"] = "Complete Ghashan-kútot, the Halls of Black Lore -- Tier 2"; }; </v>
      </c>
      <c r="AR45" t="str">
        <f t="shared" si="35"/>
        <v/>
      </c>
      <c r="AS45" t="str">
        <f t="shared" si="12"/>
        <v>};</v>
      </c>
    </row>
    <row r="46" spans="1:45" x14ac:dyDescent="0.25">
      <c r="A46">
        <v>1879398968</v>
      </c>
      <c r="B46">
        <v>60</v>
      </c>
      <c r="C46" t="s">
        <v>1538</v>
      </c>
      <c r="D46" t="s">
        <v>31</v>
      </c>
      <c r="K46" t="s">
        <v>1868</v>
      </c>
      <c r="L46" t="s">
        <v>1535</v>
      </c>
      <c r="M46">
        <v>2</v>
      </c>
      <c r="N46">
        <v>125</v>
      </c>
      <c r="R46" t="str">
        <f t="shared" si="13"/>
        <v xml:space="preserve"> [45] = {["ID"] = 1879398968; }; -- Ghashan-kútot, the Halls of Black Lore -- Tier 3</v>
      </c>
      <c r="S46" s="1" t="str">
        <f t="shared" si="14"/>
        <v xml:space="preserve"> [45] = {["ID"] = 1879398968; ["SAVE_INDEX"] = 60; ["TYPE"] =  4;             ["VXP"] =    0; ["LP"] =  0; ["REP"] =    0; ["FACTION"] =  1; ["TIER"] = 2; ["MIN_LVL"] = "125"; ["NAME"] = { ["EN"] = "Ghashan-kútot, the Halls of Black Lore -- Tier 3"; }; ["LORE"] = { ["EN"] = "Within Minas Morgul, a great repository of evil knowledge stands: The Halls of Black Lore. To gain the information you seek, you must enter and face Dolguzigir, the Dark Archivist."; }; ["SUMMARY"] = { ["EN"] = "Complete Ghashan-kútot, the Halls of Black Lore -- Tier 3"; }; };</v>
      </c>
      <c r="T46">
        <f t="shared" si="0"/>
        <v>45</v>
      </c>
      <c r="U46" t="str">
        <f t="shared" si="15"/>
        <v xml:space="preserve"> [45] = {</v>
      </c>
      <c r="V46" t="str">
        <f t="shared" si="16"/>
        <v xml:space="preserve">["ID"] = 1879398968; </v>
      </c>
      <c r="W46" t="str">
        <f t="shared" si="17"/>
        <v xml:space="preserve">["ID"] = 1879398968; </v>
      </c>
      <c r="X46" t="str">
        <f t="shared" si="18"/>
        <v/>
      </c>
      <c r="Y46" s="1" t="str">
        <f t="shared" si="19"/>
        <v xml:space="preserve">["SAVE_INDEX"] = 60; </v>
      </c>
      <c r="Z46">
        <f>VLOOKUP(D46,Type!A$2:B$18,2,FALSE)</f>
        <v>4</v>
      </c>
      <c r="AA46" t="str">
        <f t="shared" si="20"/>
        <v xml:space="preserve">["TYPE"] =  4; </v>
      </c>
      <c r="AB46" t="str">
        <f>IF(NOT(ISBLANK(E46)),VLOOKUP(E46,Type!D$2:E$6,2,FALSE),"")</f>
        <v/>
      </c>
      <c r="AC46" t="str">
        <f t="shared" si="21"/>
        <v xml:space="preserve">            </v>
      </c>
      <c r="AD46" t="str">
        <f t="shared" si="22"/>
        <v>0</v>
      </c>
      <c r="AE46" t="str">
        <f t="shared" si="23"/>
        <v xml:space="preserve">["VXP"] =    0; </v>
      </c>
      <c r="AF46" t="str">
        <f t="shared" si="24"/>
        <v>0</v>
      </c>
      <c r="AG46" t="str">
        <f t="shared" si="25"/>
        <v xml:space="preserve">["LP"] =  0; </v>
      </c>
      <c r="AH46" t="str">
        <f t="shared" si="26"/>
        <v>0</v>
      </c>
      <c r="AI46" t="str">
        <f t="shared" si="27"/>
        <v xml:space="preserve">["REP"] =    0; </v>
      </c>
      <c r="AJ46">
        <f>IF(NOT(ISBLANK(J46)),VLOOKUP(J46,Faction!A$2:B$78,2,FALSE),1)</f>
        <v>1</v>
      </c>
      <c r="AK46" t="str">
        <f t="shared" si="28"/>
        <v xml:space="preserve">["FACTION"] =  1; </v>
      </c>
      <c r="AL46" t="str">
        <f t="shared" si="29"/>
        <v xml:space="preserve">["TIER"] = 2; </v>
      </c>
      <c r="AM46" t="str">
        <f t="shared" si="30"/>
        <v xml:space="preserve">["MIN_LVL"] = "125"; </v>
      </c>
      <c r="AN46" t="str">
        <f t="shared" si="31"/>
        <v/>
      </c>
      <c r="AO46" t="str">
        <f t="shared" si="32"/>
        <v xml:space="preserve">["NAME"] = { ["EN"] = "Ghashan-kútot, the Halls of Black Lore -- Tier 3"; }; </v>
      </c>
      <c r="AP46" t="str">
        <f t="shared" si="33"/>
        <v xml:space="preserve">["LORE"] = { ["EN"] = "Within Minas Morgul, a great repository of evil knowledge stands: The Halls of Black Lore. To gain the information you seek, you must enter and face Dolguzigir, the Dark Archivist."; }; </v>
      </c>
      <c r="AQ46" t="str">
        <f t="shared" si="34"/>
        <v xml:space="preserve">["SUMMARY"] = { ["EN"] = "Complete Ghashan-kútot, the Halls of Black Lore -- Tier 3"; }; </v>
      </c>
      <c r="AR46" t="str">
        <f t="shared" si="35"/>
        <v/>
      </c>
      <c r="AS46" t="str">
        <f t="shared" si="12"/>
        <v>};</v>
      </c>
    </row>
    <row r="47" spans="1:45" x14ac:dyDescent="0.25">
      <c r="A47">
        <v>1879398960</v>
      </c>
      <c r="B47">
        <v>61</v>
      </c>
      <c r="C47" t="s">
        <v>1539</v>
      </c>
      <c r="D47" t="s">
        <v>31</v>
      </c>
      <c r="I47">
        <v>900</v>
      </c>
      <c r="J47" t="s">
        <v>105</v>
      </c>
      <c r="K47" t="s">
        <v>1543</v>
      </c>
      <c r="L47" t="s">
        <v>1542</v>
      </c>
      <c r="M47">
        <v>2</v>
      </c>
      <c r="N47">
        <v>125</v>
      </c>
      <c r="R47" t="str">
        <f t="shared" si="13"/>
        <v xml:space="preserve"> [46] = {["ID"] = 1879398960; }; -- Ghashan-kútot, the Halls of Black Lore: Slayer of the Archivist's Assistants</v>
      </c>
      <c r="S47" s="1" t="str">
        <f t="shared" si="14"/>
        <v xml:space="preserve"> [46] = {["ID"] = 1879398960; ["SAVE_INDEX"] = 61; ["TYPE"] =  4;             ["VXP"] =    0; ["LP"] =  0; ["REP"] =  900; ["FACTION"] = 74; ["TIER"] = 2; ["MIN_LVL"] = "125"; ["NAME"] = { ["EN"] = "Ghashan-kútot, the Halls of Black Lore: Slayer of the Archivist's Assistants"; }; ["LORE"] = { ["EN"] = "Defeat many dark cataloguers and dark curators in the Halls of Black Lore."; }; ["SUMMARY"] = { ["EN"] = "Defeat 100 dark cataloguers and dark curators in the Halls of Black Lore."; }; };</v>
      </c>
      <c r="T47">
        <f t="shared" si="0"/>
        <v>46</v>
      </c>
      <c r="U47" t="str">
        <f t="shared" si="15"/>
        <v xml:space="preserve"> [46] = {</v>
      </c>
      <c r="V47" t="str">
        <f t="shared" si="16"/>
        <v xml:space="preserve">["ID"] = 1879398960; </v>
      </c>
      <c r="W47" t="str">
        <f t="shared" si="17"/>
        <v xml:space="preserve">["ID"] = 1879398960; </v>
      </c>
      <c r="X47" t="str">
        <f t="shared" si="18"/>
        <v/>
      </c>
      <c r="Y47" s="1" t="str">
        <f t="shared" si="19"/>
        <v xml:space="preserve">["SAVE_INDEX"] = 61; </v>
      </c>
      <c r="Z47">
        <f>VLOOKUP(D47,Type!A$2:B$18,2,FALSE)</f>
        <v>4</v>
      </c>
      <c r="AA47" t="str">
        <f t="shared" si="20"/>
        <v xml:space="preserve">["TYPE"] =  4; </v>
      </c>
      <c r="AB47" t="str">
        <f>IF(NOT(ISBLANK(E47)),VLOOKUP(E47,Type!D$2:E$6,2,FALSE),"")</f>
        <v/>
      </c>
      <c r="AC47" t="str">
        <f t="shared" si="21"/>
        <v xml:space="preserve">            </v>
      </c>
      <c r="AD47" t="str">
        <f t="shared" si="22"/>
        <v>0</v>
      </c>
      <c r="AE47" t="str">
        <f t="shared" si="23"/>
        <v xml:space="preserve">["VXP"] =    0; </v>
      </c>
      <c r="AF47" t="str">
        <f t="shared" si="24"/>
        <v>0</v>
      </c>
      <c r="AG47" t="str">
        <f t="shared" si="25"/>
        <v xml:space="preserve">["LP"] =  0; </v>
      </c>
      <c r="AH47" t="str">
        <f t="shared" si="26"/>
        <v>900</v>
      </c>
      <c r="AI47" t="str">
        <f t="shared" si="27"/>
        <v xml:space="preserve">["REP"] =  900; </v>
      </c>
      <c r="AJ47">
        <f>IF(NOT(ISBLANK(J47)),VLOOKUP(J47,Faction!A$2:B$78,2,FALSE),1)</f>
        <v>74</v>
      </c>
      <c r="AK47" t="str">
        <f t="shared" si="28"/>
        <v xml:space="preserve">["FACTION"] = 74; </v>
      </c>
      <c r="AL47" t="str">
        <f t="shared" si="29"/>
        <v xml:space="preserve">["TIER"] = 2; </v>
      </c>
      <c r="AM47" t="str">
        <f t="shared" si="30"/>
        <v xml:space="preserve">["MIN_LVL"] = "125"; </v>
      </c>
      <c r="AN47" t="str">
        <f t="shared" si="31"/>
        <v/>
      </c>
      <c r="AO47" t="str">
        <f t="shared" si="32"/>
        <v xml:space="preserve">["NAME"] = { ["EN"] = "Ghashan-kútot, the Halls of Black Lore: Slayer of the Archivist's Assistants"; }; </v>
      </c>
      <c r="AP47" t="str">
        <f t="shared" si="33"/>
        <v xml:space="preserve">["LORE"] = { ["EN"] = "Defeat many dark cataloguers and dark curators in the Halls of Black Lore."; }; </v>
      </c>
      <c r="AQ47" t="str">
        <f t="shared" si="34"/>
        <v xml:space="preserve">["SUMMARY"] = { ["EN"] = "Defeat 100 dark cataloguers and dark curators in the Halls of Black Lore."; }; </v>
      </c>
      <c r="AR47" t="str">
        <f t="shared" si="35"/>
        <v/>
      </c>
      <c r="AS47" t="str">
        <f t="shared" si="12"/>
        <v>};</v>
      </c>
    </row>
    <row r="48" spans="1:45" x14ac:dyDescent="0.25">
      <c r="A48">
        <v>1879398970</v>
      </c>
      <c r="B48">
        <v>62</v>
      </c>
      <c r="C48" t="s">
        <v>1540</v>
      </c>
      <c r="D48" t="s">
        <v>31</v>
      </c>
      <c r="I48">
        <v>900</v>
      </c>
      <c r="J48" t="s">
        <v>105</v>
      </c>
      <c r="K48" t="s">
        <v>1545</v>
      </c>
      <c r="L48" t="s">
        <v>1544</v>
      </c>
      <c r="M48">
        <v>2</v>
      </c>
      <c r="N48">
        <v>125</v>
      </c>
      <c r="R48" t="str">
        <f t="shared" si="13"/>
        <v xml:space="preserve"> [47] = {["ID"] = 1879398970; }; -- Ghashan-kútot, the Halls of Black Lore: Slayer of Spirits</v>
      </c>
      <c r="S48" s="1" t="str">
        <f t="shared" si="14"/>
        <v xml:space="preserve"> [47] = {["ID"] = 1879398970; ["SAVE_INDEX"] = 62; ["TYPE"] =  4;             ["VXP"] =    0; ["LP"] =  0; ["REP"] =  900; ["FACTION"] = 74; ["TIER"] = 2; ["MIN_LVL"] = "125"; ["NAME"] = { ["EN"] = "Ghashan-kútot, the Halls of Black Lore: Slayer of Spirits"; }; ["LORE"] = { ["EN"] = "Defeat many of the shades and fell spirits within the Halls of Black Lore."; }; ["SUMMARY"] = { ["EN"] = "Defeat 200 of the shades and fell spirits within the Halls of Black Lore"; }; };</v>
      </c>
      <c r="T48">
        <f t="shared" si="0"/>
        <v>47</v>
      </c>
      <c r="U48" t="str">
        <f t="shared" si="15"/>
        <v xml:space="preserve"> [47] = {</v>
      </c>
      <c r="V48" t="str">
        <f t="shared" si="16"/>
        <v xml:space="preserve">["ID"] = 1879398970; </v>
      </c>
      <c r="W48" t="str">
        <f t="shared" si="17"/>
        <v xml:space="preserve">["ID"] = 1879398970; </v>
      </c>
      <c r="X48" t="str">
        <f t="shared" si="18"/>
        <v/>
      </c>
      <c r="Y48" s="1" t="str">
        <f t="shared" si="19"/>
        <v xml:space="preserve">["SAVE_INDEX"] = 62; </v>
      </c>
      <c r="Z48">
        <f>VLOOKUP(D48,Type!A$2:B$18,2,FALSE)</f>
        <v>4</v>
      </c>
      <c r="AA48" t="str">
        <f t="shared" si="20"/>
        <v xml:space="preserve">["TYPE"] =  4; </v>
      </c>
      <c r="AB48" t="str">
        <f>IF(NOT(ISBLANK(E48)),VLOOKUP(E48,Type!D$2:E$6,2,FALSE),"")</f>
        <v/>
      </c>
      <c r="AC48" t="str">
        <f t="shared" si="21"/>
        <v xml:space="preserve">            </v>
      </c>
      <c r="AD48" t="str">
        <f t="shared" si="22"/>
        <v>0</v>
      </c>
      <c r="AE48" t="str">
        <f t="shared" si="23"/>
        <v xml:space="preserve">["VXP"] =    0; </v>
      </c>
      <c r="AF48" t="str">
        <f t="shared" si="24"/>
        <v>0</v>
      </c>
      <c r="AG48" t="str">
        <f t="shared" si="25"/>
        <v xml:space="preserve">["LP"] =  0; </v>
      </c>
      <c r="AH48" t="str">
        <f t="shared" si="26"/>
        <v>900</v>
      </c>
      <c r="AI48" t="str">
        <f t="shared" si="27"/>
        <v xml:space="preserve">["REP"] =  900; </v>
      </c>
      <c r="AJ48">
        <f>IF(NOT(ISBLANK(J48)),VLOOKUP(J48,Faction!A$2:B$78,2,FALSE),1)</f>
        <v>74</v>
      </c>
      <c r="AK48" t="str">
        <f t="shared" si="28"/>
        <v xml:space="preserve">["FACTION"] = 74; </v>
      </c>
      <c r="AL48" t="str">
        <f t="shared" si="29"/>
        <v xml:space="preserve">["TIER"] = 2; </v>
      </c>
      <c r="AM48" t="str">
        <f t="shared" si="30"/>
        <v xml:space="preserve">["MIN_LVL"] = "125"; </v>
      </c>
      <c r="AN48" t="str">
        <f t="shared" si="31"/>
        <v/>
      </c>
      <c r="AO48" t="str">
        <f t="shared" si="32"/>
        <v xml:space="preserve">["NAME"] = { ["EN"] = "Ghashan-kútot, the Halls of Black Lore: Slayer of Spirits"; }; </v>
      </c>
      <c r="AP48" t="str">
        <f t="shared" si="33"/>
        <v xml:space="preserve">["LORE"] = { ["EN"] = "Defeat many of the shades and fell spirits within the Halls of Black Lore."; }; </v>
      </c>
      <c r="AQ48" t="str">
        <f t="shared" si="34"/>
        <v xml:space="preserve">["SUMMARY"] = { ["EN"] = "Defeat 200 of the shades and fell spirits within the Halls of Black Lore"; }; </v>
      </c>
      <c r="AR48" t="str">
        <f t="shared" si="35"/>
        <v/>
      </c>
      <c r="AS48" t="str">
        <f t="shared" si="12"/>
        <v>};</v>
      </c>
    </row>
    <row r="49" spans="1:45" x14ac:dyDescent="0.25">
      <c r="C49" s="2" t="s">
        <v>1528</v>
      </c>
      <c r="D49" s="2" t="s">
        <v>134</v>
      </c>
      <c r="E49" s="2"/>
      <c r="P49">
        <v>108</v>
      </c>
      <c r="R49" t="str">
        <f t="shared" si="13"/>
        <v xml:space="preserve"> [48] = {["CAT_ID"] = 108; }; -- The Fallen Kings</v>
      </c>
      <c r="S49" s="1" t="str">
        <f t="shared" si="14"/>
        <v xml:space="preserve"> [48] = {                                          ["TYPE"] = 14;             ["VXP"] =    0; ["LP"] =  0; ["REP"] =    0; ["FACTION"] =  1; ["TIER"] = 0;                      ["NAME"] = { ["EN"] = "The Fallen Kings"; }; };</v>
      </c>
      <c r="T49">
        <f t="shared" si="0"/>
        <v>48</v>
      </c>
      <c r="U49" t="str">
        <f t="shared" si="15"/>
        <v xml:space="preserve"> [48] = {</v>
      </c>
      <c r="V49" t="str">
        <f t="shared" si="16"/>
        <v xml:space="preserve">                     </v>
      </c>
      <c r="W49" t="str">
        <f t="shared" si="17"/>
        <v/>
      </c>
      <c r="X49" t="str">
        <f t="shared" si="18"/>
        <v xml:space="preserve">["CAT_ID"] = 108; </v>
      </c>
      <c r="Y49" s="1" t="str">
        <f t="shared" si="19"/>
        <v xml:space="preserve">                     </v>
      </c>
      <c r="Z49">
        <f>VLOOKUP(D49,Type!A$2:B$18,2,FALSE)</f>
        <v>14</v>
      </c>
      <c r="AA49" t="str">
        <f t="shared" si="20"/>
        <v xml:space="preserve">["TYPE"] = 14; </v>
      </c>
      <c r="AB49" t="str">
        <f>IF(NOT(ISBLANK(E49)),VLOOKUP(E49,Type!D$2:E$6,2,FALSE),"")</f>
        <v/>
      </c>
      <c r="AC49" t="str">
        <f t="shared" si="21"/>
        <v xml:space="preserve">            </v>
      </c>
      <c r="AD49" t="str">
        <f t="shared" si="22"/>
        <v>0</v>
      </c>
      <c r="AE49" t="str">
        <f t="shared" si="23"/>
        <v xml:space="preserve">["VXP"] =    0; </v>
      </c>
      <c r="AF49" t="str">
        <f t="shared" si="24"/>
        <v>0</v>
      </c>
      <c r="AG49" t="str">
        <f t="shared" si="25"/>
        <v xml:space="preserve">["LP"] =  0; </v>
      </c>
      <c r="AH49" t="str">
        <f t="shared" si="26"/>
        <v>0</v>
      </c>
      <c r="AI49" t="str">
        <f t="shared" si="27"/>
        <v xml:space="preserve">["REP"] =    0; </v>
      </c>
      <c r="AJ49">
        <f>IF(NOT(ISBLANK(J49)),VLOOKUP(J49,Faction!A$2:B$78,2,FALSE),1)</f>
        <v>1</v>
      </c>
      <c r="AK49" t="str">
        <f t="shared" si="28"/>
        <v xml:space="preserve">["FACTION"] =  1; </v>
      </c>
      <c r="AL49" t="str">
        <f t="shared" si="29"/>
        <v xml:space="preserve">["TIER"] = 0; </v>
      </c>
      <c r="AM49" t="str">
        <f t="shared" si="30"/>
        <v xml:space="preserve">                     </v>
      </c>
      <c r="AN49" t="str">
        <f t="shared" si="31"/>
        <v/>
      </c>
      <c r="AO49" t="str">
        <f t="shared" si="32"/>
        <v xml:space="preserve">["NAME"] = { ["EN"] = "The Fallen Kings"; }; </v>
      </c>
      <c r="AP49" t="str">
        <f t="shared" si="33"/>
        <v/>
      </c>
      <c r="AQ49" t="str">
        <f t="shared" si="34"/>
        <v/>
      </c>
      <c r="AR49" t="str">
        <f t="shared" si="35"/>
        <v/>
      </c>
      <c r="AS49" t="str">
        <f t="shared" si="12"/>
        <v>};</v>
      </c>
    </row>
    <row r="50" spans="1:45" x14ac:dyDescent="0.25">
      <c r="A50">
        <v>1879398116</v>
      </c>
      <c r="B50">
        <v>64</v>
      </c>
      <c r="C50" t="s">
        <v>1550</v>
      </c>
      <c r="D50" t="s">
        <v>31</v>
      </c>
      <c r="F50">
        <v>2000</v>
      </c>
      <c r="G50" t="s">
        <v>1555</v>
      </c>
      <c r="K50" t="s">
        <v>396</v>
      </c>
      <c r="L50" t="s">
        <v>1554</v>
      </c>
      <c r="M50">
        <v>1</v>
      </c>
      <c r="N50">
        <v>125</v>
      </c>
      <c r="R50" t="str">
        <f t="shared" si="13"/>
        <v xml:space="preserve"> [49] = {["ID"] = 1879398116; }; -- Conqueror of the Fallen Kings</v>
      </c>
      <c r="S50" s="1" t="str">
        <f t="shared" si="14"/>
        <v xml:space="preserve"> [49] = {["ID"] = 1879398116; ["SAVE_INDEX"] = 64; ["TYPE"] =  4;             ["VXP"] = 2000; ["LP"] =  0; ["REP"] =    0; ["FACTION"] =  1; ["TIER"] = 1; ["MIN_LVL"] = "125"; ["NAME"] = { ["EN"] = "Conqueror of the Fallen Kings"; }; ["LORE"] = { ["EN"] = "It is said that the nine Nazgûl would assemble, in those days of battle, to best their greatest adversaries and to strike relentless fear into those who dared face them in combat."; }; ["SUMMARY"] = { ["EN"] = "Complete 3 deeds"; }; ["TITLE"] = { ["EN"] = "Vanquisher of the Ringwraiths"; }; };</v>
      </c>
      <c r="T50">
        <f t="shared" si="0"/>
        <v>49</v>
      </c>
      <c r="U50" t="str">
        <f t="shared" si="15"/>
        <v xml:space="preserve"> [49] = {</v>
      </c>
      <c r="V50" t="str">
        <f t="shared" si="16"/>
        <v xml:space="preserve">["ID"] = 1879398116; </v>
      </c>
      <c r="W50" t="str">
        <f t="shared" si="17"/>
        <v xml:space="preserve">["ID"] = 1879398116; </v>
      </c>
      <c r="X50" t="str">
        <f t="shared" si="18"/>
        <v/>
      </c>
      <c r="Y50" s="1" t="str">
        <f t="shared" si="19"/>
        <v xml:space="preserve">["SAVE_INDEX"] = 64; </v>
      </c>
      <c r="Z50">
        <f>VLOOKUP(D50,Type!A$2:B$18,2,FALSE)</f>
        <v>4</v>
      </c>
      <c r="AA50" t="str">
        <f t="shared" si="20"/>
        <v xml:space="preserve">["TYPE"] =  4; </v>
      </c>
      <c r="AB50" t="str">
        <f>IF(NOT(ISBLANK(E50)),VLOOKUP(E50,Type!D$2:E$6,2,FALSE),"")</f>
        <v/>
      </c>
      <c r="AC50" t="str">
        <f t="shared" si="21"/>
        <v xml:space="preserve">            </v>
      </c>
      <c r="AD50" t="str">
        <f t="shared" si="22"/>
        <v>2000</v>
      </c>
      <c r="AE50" t="str">
        <f t="shared" si="23"/>
        <v xml:space="preserve">["VXP"] = 2000; </v>
      </c>
      <c r="AF50" t="str">
        <f t="shared" si="24"/>
        <v>0</v>
      </c>
      <c r="AG50" t="str">
        <f t="shared" si="25"/>
        <v xml:space="preserve">["LP"] =  0; </v>
      </c>
      <c r="AH50" t="str">
        <f t="shared" si="26"/>
        <v>0</v>
      </c>
      <c r="AI50" t="str">
        <f t="shared" si="27"/>
        <v xml:space="preserve">["REP"] =    0; </v>
      </c>
      <c r="AJ50">
        <f>IF(NOT(ISBLANK(J50)),VLOOKUP(J50,Faction!A$2:B$78,2,FALSE),1)</f>
        <v>1</v>
      </c>
      <c r="AK50" t="str">
        <f t="shared" si="28"/>
        <v xml:space="preserve">["FACTION"] =  1; </v>
      </c>
      <c r="AL50" t="str">
        <f t="shared" si="29"/>
        <v xml:space="preserve">["TIER"] = 1; </v>
      </c>
      <c r="AM50" t="str">
        <f t="shared" si="30"/>
        <v xml:space="preserve">["MIN_LVL"] = "125"; </v>
      </c>
      <c r="AN50" t="str">
        <f t="shared" si="31"/>
        <v/>
      </c>
      <c r="AO50" t="str">
        <f t="shared" si="32"/>
        <v xml:space="preserve">["NAME"] = { ["EN"] = "Conqueror of the Fallen Kings"; }; </v>
      </c>
      <c r="AP50" t="str">
        <f t="shared" si="33"/>
        <v xml:space="preserve">["LORE"] = { ["EN"] = "It is said that the nine Nazgûl would assemble, in those days of battle, to best their greatest adversaries and to strike relentless fear into those who dared face them in combat."; }; </v>
      </c>
      <c r="AQ50" t="str">
        <f t="shared" si="34"/>
        <v xml:space="preserve">["SUMMARY"] = { ["EN"] = "Complete 3 deeds"; }; </v>
      </c>
      <c r="AR50" t="str">
        <f t="shared" si="35"/>
        <v xml:space="preserve">["TITLE"] = { ["EN"] = "Vanquisher of the Ringwraiths"; }; </v>
      </c>
      <c r="AS50" t="str">
        <f t="shared" si="12"/>
        <v>};</v>
      </c>
    </row>
    <row r="51" spans="1:45" x14ac:dyDescent="0.25">
      <c r="A51">
        <v>1879398118</v>
      </c>
      <c r="B51">
        <v>65</v>
      </c>
      <c r="C51" t="s">
        <v>1551</v>
      </c>
      <c r="D51" t="s">
        <v>31</v>
      </c>
      <c r="K51" t="s">
        <v>1556</v>
      </c>
      <c r="L51" t="s">
        <v>1554</v>
      </c>
      <c r="M51">
        <v>2</v>
      </c>
      <c r="N51">
        <v>125</v>
      </c>
      <c r="R51" t="str">
        <f t="shared" si="13"/>
        <v xml:space="preserve"> [50] = {["ID"] = 1879398118; }; -- The Fallen Kings -- Tier 1</v>
      </c>
      <c r="S51" s="1" t="str">
        <f t="shared" si="14"/>
        <v xml:space="preserve"> [50] = {["ID"] = 1879398118; ["SAVE_INDEX"] = 65; ["TYPE"] =  4;             ["VXP"] =    0; ["LP"] =  0; ["REP"] =    0; ["FACTION"] =  1; ["TIER"] = 2; ["MIN_LVL"] = "125"; ["NAME"] = { ["EN"] = "The Fallen Kings -- Tier 1"; }; ["LORE"] = { ["EN"] = "It is said that the nine Nazgûl would assemble, in those days of battle, to best their greatest adversaries and to strike relentless fear into those who dared face them in combat."; }; ["SUMMARY"] = { ["EN"] = "Complete the quest The Fallen Kings -- Tier 1"; }; };</v>
      </c>
      <c r="T51">
        <f t="shared" si="0"/>
        <v>50</v>
      </c>
      <c r="U51" t="str">
        <f t="shared" si="15"/>
        <v xml:space="preserve"> [50] = {</v>
      </c>
      <c r="V51" t="str">
        <f t="shared" si="16"/>
        <v xml:space="preserve">["ID"] = 1879398118; </v>
      </c>
      <c r="W51" t="str">
        <f t="shared" si="17"/>
        <v xml:space="preserve">["ID"] = 1879398118; </v>
      </c>
      <c r="X51" t="str">
        <f t="shared" si="18"/>
        <v/>
      </c>
      <c r="Y51" s="1" t="str">
        <f t="shared" si="19"/>
        <v xml:space="preserve">["SAVE_INDEX"] = 65; </v>
      </c>
      <c r="Z51">
        <f>VLOOKUP(D51,Type!A$2:B$18,2,FALSE)</f>
        <v>4</v>
      </c>
      <c r="AA51" t="str">
        <f t="shared" si="20"/>
        <v xml:space="preserve">["TYPE"] =  4; </v>
      </c>
      <c r="AB51" t="str">
        <f>IF(NOT(ISBLANK(E51)),VLOOKUP(E51,Type!D$2:E$6,2,FALSE),"")</f>
        <v/>
      </c>
      <c r="AC51" t="str">
        <f t="shared" si="21"/>
        <v xml:space="preserve">            </v>
      </c>
      <c r="AD51" t="str">
        <f t="shared" si="22"/>
        <v>0</v>
      </c>
      <c r="AE51" t="str">
        <f t="shared" si="23"/>
        <v xml:space="preserve">["VXP"] =    0; </v>
      </c>
      <c r="AF51" t="str">
        <f t="shared" si="24"/>
        <v>0</v>
      </c>
      <c r="AG51" t="str">
        <f t="shared" si="25"/>
        <v xml:space="preserve">["LP"] =  0; </v>
      </c>
      <c r="AH51" t="str">
        <f t="shared" si="26"/>
        <v>0</v>
      </c>
      <c r="AI51" t="str">
        <f t="shared" si="27"/>
        <v xml:space="preserve">["REP"] =    0; </v>
      </c>
      <c r="AJ51">
        <f>IF(NOT(ISBLANK(J51)),VLOOKUP(J51,Faction!A$2:B$78,2,FALSE),1)</f>
        <v>1</v>
      </c>
      <c r="AK51" t="str">
        <f t="shared" si="28"/>
        <v xml:space="preserve">["FACTION"] =  1; </v>
      </c>
      <c r="AL51" t="str">
        <f t="shared" si="29"/>
        <v xml:space="preserve">["TIER"] = 2; </v>
      </c>
      <c r="AM51" t="str">
        <f t="shared" si="30"/>
        <v xml:space="preserve">["MIN_LVL"] = "125"; </v>
      </c>
      <c r="AN51" t="str">
        <f t="shared" si="31"/>
        <v/>
      </c>
      <c r="AO51" t="str">
        <f t="shared" si="32"/>
        <v xml:space="preserve">["NAME"] = { ["EN"] = "The Fallen Kings -- Tier 1"; }; </v>
      </c>
      <c r="AP51" t="str">
        <f t="shared" si="33"/>
        <v xml:space="preserve">["LORE"] = { ["EN"] = "It is said that the nine Nazgûl would assemble, in those days of battle, to best their greatest adversaries and to strike relentless fear into those who dared face them in combat."; }; </v>
      </c>
      <c r="AQ51" t="str">
        <f t="shared" si="34"/>
        <v xml:space="preserve">["SUMMARY"] = { ["EN"] = "Complete the quest The Fallen Kings -- Tier 1"; }; </v>
      </c>
      <c r="AR51" t="str">
        <f t="shared" si="35"/>
        <v/>
      </c>
      <c r="AS51" t="str">
        <f t="shared" si="12"/>
        <v>};</v>
      </c>
    </row>
    <row r="52" spans="1:45" x14ac:dyDescent="0.25">
      <c r="A52">
        <v>1879398114</v>
      </c>
      <c r="B52">
        <v>66</v>
      </c>
      <c r="C52" t="s">
        <v>1552</v>
      </c>
      <c r="D52" t="s">
        <v>31</v>
      </c>
      <c r="K52" t="s">
        <v>1557</v>
      </c>
      <c r="L52" t="s">
        <v>1554</v>
      </c>
      <c r="M52">
        <v>2</v>
      </c>
      <c r="N52">
        <v>125</v>
      </c>
      <c r="R52" t="str">
        <f t="shared" si="13"/>
        <v xml:space="preserve"> [51] = {["ID"] = 1879398114; }; -- The Fallen Kings -- Tier 2</v>
      </c>
      <c r="S52" s="1" t="str">
        <f t="shared" si="14"/>
        <v xml:space="preserve"> [51] = {["ID"] = 1879398114; ["SAVE_INDEX"] = 66; ["TYPE"] =  4;             ["VXP"] =    0; ["LP"] =  0; ["REP"] =    0; ["FACTION"] =  1; ["TIER"] = 2; ["MIN_LVL"] = "125"; ["NAME"] = { ["EN"] = "The Fallen Kings -- Tier 2"; }; ["LORE"] = { ["EN"] = "It is said that the nine Nazgûl would assemble, in those days of battle, to best their greatest adversaries and to strike relentless fear into those who dared face them in combat."; }; ["SUMMARY"] = { ["EN"] = "Complete the quest The Fallen Kings -- Tier 2"; }; };</v>
      </c>
      <c r="T52">
        <f t="shared" si="0"/>
        <v>51</v>
      </c>
      <c r="U52" t="str">
        <f t="shared" si="15"/>
        <v xml:space="preserve"> [51] = {</v>
      </c>
      <c r="V52" t="str">
        <f t="shared" si="16"/>
        <v xml:space="preserve">["ID"] = 1879398114; </v>
      </c>
      <c r="W52" t="str">
        <f t="shared" si="17"/>
        <v xml:space="preserve">["ID"] = 1879398114; </v>
      </c>
      <c r="X52" t="str">
        <f t="shared" si="18"/>
        <v/>
      </c>
      <c r="Y52" s="1" t="str">
        <f t="shared" si="19"/>
        <v xml:space="preserve">["SAVE_INDEX"] = 66; </v>
      </c>
      <c r="Z52">
        <f>VLOOKUP(D52,Type!A$2:B$18,2,FALSE)</f>
        <v>4</v>
      </c>
      <c r="AA52" t="str">
        <f t="shared" si="20"/>
        <v xml:space="preserve">["TYPE"] =  4; </v>
      </c>
      <c r="AB52" t="str">
        <f>IF(NOT(ISBLANK(E52)),VLOOKUP(E52,Type!D$2:E$6,2,FALSE),"")</f>
        <v/>
      </c>
      <c r="AC52" t="str">
        <f t="shared" si="21"/>
        <v xml:space="preserve">            </v>
      </c>
      <c r="AD52" t="str">
        <f t="shared" si="22"/>
        <v>0</v>
      </c>
      <c r="AE52" t="str">
        <f t="shared" si="23"/>
        <v xml:space="preserve">["VXP"] =    0; </v>
      </c>
      <c r="AF52" t="str">
        <f t="shared" si="24"/>
        <v>0</v>
      </c>
      <c r="AG52" t="str">
        <f t="shared" si="25"/>
        <v xml:space="preserve">["LP"] =  0; </v>
      </c>
      <c r="AH52" t="str">
        <f t="shared" si="26"/>
        <v>0</v>
      </c>
      <c r="AI52" t="str">
        <f t="shared" si="27"/>
        <v xml:space="preserve">["REP"] =    0; </v>
      </c>
      <c r="AJ52">
        <f>IF(NOT(ISBLANK(J52)),VLOOKUP(J52,Faction!A$2:B$78,2,FALSE),1)</f>
        <v>1</v>
      </c>
      <c r="AK52" t="str">
        <f t="shared" si="28"/>
        <v xml:space="preserve">["FACTION"] =  1; </v>
      </c>
      <c r="AL52" t="str">
        <f t="shared" si="29"/>
        <v xml:space="preserve">["TIER"] = 2; </v>
      </c>
      <c r="AM52" t="str">
        <f t="shared" si="30"/>
        <v xml:space="preserve">["MIN_LVL"] = "125"; </v>
      </c>
      <c r="AN52" t="str">
        <f t="shared" si="31"/>
        <v/>
      </c>
      <c r="AO52" t="str">
        <f t="shared" si="32"/>
        <v xml:space="preserve">["NAME"] = { ["EN"] = "The Fallen Kings -- Tier 2"; }; </v>
      </c>
      <c r="AP52" t="str">
        <f t="shared" si="33"/>
        <v xml:space="preserve">["LORE"] = { ["EN"] = "It is said that the nine Nazgûl would assemble, in those days of battle, to best their greatest adversaries and to strike relentless fear into those who dared face them in combat."; }; </v>
      </c>
      <c r="AQ52" t="str">
        <f t="shared" si="34"/>
        <v xml:space="preserve">["SUMMARY"] = { ["EN"] = "Complete the quest The Fallen Kings -- Tier 2"; }; </v>
      </c>
      <c r="AR52" t="str">
        <f t="shared" si="35"/>
        <v/>
      </c>
      <c r="AS52" t="str">
        <f t="shared" si="12"/>
        <v>};</v>
      </c>
    </row>
    <row r="53" spans="1:45" x14ac:dyDescent="0.25">
      <c r="A53">
        <v>1879398113</v>
      </c>
      <c r="B53">
        <v>67</v>
      </c>
      <c r="C53" t="s">
        <v>1553</v>
      </c>
      <c r="D53" t="s">
        <v>31</v>
      </c>
      <c r="K53" t="s">
        <v>1558</v>
      </c>
      <c r="L53" t="s">
        <v>1554</v>
      </c>
      <c r="M53">
        <v>2</v>
      </c>
      <c r="N53">
        <v>125</v>
      </c>
      <c r="R53" t="str">
        <f t="shared" si="13"/>
        <v xml:space="preserve"> [52] = {["ID"] = 1879398113; }; -- The Fallen Kings -- Tier 3</v>
      </c>
      <c r="S53" s="1" t="str">
        <f t="shared" si="14"/>
        <v xml:space="preserve"> [52] = {["ID"] = 1879398113; ["SAVE_INDEX"] = 67; ["TYPE"] =  4;             ["VXP"] =    0; ["LP"] =  0; ["REP"] =    0; ["FACTION"] =  1; ["TIER"] = 2; ["MIN_LVL"] = "125"; ["NAME"] = { ["EN"] = "The Fallen Kings -- Tier 3"; }; ["LORE"] = { ["EN"] = "It is said that the nine Nazgûl would assemble, in those days of battle, to best their greatest adversaries and to strike relentless fear into those who dared face them in combat."; }; ["SUMMARY"] = { ["EN"] = "Complete the quest The Fallen Kings -- Tier 3"; }; };</v>
      </c>
      <c r="T53">
        <f t="shared" si="0"/>
        <v>52</v>
      </c>
      <c r="U53" t="str">
        <f t="shared" si="15"/>
        <v xml:space="preserve"> [52] = {</v>
      </c>
      <c r="V53" t="str">
        <f t="shared" si="16"/>
        <v xml:space="preserve">["ID"] = 1879398113; </v>
      </c>
      <c r="W53" t="str">
        <f t="shared" si="17"/>
        <v xml:space="preserve">["ID"] = 1879398113; </v>
      </c>
      <c r="X53" t="str">
        <f t="shared" si="18"/>
        <v/>
      </c>
      <c r="Y53" s="1" t="str">
        <f t="shared" si="19"/>
        <v xml:space="preserve">["SAVE_INDEX"] = 67; </v>
      </c>
      <c r="Z53">
        <f>VLOOKUP(D53,Type!A$2:B$18,2,FALSE)</f>
        <v>4</v>
      </c>
      <c r="AA53" t="str">
        <f t="shared" si="20"/>
        <v xml:space="preserve">["TYPE"] =  4; </v>
      </c>
      <c r="AB53" t="str">
        <f>IF(NOT(ISBLANK(E53)),VLOOKUP(E53,Type!D$2:E$6,2,FALSE),"")</f>
        <v/>
      </c>
      <c r="AC53" t="str">
        <f t="shared" si="21"/>
        <v xml:space="preserve">            </v>
      </c>
      <c r="AD53" t="str">
        <f t="shared" si="22"/>
        <v>0</v>
      </c>
      <c r="AE53" t="str">
        <f t="shared" si="23"/>
        <v xml:space="preserve">["VXP"] =    0; </v>
      </c>
      <c r="AF53" t="str">
        <f t="shared" si="24"/>
        <v>0</v>
      </c>
      <c r="AG53" t="str">
        <f t="shared" si="25"/>
        <v xml:space="preserve">["LP"] =  0; </v>
      </c>
      <c r="AH53" t="str">
        <f t="shared" si="26"/>
        <v>0</v>
      </c>
      <c r="AI53" t="str">
        <f t="shared" si="27"/>
        <v xml:space="preserve">["REP"] =    0; </v>
      </c>
      <c r="AJ53">
        <f>IF(NOT(ISBLANK(J53)),VLOOKUP(J53,Faction!A$2:B$78,2,FALSE),1)</f>
        <v>1</v>
      </c>
      <c r="AK53" t="str">
        <f t="shared" si="28"/>
        <v xml:space="preserve">["FACTION"] =  1; </v>
      </c>
      <c r="AL53" t="str">
        <f t="shared" si="29"/>
        <v xml:space="preserve">["TIER"] = 2; </v>
      </c>
      <c r="AM53" t="str">
        <f t="shared" si="30"/>
        <v xml:space="preserve">["MIN_LVL"] = "125"; </v>
      </c>
      <c r="AN53" t="str">
        <f t="shared" si="31"/>
        <v/>
      </c>
      <c r="AO53" t="str">
        <f t="shared" si="32"/>
        <v xml:space="preserve">["NAME"] = { ["EN"] = "The Fallen Kings -- Tier 3"; }; </v>
      </c>
      <c r="AP53" t="str">
        <f t="shared" si="33"/>
        <v xml:space="preserve">["LORE"] = { ["EN"] = "It is said that the nine Nazgûl would assemble, in those days of battle, to best their greatest adversaries and to strike relentless fear into those who dared face them in combat."; }; </v>
      </c>
      <c r="AQ53" t="str">
        <f t="shared" si="34"/>
        <v xml:space="preserve">["SUMMARY"] = { ["EN"] = "Complete the quest The Fallen Kings -- Tier 3"; }; </v>
      </c>
      <c r="AR53" t="str">
        <f t="shared" si="35"/>
        <v/>
      </c>
      <c r="AS53" t="str">
        <f t="shared" si="12"/>
        <v>};</v>
      </c>
    </row>
    <row r="54" spans="1:45" x14ac:dyDescent="0.25">
      <c r="C54" s="2" t="s">
        <v>1350</v>
      </c>
      <c r="D54" t="s">
        <v>134</v>
      </c>
      <c r="P54">
        <v>109</v>
      </c>
      <c r="R54" t="str">
        <f t="shared" si="13"/>
        <v xml:space="preserve"> [53] = {["CAT_ID"] = 109; }; -- Remmorchant</v>
      </c>
      <c r="S54" s="1" t="str">
        <f t="shared" si="14"/>
        <v xml:space="preserve"> [53] = {                                          ["TYPE"] = 14;             ["VXP"] =    0; ["LP"] =  0; ["REP"] =    0; ["FACTION"] =  1; ["TIER"] = 0;                      ["NAME"] = { ["EN"] = "Remmorchant"; }; };</v>
      </c>
      <c r="T54">
        <f t="shared" si="0"/>
        <v>53</v>
      </c>
      <c r="U54" t="str">
        <f t="shared" si="15"/>
        <v xml:space="preserve"> [53] = {</v>
      </c>
      <c r="V54" t="str">
        <f t="shared" si="16"/>
        <v xml:space="preserve">                     </v>
      </c>
      <c r="W54" t="str">
        <f t="shared" si="17"/>
        <v/>
      </c>
      <c r="X54" t="str">
        <f t="shared" si="18"/>
        <v xml:space="preserve">["CAT_ID"] = 109; </v>
      </c>
      <c r="Y54" s="1" t="str">
        <f t="shared" si="19"/>
        <v xml:space="preserve">                     </v>
      </c>
      <c r="Z54">
        <f>VLOOKUP(D54,Type!A$2:B$18,2,FALSE)</f>
        <v>14</v>
      </c>
      <c r="AA54" t="str">
        <f t="shared" si="20"/>
        <v xml:space="preserve">["TYPE"] = 14; </v>
      </c>
      <c r="AB54" t="str">
        <f>IF(NOT(ISBLANK(E54)),VLOOKUP(E54,Type!D$2:E$6,2,FALSE),"")</f>
        <v/>
      </c>
      <c r="AC54" t="str">
        <f t="shared" si="21"/>
        <v xml:space="preserve">            </v>
      </c>
      <c r="AD54" t="str">
        <f t="shared" si="22"/>
        <v>0</v>
      </c>
      <c r="AE54" t="str">
        <f t="shared" si="23"/>
        <v xml:space="preserve">["VXP"] =    0; </v>
      </c>
      <c r="AF54" t="str">
        <f t="shared" si="24"/>
        <v>0</v>
      </c>
      <c r="AG54" t="str">
        <f t="shared" si="25"/>
        <v xml:space="preserve">["LP"] =  0; </v>
      </c>
      <c r="AH54" t="str">
        <f t="shared" si="26"/>
        <v>0</v>
      </c>
      <c r="AI54" t="str">
        <f t="shared" si="27"/>
        <v xml:space="preserve">["REP"] =    0; </v>
      </c>
      <c r="AJ54">
        <f>IF(NOT(ISBLANK(J54)),VLOOKUP(J54,Faction!A$2:B$78,2,FALSE),1)</f>
        <v>1</v>
      </c>
      <c r="AK54" t="str">
        <f t="shared" si="28"/>
        <v xml:space="preserve">["FACTION"] =  1; </v>
      </c>
      <c r="AL54" t="str">
        <f t="shared" si="29"/>
        <v xml:space="preserve">["TIER"] = 0; </v>
      </c>
      <c r="AM54" t="str">
        <f t="shared" si="30"/>
        <v xml:space="preserve">                     </v>
      </c>
      <c r="AN54" t="str">
        <f t="shared" si="31"/>
        <v/>
      </c>
      <c r="AO54" t="str">
        <f t="shared" si="32"/>
        <v xml:space="preserve">["NAME"] = { ["EN"] = "Remmorchant"; }; </v>
      </c>
      <c r="AP54" t="str">
        <f t="shared" si="33"/>
        <v/>
      </c>
      <c r="AQ54" t="str">
        <f t="shared" si="34"/>
        <v/>
      </c>
      <c r="AR54" t="str">
        <f t="shared" si="35"/>
        <v/>
      </c>
      <c r="AS54" t="str">
        <f t="shared" si="12"/>
        <v>};</v>
      </c>
    </row>
    <row r="55" spans="1:45" x14ac:dyDescent="0.25">
      <c r="A55">
        <v>1879402761</v>
      </c>
      <c r="B55">
        <v>26</v>
      </c>
      <c r="C55" t="s">
        <v>1351</v>
      </c>
      <c r="D55" t="s">
        <v>31</v>
      </c>
      <c r="G55" t="s">
        <v>2018</v>
      </c>
      <c r="H55">
        <v>10</v>
      </c>
      <c r="K55" t="s">
        <v>396</v>
      </c>
      <c r="L55" t="s">
        <v>1708</v>
      </c>
      <c r="M55">
        <v>0</v>
      </c>
      <c r="N55">
        <v>125</v>
      </c>
      <c r="R55" t="str">
        <f t="shared" si="13"/>
        <v xml:space="preserve"> [54] = {["ID"] = 1879402761; }; -- Remmorchant, the Net of Darkness</v>
      </c>
      <c r="S55" s="1" t="str">
        <f t="shared" si="14"/>
        <v xml:space="preserve"> [54] = {["ID"] = 1879402761; ["SAVE_INDEX"] = 26; ["TYPE"] =  4;             ["VXP"] =    0; ["LP"] = 10; ["REP"] =    0; ["FACTION"] =  1; ["TIER"] = 0; ["MIN_LVL"] = "125"; ["NAME"] = { ["EN"] = "Remmorchant, the Net of Darkness";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3 deeds"; }; ["TITLE"] = { ["EN"] = "Star-lit Hero / Heroine of the Remmorchant"; }; };</v>
      </c>
      <c r="T55">
        <f t="shared" si="0"/>
        <v>54</v>
      </c>
      <c r="U55" t="str">
        <f t="shared" si="15"/>
        <v xml:space="preserve"> [54] = {</v>
      </c>
      <c r="V55" t="str">
        <f t="shared" si="16"/>
        <v xml:space="preserve">["ID"] = 1879402761; </v>
      </c>
      <c r="W55" t="str">
        <f t="shared" si="17"/>
        <v xml:space="preserve">["ID"] = 1879402761; </v>
      </c>
      <c r="X55" t="str">
        <f t="shared" si="18"/>
        <v/>
      </c>
      <c r="Y55" s="1" t="str">
        <f t="shared" si="19"/>
        <v xml:space="preserve">["SAVE_INDEX"] = 26; </v>
      </c>
      <c r="Z55">
        <f>VLOOKUP(D55,Type!A$2:B$18,2,FALSE)</f>
        <v>4</v>
      </c>
      <c r="AA55" t="str">
        <f t="shared" si="20"/>
        <v xml:space="preserve">["TYPE"] =  4; </v>
      </c>
      <c r="AB55" t="str">
        <f>IF(NOT(ISBLANK(E55)),VLOOKUP(E55,Type!D$2:E$6,2,FALSE),"")</f>
        <v/>
      </c>
      <c r="AC55" t="str">
        <f t="shared" si="21"/>
        <v xml:space="preserve">            </v>
      </c>
      <c r="AD55" t="str">
        <f t="shared" si="22"/>
        <v>0</v>
      </c>
      <c r="AE55" t="str">
        <f t="shared" si="23"/>
        <v xml:space="preserve">["VXP"] =    0; </v>
      </c>
      <c r="AF55" t="str">
        <f t="shared" si="24"/>
        <v>10</v>
      </c>
      <c r="AG55" t="str">
        <f t="shared" si="25"/>
        <v xml:space="preserve">["LP"] = 10; </v>
      </c>
      <c r="AH55" t="str">
        <f t="shared" si="26"/>
        <v>0</v>
      </c>
      <c r="AI55" t="str">
        <f t="shared" si="27"/>
        <v xml:space="preserve">["REP"] =    0; </v>
      </c>
      <c r="AJ55">
        <f>IF(NOT(ISBLANK(J55)),VLOOKUP(J55,Faction!A$2:B$78,2,FALSE),1)</f>
        <v>1</v>
      </c>
      <c r="AK55" t="str">
        <f t="shared" si="28"/>
        <v xml:space="preserve">["FACTION"] =  1; </v>
      </c>
      <c r="AL55" t="str">
        <f t="shared" si="29"/>
        <v xml:space="preserve">["TIER"] = 0; </v>
      </c>
      <c r="AM55" t="str">
        <f t="shared" si="30"/>
        <v xml:space="preserve">["MIN_LVL"] = "125"; </v>
      </c>
      <c r="AN55" t="str">
        <f t="shared" si="31"/>
        <v/>
      </c>
      <c r="AO55" t="str">
        <f t="shared" si="32"/>
        <v xml:space="preserve">["NAME"] = { ["EN"] = "Remmorchant, the Net of Darkness"; }; </v>
      </c>
      <c r="AP55"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5" t="str">
        <f t="shared" si="34"/>
        <v xml:space="preserve">["SUMMARY"] = { ["EN"] = "Complete 3 deeds"; }; </v>
      </c>
      <c r="AR55" t="str">
        <f t="shared" si="35"/>
        <v xml:space="preserve">["TITLE"] = { ["EN"] = "Star-lit Hero / Heroine of the Remmorchant"; }; </v>
      </c>
      <c r="AS55" t="str">
        <f t="shared" si="12"/>
        <v>};</v>
      </c>
    </row>
    <row r="56" spans="1:45" x14ac:dyDescent="0.25">
      <c r="A56">
        <v>1879402760</v>
      </c>
      <c r="B56">
        <v>27</v>
      </c>
      <c r="C56" t="s">
        <v>1352</v>
      </c>
      <c r="D56" t="s">
        <v>31</v>
      </c>
      <c r="G56" t="s">
        <v>1353</v>
      </c>
      <c r="H56">
        <v>10</v>
      </c>
      <c r="K56" t="s">
        <v>228</v>
      </c>
      <c r="L56" t="s">
        <v>1708</v>
      </c>
      <c r="M56">
        <v>1</v>
      </c>
      <c r="N56">
        <v>125</v>
      </c>
      <c r="R56" t="str">
        <f t="shared" si="13"/>
        <v xml:space="preserve"> [55] = {["ID"] = 1879402760; }; -- Remmorchant, the Net of Darkness -- Tier 1</v>
      </c>
      <c r="S56" s="1" t="str">
        <f t="shared" si="14"/>
        <v xml:space="preserve"> [55] = {["ID"] = 1879402760; ["SAVE_INDEX"] = 27; ["TYPE"] =  4;             ["VXP"] =    0; ["LP"] = 10; ["REP"] =    0; ["FACTION"] =  1; ["TIER"] = 1; ["MIN_LVL"] = "125"; ["NAME"] = { ["EN"] = "Remmorchant, the Net of Darkness -- Tier 1";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Shelob"; }; };</v>
      </c>
      <c r="T56">
        <f t="shared" si="0"/>
        <v>55</v>
      </c>
      <c r="U56" t="str">
        <f t="shared" si="15"/>
        <v xml:space="preserve"> [55] = {</v>
      </c>
      <c r="V56" t="str">
        <f t="shared" si="16"/>
        <v xml:space="preserve">["ID"] = 1879402760; </v>
      </c>
      <c r="W56" t="str">
        <f t="shared" si="17"/>
        <v xml:space="preserve">["ID"] = 1879402760; </v>
      </c>
      <c r="X56" t="str">
        <f t="shared" si="18"/>
        <v/>
      </c>
      <c r="Y56" s="1" t="str">
        <f t="shared" si="19"/>
        <v xml:space="preserve">["SAVE_INDEX"] = 27; </v>
      </c>
      <c r="Z56">
        <f>VLOOKUP(D56,Type!A$2:B$18,2,FALSE)</f>
        <v>4</v>
      </c>
      <c r="AA56" t="str">
        <f t="shared" si="20"/>
        <v xml:space="preserve">["TYPE"] =  4; </v>
      </c>
      <c r="AB56" t="str">
        <f>IF(NOT(ISBLANK(E56)),VLOOKUP(E56,Type!D$2:E$6,2,FALSE),"")</f>
        <v/>
      </c>
      <c r="AC56" t="str">
        <f t="shared" si="21"/>
        <v xml:space="preserve">            </v>
      </c>
      <c r="AD56" t="str">
        <f t="shared" si="22"/>
        <v>0</v>
      </c>
      <c r="AE56" t="str">
        <f t="shared" si="23"/>
        <v xml:space="preserve">["VXP"] =    0; </v>
      </c>
      <c r="AF56" t="str">
        <f t="shared" si="24"/>
        <v>10</v>
      </c>
      <c r="AG56" t="str">
        <f t="shared" si="25"/>
        <v xml:space="preserve">["LP"] = 10; </v>
      </c>
      <c r="AH56" t="str">
        <f t="shared" si="26"/>
        <v>0</v>
      </c>
      <c r="AI56" t="str">
        <f t="shared" si="27"/>
        <v xml:space="preserve">["REP"] =    0; </v>
      </c>
      <c r="AJ56">
        <f>IF(NOT(ISBLANK(J56)),VLOOKUP(J56,Faction!A$2:B$78,2,FALSE),1)</f>
        <v>1</v>
      </c>
      <c r="AK56" t="str">
        <f t="shared" si="28"/>
        <v xml:space="preserve">["FACTION"] =  1; </v>
      </c>
      <c r="AL56" t="str">
        <f t="shared" si="29"/>
        <v xml:space="preserve">["TIER"] = 1; </v>
      </c>
      <c r="AM56" t="str">
        <f t="shared" si="30"/>
        <v xml:space="preserve">["MIN_LVL"] = "125"; </v>
      </c>
      <c r="AN56" t="str">
        <f t="shared" si="31"/>
        <v/>
      </c>
      <c r="AO56" t="str">
        <f t="shared" si="32"/>
        <v xml:space="preserve">["NAME"] = { ["EN"] = "Remmorchant, the Net of Darkness -- Tier 1"; }; </v>
      </c>
      <c r="AP56"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6" t="str">
        <f t="shared" si="34"/>
        <v xml:space="preserve">["SUMMARY"] = { ["EN"] = "Complete 5 deeds"; }; </v>
      </c>
      <c r="AR56" t="str">
        <f t="shared" si="35"/>
        <v xml:space="preserve">["TITLE"] = { ["EN"] = "Bane of Shelob"; }; </v>
      </c>
      <c r="AS56" t="str">
        <f t="shared" si="12"/>
        <v>};</v>
      </c>
    </row>
    <row r="57" spans="1:45" x14ac:dyDescent="0.25">
      <c r="A57">
        <v>1879402705</v>
      </c>
      <c r="B57">
        <v>28</v>
      </c>
      <c r="C57" t="s">
        <v>1354</v>
      </c>
      <c r="D57" t="s">
        <v>31</v>
      </c>
      <c r="H57">
        <v>5</v>
      </c>
      <c r="K57" t="s">
        <v>1355</v>
      </c>
      <c r="L57" t="s">
        <v>1356</v>
      </c>
      <c r="M57">
        <v>2</v>
      </c>
      <c r="N57">
        <v>125</v>
      </c>
      <c r="R57" t="str">
        <f t="shared" si="13"/>
        <v xml:space="preserve"> [56] = {["ID"] = 1879402705; }; -- Remmorchant, the Net of Darkness: Bratha Tasakh, Lady of Many Venoms -- Tier 1</v>
      </c>
      <c r="S57" s="1" t="str">
        <f t="shared" si="14"/>
        <v xml:space="preserve"> [56] = {["ID"] = 1879402705; ["SAVE_INDEX"] = 28; ["TYPE"] =  4;             ["VXP"] =    0; ["LP"] =  5; ["REP"] =    0; ["FACTION"] =  1; ["TIER"] = 2; ["MIN_LVL"] = "125"; ["NAME"] = { ["EN"] = "Remmorchant, the Net of Darkness: Bratha Tasakh, Lady of Many Venoms -- Tier 1"; }; ["LORE"] = { ["EN"] = "Bratha Tasakh, chieftain of the Ungoledain, is unwaveringly loyal to Shelob, and guards the way deeper into the Remmorchant."; }; ["SUMMARY"] = { ["EN"] = "Defeat Bratha Tasakh, Lady of Many Venoms"; }; };</v>
      </c>
      <c r="T57">
        <f t="shared" si="0"/>
        <v>56</v>
      </c>
      <c r="U57" t="str">
        <f t="shared" si="15"/>
        <v xml:space="preserve"> [56] = {</v>
      </c>
      <c r="V57" t="str">
        <f t="shared" si="16"/>
        <v xml:space="preserve">["ID"] = 1879402705; </v>
      </c>
      <c r="W57" t="str">
        <f t="shared" si="17"/>
        <v xml:space="preserve">["ID"] = 1879402705; </v>
      </c>
      <c r="X57" t="str">
        <f t="shared" si="18"/>
        <v/>
      </c>
      <c r="Y57" s="1" t="str">
        <f t="shared" si="19"/>
        <v xml:space="preserve">["SAVE_INDEX"] = 28; </v>
      </c>
      <c r="Z57">
        <f>VLOOKUP(D57,Type!A$2:B$18,2,FALSE)</f>
        <v>4</v>
      </c>
      <c r="AA57" t="str">
        <f t="shared" si="20"/>
        <v xml:space="preserve">["TYPE"] =  4; </v>
      </c>
      <c r="AB57" t="str">
        <f>IF(NOT(ISBLANK(E57)),VLOOKUP(E57,Type!D$2:E$6,2,FALSE),"")</f>
        <v/>
      </c>
      <c r="AC57" t="str">
        <f t="shared" si="21"/>
        <v xml:space="preserve">            </v>
      </c>
      <c r="AD57" t="str">
        <f t="shared" si="22"/>
        <v>0</v>
      </c>
      <c r="AE57" t="str">
        <f t="shared" si="23"/>
        <v xml:space="preserve">["VXP"] =    0; </v>
      </c>
      <c r="AF57" t="str">
        <f t="shared" si="24"/>
        <v>5</v>
      </c>
      <c r="AG57" t="str">
        <f t="shared" si="25"/>
        <v xml:space="preserve">["LP"] =  5; </v>
      </c>
      <c r="AH57" t="str">
        <f t="shared" si="26"/>
        <v>0</v>
      </c>
      <c r="AI57" t="str">
        <f t="shared" si="27"/>
        <v xml:space="preserve">["REP"] =    0; </v>
      </c>
      <c r="AJ57">
        <f>IF(NOT(ISBLANK(J57)),VLOOKUP(J57,Faction!A$2:B$78,2,FALSE),1)</f>
        <v>1</v>
      </c>
      <c r="AK57" t="str">
        <f t="shared" si="28"/>
        <v xml:space="preserve">["FACTION"] =  1; </v>
      </c>
      <c r="AL57" t="str">
        <f t="shared" si="29"/>
        <v xml:space="preserve">["TIER"] = 2; </v>
      </c>
      <c r="AM57" t="str">
        <f t="shared" si="30"/>
        <v xml:space="preserve">["MIN_LVL"] = "125"; </v>
      </c>
      <c r="AN57" t="str">
        <f t="shared" si="31"/>
        <v/>
      </c>
      <c r="AO57" t="str">
        <f t="shared" si="32"/>
        <v xml:space="preserve">["NAME"] = { ["EN"] = "Remmorchant, the Net of Darkness: Bratha Tasakh, Lady of Many Venoms -- Tier 1"; }; </v>
      </c>
      <c r="AP57" t="str">
        <f t="shared" si="33"/>
        <v xml:space="preserve">["LORE"] = { ["EN"] = "Bratha Tasakh, chieftain of the Ungoledain, is unwaveringly loyal to Shelob, and guards the way deeper into the Remmorchant."; }; </v>
      </c>
      <c r="AQ57" t="str">
        <f t="shared" si="34"/>
        <v xml:space="preserve">["SUMMARY"] = { ["EN"] = "Defeat Bratha Tasakh, Lady of Many Venoms"; }; </v>
      </c>
      <c r="AR57" t="str">
        <f t="shared" si="35"/>
        <v/>
      </c>
      <c r="AS57" t="str">
        <f t="shared" si="12"/>
        <v>};</v>
      </c>
    </row>
    <row r="58" spans="1:45" x14ac:dyDescent="0.25">
      <c r="A58">
        <v>1879394460</v>
      </c>
      <c r="B58">
        <v>29</v>
      </c>
      <c r="C58" t="s">
        <v>1387</v>
      </c>
      <c r="D58" t="s">
        <v>25</v>
      </c>
      <c r="K58" t="s">
        <v>1388</v>
      </c>
      <c r="L58" t="s">
        <v>1389</v>
      </c>
      <c r="M58">
        <v>3</v>
      </c>
      <c r="N58">
        <v>120</v>
      </c>
      <c r="R58" t="str">
        <f t="shared" si="13"/>
        <v xml:space="preserve"> [57] = {["ID"] = 1879394460; }; -- Discovery: Remmorchant - the Net of Darkness</v>
      </c>
      <c r="S58" s="1" t="str">
        <f t="shared" si="14"/>
        <v xml:space="preserve"> [57] = {["ID"] = 1879394460; ["SAVE_INDEX"] = 29; ["TYPE"] =  3;             ["VXP"] =    0; ["LP"] =  0; ["REP"] =    0; ["FACTION"] =  1; ["TIER"] = 3; ["MIN_LVL"] = "120"; ["NAME"] = { ["EN"] = "Discovery: Remmorchant - the Net of Darkness"; }; ["LORE"] = { ["EN"] = "You have discovered the entrance to Remmorchant - the Net of Darkness"; }; ["SUMMARY"] = { ["EN"] = "Discover the entrance to Remmorchant - the Net of Darkness"; }; };</v>
      </c>
      <c r="T58">
        <f t="shared" si="0"/>
        <v>57</v>
      </c>
      <c r="U58" t="str">
        <f t="shared" si="15"/>
        <v xml:space="preserve"> [57] = {</v>
      </c>
      <c r="V58" t="str">
        <f t="shared" si="16"/>
        <v xml:space="preserve">["ID"] = 1879394460; </v>
      </c>
      <c r="W58" t="str">
        <f t="shared" si="17"/>
        <v xml:space="preserve">["ID"] = 1879394460; </v>
      </c>
      <c r="X58" t="str">
        <f t="shared" si="18"/>
        <v/>
      </c>
      <c r="Y58" s="1" t="str">
        <f t="shared" si="19"/>
        <v xml:space="preserve">["SAVE_INDEX"] = 29; </v>
      </c>
      <c r="Z58">
        <f>VLOOKUP(D58,Type!A$2:B$18,2,FALSE)</f>
        <v>3</v>
      </c>
      <c r="AA58" t="str">
        <f t="shared" si="20"/>
        <v xml:space="preserve">["TYPE"] =  3; </v>
      </c>
      <c r="AB58" t="str">
        <f>IF(NOT(ISBLANK(E58)),VLOOKUP(E58,Type!D$2:E$6,2,FALSE),"")</f>
        <v/>
      </c>
      <c r="AC58" t="str">
        <f t="shared" si="21"/>
        <v xml:space="preserve">            </v>
      </c>
      <c r="AD58" t="str">
        <f t="shared" si="22"/>
        <v>0</v>
      </c>
      <c r="AE58" t="str">
        <f t="shared" si="23"/>
        <v xml:space="preserve">["VXP"] =    0; </v>
      </c>
      <c r="AF58" t="str">
        <f t="shared" si="24"/>
        <v>0</v>
      </c>
      <c r="AG58" t="str">
        <f t="shared" si="25"/>
        <v xml:space="preserve">["LP"] =  0; </v>
      </c>
      <c r="AH58" t="str">
        <f t="shared" si="26"/>
        <v>0</v>
      </c>
      <c r="AI58" t="str">
        <f t="shared" si="27"/>
        <v xml:space="preserve">["REP"] =    0; </v>
      </c>
      <c r="AJ58">
        <f>IF(NOT(ISBLANK(J58)),VLOOKUP(J58,Faction!A$2:B$78,2,FALSE),1)</f>
        <v>1</v>
      </c>
      <c r="AK58" t="str">
        <f t="shared" si="28"/>
        <v xml:space="preserve">["FACTION"] =  1; </v>
      </c>
      <c r="AL58" t="str">
        <f t="shared" si="29"/>
        <v xml:space="preserve">["TIER"] = 3; </v>
      </c>
      <c r="AM58" t="str">
        <f t="shared" si="30"/>
        <v xml:space="preserve">["MIN_LVL"] = "120"; </v>
      </c>
      <c r="AN58" t="str">
        <f t="shared" si="31"/>
        <v/>
      </c>
      <c r="AO58" t="str">
        <f t="shared" si="32"/>
        <v xml:space="preserve">["NAME"] = { ["EN"] = "Discovery: Remmorchant - the Net of Darkness"; }; </v>
      </c>
      <c r="AP58" t="str">
        <f t="shared" si="33"/>
        <v xml:space="preserve">["LORE"] = { ["EN"] = "You have discovered the entrance to Remmorchant - the Net of Darkness"; }; </v>
      </c>
      <c r="AQ58" t="str">
        <f t="shared" si="34"/>
        <v xml:space="preserve">["SUMMARY"] = { ["EN"] = "Discover the entrance to Remmorchant - the Net of Darkness"; }; </v>
      </c>
      <c r="AR58" t="str">
        <f t="shared" si="35"/>
        <v/>
      </c>
      <c r="AS58" t="str">
        <f t="shared" si="12"/>
        <v>};</v>
      </c>
    </row>
    <row r="59" spans="1:45" x14ac:dyDescent="0.25">
      <c r="A59">
        <v>1879402717</v>
      </c>
      <c r="B59">
        <v>30</v>
      </c>
      <c r="C59" t="s">
        <v>1357</v>
      </c>
      <c r="D59" t="s">
        <v>31</v>
      </c>
      <c r="H59">
        <v>5</v>
      </c>
      <c r="K59" t="s">
        <v>1358</v>
      </c>
      <c r="L59" t="s">
        <v>1707</v>
      </c>
      <c r="M59">
        <v>2</v>
      </c>
      <c r="N59">
        <v>125</v>
      </c>
      <c r="R59" t="str">
        <f t="shared" si="13"/>
        <v xml:space="preserve"> [58] = {["ID"] = 1879402717; }; -- Remmorchant, the Net of Darkness: The Queensbrood -- Tier 1</v>
      </c>
      <c r="S59" s="1" t="str">
        <f t="shared" si="14"/>
        <v xml:space="preserve"> [58] = {["ID"] = 1879402717; ["SAVE_INDEX"] = 30; ["TYPE"] =  4;             ["VXP"] =    0; ["LP"] =  5; ["REP"] =    0; ["FACTION"] =  1; ["TIER"] = 2; ["MIN_LVL"] = "125"; ["NAME"] = { ["EN"] = "Remmorchant, the Net of Darkness: The Queensbrood -- Tier 1"; }; ["LORE"] = { ["EN"] = "The Queensbrood, the horrific daughters of Shelob, lurk within the tunnels of the Remmorchant."; }; ["SUMMARY"] = { ["EN"] = "Defeat Gragarag, Guruthang, and Gamnagol"; }; };</v>
      </c>
      <c r="T59">
        <f t="shared" si="0"/>
        <v>58</v>
      </c>
      <c r="U59" t="str">
        <f t="shared" si="15"/>
        <v xml:space="preserve"> [58] = {</v>
      </c>
      <c r="V59" t="str">
        <f t="shared" si="16"/>
        <v xml:space="preserve">["ID"] = 1879402717; </v>
      </c>
      <c r="W59" t="str">
        <f t="shared" si="17"/>
        <v xml:space="preserve">["ID"] = 1879402717; </v>
      </c>
      <c r="X59" t="str">
        <f t="shared" si="18"/>
        <v/>
      </c>
      <c r="Y59" s="1" t="str">
        <f t="shared" si="19"/>
        <v xml:space="preserve">["SAVE_INDEX"] = 30; </v>
      </c>
      <c r="Z59">
        <f>VLOOKUP(D59,Type!A$2:B$18,2,FALSE)</f>
        <v>4</v>
      </c>
      <c r="AA59" t="str">
        <f t="shared" si="20"/>
        <v xml:space="preserve">["TYPE"] =  4; </v>
      </c>
      <c r="AB59" t="str">
        <f>IF(NOT(ISBLANK(E59)),VLOOKUP(E59,Type!D$2:E$6,2,FALSE),"")</f>
        <v/>
      </c>
      <c r="AC59" t="str">
        <f t="shared" si="21"/>
        <v xml:space="preserve">            </v>
      </c>
      <c r="AD59" t="str">
        <f t="shared" si="22"/>
        <v>0</v>
      </c>
      <c r="AE59" t="str">
        <f t="shared" si="23"/>
        <v xml:space="preserve">["VXP"] =    0; </v>
      </c>
      <c r="AF59" t="str">
        <f t="shared" si="24"/>
        <v>5</v>
      </c>
      <c r="AG59" t="str">
        <f t="shared" si="25"/>
        <v xml:space="preserve">["LP"] =  5; </v>
      </c>
      <c r="AH59" t="str">
        <f t="shared" si="26"/>
        <v>0</v>
      </c>
      <c r="AI59" t="str">
        <f t="shared" si="27"/>
        <v xml:space="preserve">["REP"] =    0; </v>
      </c>
      <c r="AJ59">
        <f>IF(NOT(ISBLANK(J59)),VLOOKUP(J59,Faction!A$2:B$78,2,FALSE),1)</f>
        <v>1</v>
      </c>
      <c r="AK59" t="str">
        <f t="shared" si="28"/>
        <v xml:space="preserve">["FACTION"] =  1; </v>
      </c>
      <c r="AL59" t="str">
        <f t="shared" si="29"/>
        <v xml:space="preserve">["TIER"] = 2; </v>
      </c>
      <c r="AM59" t="str">
        <f t="shared" si="30"/>
        <v xml:space="preserve">["MIN_LVL"] = "125"; </v>
      </c>
      <c r="AN59" t="str">
        <f t="shared" si="31"/>
        <v/>
      </c>
      <c r="AO59" t="str">
        <f t="shared" si="32"/>
        <v xml:space="preserve">["NAME"] = { ["EN"] = "Remmorchant, the Net of Darkness: The Queensbrood -- Tier 1"; }; </v>
      </c>
      <c r="AP59" t="str">
        <f t="shared" si="33"/>
        <v xml:space="preserve">["LORE"] = { ["EN"] = "The Queensbrood, the horrific daughters of Shelob, lurk within the tunnels of the Remmorchant."; }; </v>
      </c>
      <c r="AQ59" t="str">
        <f t="shared" si="34"/>
        <v xml:space="preserve">["SUMMARY"] = { ["EN"] = "Defeat Gragarag, Guruthang, and Gamnagol"; }; </v>
      </c>
      <c r="AR59" t="str">
        <f t="shared" si="35"/>
        <v/>
      </c>
      <c r="AS59" t="str">
        <f t="shared" si="12"/>
        <v>};</v>
      </c>
    </row>
    <row r="60" spans="1:45" x14ac:dyDescent="0.25">
      <c r="A60">
        <v>1879402708</v>
      </c>
      <c r="B60">
        <v>31</v>
      </c>
      <c r="C60" t="s">
        <v>1359</v>
      </c>
      <c r="D60" t="s">
        <v>31</v>
      </c>
      <c r="H60">
        <v>5</v>
      </c>
      <c r="K60" t="s">
        <v>1361</v>
      </c>
      <c r="L60" t="s">
        <v>1360</v>
      </c>
      <c r="M60">
        <v>2</v>
      </c>
      <c r="N60">
        <v>125</v>
      </c>
      <c r="R60" t="str">
        <f t="shared" si="13"/>
        <v xml:space="preserve"> [59] = {["ID"] = 1879402708; }; -- Remmorchant, the Net of Darkness: Thossulun the Massive -- Tier 1</v>
      </c>
      <c r="S60" s="1" t="str">
        <f t="shared" si="14"/>
        <v xml:space="preserve"> [59] = {["ID"] = 1879402708; ["SAVE_INDEX"] = 31; ["TYPE"] =  4;             ["VXP"] =    0; ["LP"] =  5; ["REP"] =    0; ["FACTION"] =  1; ["TIER"] = 2; ["MIN_LVL"] = "125"; ["NAME"] = { ["EN"] = "Remmorchant, the Net of Darkness: Thossulun the Massive -- Tier 1"; }; ["LORE"] = { ["EN"] = "Daughter of Shelob and queen of all Gredbyg, Thossulun the Massive is a formidable foe. You must defeat her to cease the endless tide of insects plaguing your allies."; }; ["SUMMARY"] = { ["EN"] = "Defeat Thossulun the Massive"; }; };</v>
      </c>
      <c r="T60">
        <f t="shared" si="0"/>
        <v>59</v>
      </c>
      <c r="U60" t="str">
        <f t="shared" si="15"/>
        <v xml:space="preserve"> [59] = {</v>
      </c>
      <c r="V60" t="str">
        <f t="shared" si="16"/>
        <v xml:space="preserve">["ID"] = 1879402708; </v>
      </c>
      <c r="W60" t="str">
        <f t="shared" si="17"/>
        <v xml:space="preserve">["ID"] = 1879402708; </v>
      </c>
      <c r="X60" t="str">
        <f t="shared" si="18"/>
        <v/>
      </c>
      <c r="Y60" s="1" t="str">
        <f t="shared" si="19"/>
        <v xml:space="preserve">["SAVE_INDEX"] = 31; </v>
      </c>
      <c r="Z60">
        <f>VLOOKUP(D60,Type!A$2:B$18,2,FALSE)</f>
        <v>4</v>
      </c>
      <c r="AA60" t="str">
        <f t="shared" si="20"/>
        <v xml:space="preserve">["TYPE"] =  4; </v>
      </c>
      <c r="AB60" t="str">
        <f>IF(NOT(ISBLANK(E60)),VLOOKUP(E60,Type!D$2:E$6,2,FALSE),"")</f>
        <v/>
      </c>
      <c r="AC60" t="str">
        <f t="shared" si="21"/>
        <v xml:space="preserve">            </v>
      </c>
      <c r="AD60" t="str">
        <f t="shared" si="22"/>
        <v>0</v>
      </c>
      <c r="AE60" t="str">
        <f t="shared" si="23"/>
        <v xml:space="preserve">["VXP"] =    0; </v>
      </c>
      <c r="AF60" t="str">
        <f t="shared" si="24"/>
        <v>5</v>
      </c>
      <c r="AG60" t="str">
        <f t="shared" si="25"/>
        <v xml:space="preserve">["LP"] =  5; </v>
      </c>
      <c r="AH60" t="str">
        <f t="shared" si="26"/>
        <v>0</v>
      </c>
      <c r="AI60" t="str">
        <f t="shared" si="27"/>
        <v xml:space="preserve">["REP"] =    0; </v>
      </c>
      <c r="AJ60">
        <f>IF(NOT(ISBLANK(J60)),VLOOKUP(J60,Faction!A$2:B$78,2,FALSE),1)</f>
        <v>1</v>
      </c>
      <c r="AK60" t="str">
        <f t="shared" si="28"/>
        <v xml:space="preserve">["FACTION"] =  1; </v>
      </c>
      <c r="AL60" t="str">
        <f t="shared" si="29"/>
        <v xml:space="preserve">["TIER"] = 2; </v>
      </c>
      <c r="AM60" t="str">
        <f t="shared" si="30"/>
        <v xml:space="preserve">["MIN_LVL"] = "125"; </v>
      </c>
      <c r="AN60" t="str">
        <f t="shared" si="31"/>
        <v/>
      </c>
      <c r="AO60" t="str">
        <f t="shared" si="32"/>
        <v xml:space="preserve">["NAME"] = { ["EN"] = "Remmorchant, the Net of Darkness: Thossulun the Massive -- Tier 1"; }; </v>
      </c>
      <c r="AP60" t="str">
        <f t="shared" si="33"/>
        <v xml:space="preserve">["LORE"] = { ["EN"] = "Daughter of Shelob and queen of all Gredbyg, Thossulun the Massive is a formidable foe. You must defeat her to cease the endless tide of insects plaguing your allies."; }; </v>
      </c>
      <c r="AQ60" t="str">
        <f t="shared" si="34"/>
        <v xml:space="preserve">["SUMMARY"] = { ["EN"] = "Defeat Thossulun the Massive"; }; </v>
      </c>
      <c r="AR60" t="str">
        <f t="shared" si="35"/>
        <v/>
      </c>
      <c r="AS60" t="str">
        <f t="shared" si="12"/>
        <v>};</v>
      </c>
    </row>
    <row r="61" spans="1:45" x14ac:dyDescent="0.25">
      <c r="A61">
        <v>1879402716</v>
      </c>
      <c r="B61">
        <v>32</v>
      </c>
      <c r="C61" t="s">
        <v>1362</v>
      </c>
      <c r="D61" t="s">
        <v>31</v>
      </c>
      <c r="H61">
        <v>5</v>
      </c>
      <c r="K61" t="s">
        <v>1363</v>
      </c>
      <c r="L61" t="s">
        <v>1706</v>
      </c>
      <c r="M61">
        <v>2</v>
      </c>
      <c r="N61">
        <v>125</v>
      </c>
      <c r="R61" t="str">
        <f t="shared" si="13"/>
        <v xml:space="preserve"> [60] = {["ID"] = 1879402716; }; -- Remmorchant, the Net of Darkness: Rûkhor the Pale Herald -- Tier 1</v>
      </c>
      <c r="S61" s="1" t="str">
        <f t="shared" si="14"/>
        <v xml:space="preserve"> [60] = {["ID"] = 1879402716; ["SAVE_INDEX"] = 32; ["TYPE"] =  4;             ["VXP"] =    0; ["LP"] =  5; ["REP"] =    0; ["FACTION"] =  1; ["TIER"] = 2; ["MIN_LVL"] = "125"; ["NAME"] = { ["EN"] = "Remmorchant, the Net of Darkness: Rûkhor the Pale Herald -- Tier 1"; }; ["LORE"] = { ["EN"] = "The Gúrzyul known as Rûkhor the Pale Herald stands poised to unleash Shelob's wrath upon the world. You must prevent his wicked plot from unfolding before it is too late."; }; ["SUMMARY"] = { ["EN"] = "Defeat Rûkhor the Pale Herald"; }; };</v>
      </c>
      <c r="T61">
        <f t="shared" si="0"/>
        <v>60</v>
      </c>
      <c r="U61" t="str">
        <f t="shared" si="15"/>
        <v xml:space="preserve"> [60] = {</v>
      </c>
      <c r="V61" t="str">
        <f t="shared" si="16"/>
        <v xml:space="preserve">["ID"] = 1879402716; </v>
      </c>
      <c r="W61" t="str">
        <f t="shared" si="17"/>
        <v xml:space="preserve">["ID"] = 1879402716; </v>
      </c>
      <c r="X61" t="str">
        <f t="shared" si="18"/>
        <v/>
      </c>
      <c r="Y61" s="1" t="str">
        <f t="shared" si="19"/>
        <v xml:space="preserve">["SAVE_INDEX"] = 32; </v>
      </c>
      <c r="Z61">
        <f>VLOOKUP(D61,Type!A$2:B$18,2,FALSE)</f>
        <v>4</v>
      </c>
      <c r="AA61" t="str">
        <f t="shared" si="20"/>
        <v xml:space="preserve">["TYPE"] =  4; </v>
      </c>
      <c r="AB61" t="str">
        <f>IF(NOT(ISBLANK(E61)),VLOOKUP(E61,Type!D$2:E$6,2,FALSE),"")</f>
        <v/>
      </c>
      <c r="AC61" t="str">
        <f t="shared" si="21"/>
        <v xml:space="preserve">            </v>
      </c>
      <c r="AD61" t="str">
        <f t="shared" si="22"/>
        <v>0</v>
      </c>
      <c r="AE61" t="str">
        <f t="shared" si="23"/>
        <v xml:space="preserve">["VXP"] =    0; </v>
      </c>
      <c r="AF61" t="str">
        <f t="shared" si="24"/>
        <v>5</v>
      </c>
      <c r="AG61" t="str">
        <f t="shared" si="25"/>
        <v xml:space="preserve">["LP"] =  5; </v>
      </c>
      <c r="AH61" t="str">
        <f t="shared" si="26"/>
        <v>0</v>
      </c>
      <c r="AI61" t="str">
        <f t="shared" si="27"/>
        <v xml:space="preserve">["REP"] =    0; </v>
      </c>
      <c r="AJ61">
        <f>IF(NOT(ISBLANK(J61)),VLOOKUP(J61,Faction!A$2:B$78,2,FALSE),1)</f>
        <v>1</v>
      </c>
      <c r="AK61" t="str">
        <f t="shared" si="28"/>
        <v xml:space="preserve">["FACTION"] =  1; </v>
      </c>
      <c r="AL61" t="str">
        <f t="shared" si="29"/>
        <v xml:space="preserve">["TIER"] = 2; </v>
      </c>
      <c r="AM61" t="str">
        <f t="shared" si="30"/>
        <v xml:space="preserve">["MIN_LVL"] = "125"; </v>
      </c>
      <c r="AN61" t="str">
        <f t="shared" si="31"/>
        <v/>
      </c>
      <c r="AO61" t="str">
        <f t="shared" si="32"/>
        <v xml:space="preserve">["NAME"] = { ["EN"] = "Remmorchant, the Net of Darkness: Rûkhor the Pale Herald -- Tier 1"; }; </v>
      </c>
      <c r="AP61" t="str">
        <f t="shared" si="33"/>
        <v xml:space="preserve">["LORE"] = { ["EN"] = "The Gúrzyul known as Rûkhor the Pale Herald stands poised to unleash Shelob's wrath upon the world. You must prevent his wicked plot from unfolding before it is too late."; }; </v>
      </c>
      <c r="AQ61" t="str">
        <f t="shared" si="34"/>
        <v xml:space="preserve">["SUMMARY"] = { ["EN"] = "Defeat Rûkhor the Pale Herald"; }; </v>
      </c>
      <c r="AR61" t="str">
        <f t="shared" si="35"/>
        <v/>
      </c>
      <c r="AS61" t="str">
        <f t="shared" si="12"/>
        <v>};</v>
      </c>
    </row>
    <row r="62" spans="1:45" x14ac:dyDescent="0.25">
      <c r="A62">
        <v>1879402712</v>
      </c>
      <c r="B62">
        <v>33</v>
      </c>
      <c r="C62" t="s">
        <v>1364</v>
      </c>
      <c r="D62" t="s">
        <v>31</v>
      </c>
      <c r="H62">
        <v>5</v>
      </c>
      <c r="K62" t="s">
        <v>1366</v>
      </c>
      <c r="L62" t="s">
        <v>1365</v>
      </c>
      <c r="M62">
        <v>2</v>
      </c>
      <c r="N62">
        <v>125</v>
      </c>
      <c r="R62" t="str">
        <f t="shared" si="13"/>
        <v xml:space="preserve"> [61] = {["ID"] = 1879402712; }; -- Remmorchant, the Net of Darkness: Shelob the Great, Last Child of Ungoliant -- Tier 1</v>
      </c>
      <c r="S62" s="1" t="str">
        <f t="shared" si="14"/>
        <v xml:space="preserve"> [61] = {["ID"] = 1879402712; ["SAVE_INDEX"] = 33; ["TYPE"] =  4;             ["VXP"] =    0; ["LP"] =  5; ["REP"] =    0; ["FACTION"] =  1; ["TIER"] = 2; ["MIN_LVL"] = "125"; ["NAME"] = { ["EN"] = "Remmorchant, the Net of Darkness: Shelob the Great, Last Child of Ungoliant -- Tier 1";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2">
        <f t="shared" si="0"/>
        <v>61</v>
      </c>
      <c r="U62" t="str">
        <f t="shared" si="15"/>
        <v xml:space="preserve"> [61] = {</v>
      </c>
      <c r="V62" t="str">
        <f t="shared" si="16"/>
        <v xml:space="preserve">["ID"] = 1879402712; </v>
      </c>
      <c r="W62" t="str">
        <f t="shared" si="17"/>
        <v xml:space="preserve">["ID"] = 1879402712; </v>
      </c>
      <c r="X62" t="str">
        <f t="shared" si="18"/>
        <v/>
      </c>
      <c r="Y62" s="1" t="str">
        <f t="shared" si="19"/>
        <v xml:space="preserve">["SAVE_INDEX"] = 33; </v>
      </c>
      <c r="Z62">
        <f>VLOOKUP(D62,Type!A$2:B$18,2,FALSE)</f>
        <v>4</v>
      </c>
      <c r="AA62" t="str">
        <f t="shared" si="20"/>
        <v xml:space="preserve">["TYPE"] =  4; </v>
      </c>
      <c r="AB62" t="str">
        <f>IF(NOT(ISBLANK(E62)),VLOOKUP(E62,Type!D$2:E$6,2,FALSE),"")</f>
        <v/>
      </c>
      <c r="AC62" t="str">
        <f t="shared" si="21"/>
        <v xml:space="preserve">            </v>
      </c>
      <c r="AD62" t="str">
        <f t="shared" si="22"/>
        <v>0</v>
      </c>
      <c r="AE62" t="str">
        <f t="shared" si="23"/>
        <v xml:space="preserve">["VXP"] =    0; </v>
      </c>
      <c r="AF62" t="str">
        <f t="shared" si="24"/>
        <v>5</v>
      </c>
      <c r="AG62" t="str">
        <f t="shared" si="25"/>
        <v xml:space="preserve">["LP"] =  5; </v>
      </c>
      <c r="AH62" t="str">
        <f t="shared" si="26"/>
        <v>0</v>
      </c>
      <c r="AI62" t="str">
        <f t="shared" si="27"/>
        <v xml:space="preserve">["REP"] =    0; </v>
      </c>
      <c r="AJ62">
        <f>IF(NOT(ISBLANK(J62)),VLOOKUP(J62,Faction!A$2:B$78,2,FALSE),1)</f>
        <v>1</v>
      </c>
      <c r="AK62" t="str">
        <f t="shared" si="28"/>
        <v xml:space="preserve">["FACTION"] =  1; </v>
      </c>
      <c r="AL62" t="str">
        <f t="shared" si="29"/>
        <v xml:space="preserve">["TIER"] = 2; </v>
      </c>
      <c r="AM62" t="str">
        <f t="shared" si="30"/>
        <v xml:space="preserve">["MIN_LVL"] = "125"; </v>
      </c>
      <c r="AN62" t="str">
        <f t="shared" si="31"/>
        <v/>
      </c>
      <c r="AO62" t="str">
        <f t="shared" si="32"/>
        <v xml:space="preserve">["NAME"] = { ["EN"] = "Remmorchant, the Net of Darkness: Shelob the Great, Last Child of Ungoliant -- Tier 1"; }; </v>
      </c>
      <c r="AP62" t="str">
        <f t="shared" si="33"/>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2" t="str">
        <f t="shared" si="34"/>
        <v xml:space="preserve">["SUMMARY"] = { ["EN"] = "Defeat Shelob the Great, Last Child of Ungoliant"; }; </v>
      </c>
      <c r="AR62" t="str">
        <f t="shared" si="35"/>
        <v/>
      </c>
      <c r="AS62" t="str">
        <f t="shared" si="12"/>
        <v>};</v>
      </c>
    </row>
    <row r="63" spans="1:45" x14ac:dyDescent="0.25">
      <c r="A63">
        <v>1879402758</v>
      </c>
      <c r="B63">
        <v>34</v>
      </c>
      <c r="C63" t="s">
        <v>1367</v>
      </c>
      <c r="D63" t="s">
        <v>31</v>
      </c>
      <c r="G63" t="s">
        <v>1368</v>
      </c>
      <c r="H63">
        <v>10</v>
      </c>
      <c r="K63" t="s">
        <v>228</v>
      </c>
      <c r="L63" t="s">
        <v>1708</v>
      </c>
      <c r="M63">
        <v>1</v>
      </c>
      <c r="N63">
        <v>125</v>
      </c>
      <c r="R63" t="str">
        <f t="shared" si="13"/>
        <v xml:space="preserve"> [62] = {["ID"] = 1879402758; }; -- Remmorchant, the Net of Darkness -- Tier 2</v>
      </c>
      <c r="S63" s="1" t="str">
        <f t="shared" si="14"/>
        <v xml:space="preserve"> [62] = {["ID"] = 1879402758; ["SAVE_INDEX"] = 34; ["TYPE"] =  4;             ["VXP"] =    0; ["LP"] = 10; ["REP"] =    0; ["FACTION"] =  1; ["TIER"] = 1; ["MIN_LVL"] = "125"; ["NAME"] = { ["EN"] = "Remmorchant, the Net of Darkness -- Tier 2";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Ungwetári"; }; };</v>
      </c>
      <c r="T63">
        <f t="shared" si="0"/>
        <v>62</v>
      </c>
      <c r="U63" t="str">
        <f t="shared" si="15"/>
        <v xml:space="preserve"> [62] = {</v>
      </c>
      <c r="V63" t="str">
        <f t="shared" si="16"/>
        <v xml:space="preserve">["ID"] = 1879402758; </v>
      </c>
      <c r="W63" t="str">
        <f t="shared" si="17"/>
        <v xml:space="preserve">["ID"] = 1879402758; </v>
      </c>
      <c r="X63" t="str">
        <f t="shared" si="18"/>
        <v/>
      </c>
      <c r="Y63" s="1" t="str">
        <f t="shared" si="19"/>
        <v xml:space="preserve">["SAVE_INDEX"] = 34; </v>
      </c>
      <c r="Z63">
        <f>VLOOKUP(D63,Type!A$2:B$18,2,FALSE)</f>
        <v>4</v>
      </c>
      <c r="AA63" t="str">
        <f t="shared" si="20"/>
        <v xml:space="preserve">["TYPE"] =  4; </v>
      </c>
      <c r="AB63" t="str">
        <f>IF(NOT(ISBLANK(E63)),VLOOKUP(E63,Type!D$2:E$6,2,FALSE),"")</f>
        <v/>
      </c>
      <c r="AC63" t="str">
        <f t="shared" si="21"/>
        <v xml:space="preserve">            </v>
      </c>
      <c r="AD63" t="str">
        <f t="shared" si="22"/>
        <v>0</v>
      </c>
      <c r="AE63" t="str">
        <f t="shared" si="23"/>
        <v xml:space="preserve">["VXP"] =    0; </v>
      </c>
      <c r="AF63" t="str">
        <f t="shared" si="24"/>
        <v>10</v>
      </c>
      <c r="AG63" t="str">
        <f t="shared" si="25"/>
        <v xml:space="preserve">["LP"] = 10; </v>
      </c>
      <c r="AH63" t="str">
        <f t="shared" si="26"/>
        <v>0</v>
      </c>
      <c r="AI63" t="str">
        <f t="shared" si="27"/>
        <v xml:space="preserve">["REP"] =    0; </v>
      </c>
      <c r="AJ63">
        <f>IF(NOT(ISBLANK(J63)),VLOOKUP(J63,Faction!A$2:B$78,2,FALSE),1)</f>
        <v>1</v>
      </c>
      <c r="AK63" t="str">
        <f t="shared" si="28"/>
        <v xml:space="preserve">["FACTION"] =  1; </v>
      </c>
      <c r="AL63" t="str">
        <f t="shared" si="29"/>
        <v xml:space="preserve">["TIER"] = 1; </v>
      </c>
      <c r="AM63" t="str">
        <f t="shared" si="30"/>
        <v xml:space="preserve">["MIN_LVL"] = "125"; </v>
      </c>
      <c r="AN63" t="str">
        <f t="shared" si="31"/>
        <v/>
      </c>
      <c r="AO63" t="str">
        <f t="shared" si="32"/>
        <v xml:space="preserve">["NAME"] = { ["EN"] = "Remmorchant, the Net of Darkness -- Tier 2"; }; </v>
      </c>
      <c r="AP63"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3" t="str">
        <f t="shared" si="34"/>
        <v xml:space="preserve">["SUMMARY"] = { ["EN"] = "Complete 5 deeds"; }; </v>
      </c>
      <c r="AR63" t="str">
        <f t="shared" si="35"/>
        <v xml:space="preserve">["TITLE"] = { ["EN"] = "Bane of Ungwetári"; }; </v>
      </c>
      <c r="AS63" t="str">
        <f t="shared" si="12"/>
        <v>};</v>
      </c>
    </row>
    <row r="64" spans="1:45" x14ac:dyDescent="0.25">
      <c r="A64">
        <v>1879402706</v>
      </c>
      <c r="B64">
        <v>35</v>
      </c>
      <c r="C64" t="s">
        <v>1369</v>
      </c>
      <c r="D64" t="s">
        <v>31</v>
      </c>
      <c r="H64">
        <v>5</v>
      </c>
      <c r="K64" t="s">
        <v>1355</v>
      </c>
      <c r="L64" t="s">
        <v>1356</v>
      </c>
      <c r="M64">
        <v>2</v>
      </c>
      <c r="N64">
        <v>125</v>
      </c>
      <c r="R64" t="str">
        <f t="shared" si="13"/>
        <v xml:space="preserve"> [63] = {["ID"] = 1879402706; }; -- Remmorchant, the Net of Darkness: Bratha Tasakh, Lady of Many Venoms -- Tier 2</v>
      </c>
      <c r="S64" s="1" t="str">
        <f t="shared" si="14"/>
        <v xml:space="preserve"> [63] = {["ID"] = 1879402706; ["SAVE_INDEX"] = 35; ["TYPE"] =  4;             ["VXP"] =    0; ["LP"] =  5; ["REP"] =    0; ["FACTION"] =  1; ["TIER"] = 2; ["MIN_LVL"] = "125"; ["NAME"] = { ["EN"] = "Remmorchant, the Net of Darkness: Bratha Tasakh, Lady of Many Venoms -- Tier 2"; }; ["LORE"] = { ["EN"] = "Bratha Tasakh, chieftain of the Ungoledain, is unwaveringly loyal to Shelob, and guards the way deeper into the Remmorchant."; }; ["SUMMARY"] = { ["EN"] = "Defeat Bratha Tasakh, Lady of Many Venoms"; }; };</v>
      </c>
      <c r="T64">
        <f t="shared" si="0"/>
        <v>63</v>
      </c>
      <c r="U64" t="str">
        <f t="shared" si="15"/>
        <v xml:space="preserve"> [63] = {</v>
      </c>
      <c r="V64" t="str">
        <f t="shared" si="16"/>
        <v xml:space="preserve">["ID"] = 1879402706; </v>
      </c>
      <c r="W64" t="str">
        <f t="shared" si="17"/>
        <v xml:space="preserve">["ID"] = 1879402706; </v>
      </c>
      <c r="X64" t="str">
        <f t="shared" si="18"/>
        <v/>
      </c>
      <c r="Y64" s="1" t="str">
        <f t="shared" si="19"/>
        <v xml:space="preserve">["SAVE_INDEX"] = 35; </v>
      </c>
      <c r="Z64">
        <f>VLOOKUP(D64,Type!A$2:B$18,2,FALSE)</f>
        <v>4</v>
      </c>
      <c r="AA64" t="str">
        <f t="shared" si="20"/>
        <v xml:space="preserve">["TYPE"] =  4; </v>
      </c>
      <c r="AB64" t="str">
        <f>IF(NOT(ISBLANK(E64)),VLOOKUP(E64,Type!D$2:E$6,2,FALSE),"")</f>
        <v/>
      </c>
      <c r="AC64" t="str">
        <f t="shared" si="21"/>
        <v xml:space="preserve">            </v>
      </c>
      <c r="AD64" t="str">
        <f t="shared" si="22"/>
        <v>0</v>
      </c>
      <c r="AE64" t="str">
        <f t="shared" si="23"/>
        <v xml:space="preserve">["VXP"] =    0; </v>
      </c>
      <c r="AF64" t="str">
        <f t="shared" si="24"/>
        <v>5</v>
      </c>
      <c r="AG64" t="str">
        <f t="shared" si="25"/>
        <v xml:space="preserve">["LP"] =  5; </v>
      </c>
      <c r="AH64" t="str">
        <f t="shared" si="26"/>
        <v>0</v>
      </c>
      <c r="AI64" t="str">
        <f t="shared" si="27"/>
        <v xml:space="preserve">["REP"] =    0; </v>
      </c>
      <c r="AJ64">
        <f>IF(NOT(ISBLANK(J64)),VLOOKUP(J64,Faction!A$2:B$78,2,FALSE),1)</f>
        <v>1</v>
      </c>
      <c r="AK64" t="str">
        <f t="shared" si="28"/>
        <v xml:space="preserve">["FACTION"] =  1; </v>
      </c>
      <c r="AL64" t="str">
        <f t="shared" si="29"/>
        <v xml:space="preserve">["TIER"] = 2; </v>
      </c>
      <c r="AM64" t="str">
        <f t="shared" si="30"/>
        <v xml:space="preserve">["MIN_LVL"] = "125"; </v>
      </c>
      <c r="AN64" t="str">
        <f t="shared" si="31"/>
        <v/>
      </c>
      <c r="AO64" t="str">
        <f t="shared" si="32"/>
        <v xml:space="preserve">["NAME"] = { ["EN"] = "Remmorchant, the Net of Darkness: Bratha Tasakh, Lady of Many Venoms -- Tier 2"; }; </v>
      </c>
      <c r="AP64" t="str">
        <f t="shared" si="33"/>
        <v xml:space="preserve">["LORE"] = { ["EN"] = "Bratha Tasakh, chieftain of the Ungoledain, is unwaveringly loyal to Shelob, and guards the way deeper into the Remmorchant."; }; </v>
      </c>
      <c r="AQ64" t="str">
        <f t="shared" si="34"/>
        <v xml:space="preserve">["SUMMARY"] = { ["EN"] = "Defeat Bratha Tasakh, Lady of Many Venoms"; }; </v>
      </c>
      <c r="AR64" t="str">
        <f t="shared" si="35"/>
        <v/>
      </c>
      <c r="AS64" t="str">
        <f t="shared" si="12"/>
        <v>};</v>
      </c>
    </row>
    <row r="65" spans="1:45" x14ac:dyDescent="0.25">
      <c r="A65">
        <v>1879402723</v>
      </c>
      <c r="B65">
        <v>36</v>
      </c>
      <c r="C65" t="s">
        <v>1370</v>
      </c>
      <c r="D65" t="s">
        <v>31</v>
      </c>
      <c r="H65">
        <v>5</v>
      </c>
      <c r="K65" t="s">
        <v>1358</v>
      </c>
      <c r="L65" t="s">
        <v>1707</v>
      </c>
      <c r="M65">
        <v>2</v>
      </c>
      <c r="N65">
        <v>125</v>
      </c>
      <c r="R65" t="str">
        <f t="shared" si="13"/>
        <v xml:space="preserve"> [64] = {["ID"] = 1879402723; }; -- Remmorchant, the Net of Darkness: The Queensbrood -- Tier 2</v>
      </c>
      <c r="S65" s="1" t="str">
        <f t="shared" si="14"/>
        <v xml:space="preserve"> [64] = {["ID"] = 1879402723; ["SAVE_INDEX"] = 36; ["TYPE"] =  4;             ["VXP"] =    0; ["LP"] =  5; ["REP"] =    0; ["FACTION"] =  1; ["TIER"] = 2; ["MIN_LVL"] = "125"; ["NAME"] = { ["EN"] = "Remmorchant, the Net of Darkness: The Queensbrood -- Tier 2"; }; ["LORE"] = { ["EN"] = "The Queensbrood, the horrific daughters of Shelob, lurk within the tunnels of the Remmorchant."; }; ["SUMMARY"] = { ["EN"] = "Defeat Gragarag, Guruthang, and Gamnagol"; }; };</v>
      </c>
      <c r="T65">
        <f t="shared" si="0"/>
        <v>64</v>
      </c>
      <c r="U65" t="str">
        <f t="shared" si="15"/>
        <v xml:space="preserve"> [64] = {</v>
      </c>
      <c r="V65" t="str">
        <f t="shared" si="16"/>
        <v xml:space="preserve">["ID"] = 1879402723; </v>
      </c>
      <c r="W65" t="str">
        <f t="shared" si="17"/>
        <v xml:space="preserve">["ID"] = 1879402723; </v>
      </c>
      <c r="X65" t="str">
        <f t="shared" si="18"/>
        <v/>
      </c>
      <c r="Y65" s="1" t="str">
        <f t="shared" si="19"/>
        <v xml:space="preserve">["SAVE_INDEX"] = 36; </v>
      </c>
      <c r="Z65">
        <f>VLOOKUP(D65,Type!A$2:B$18,2,FALSE)</f>
        <v>4</v>
      </c>
      <c r="AA65" t="str">
        <f t="shared" si="20"/>
        <v xml:space="preserve">["TYPE"] =  4; </v>
      </c>
      <c r="AB65" t="str">
        <f>IF(NOT(ISBLANK(E65)),VLOOKUP(E65,Type!D$2:E$6,2,FALSE),"")</f>
        <v/>
      </c>
      <c r="AC65" t="str">
        <f t="shared" si="21"/>
        <v xml:space="preserve">            </v>
      </c>
      <c r="AD65" t="str">
        <f t="shared" si="22"/>
        <v>0</v>
      </c>
      <c r="AE65" t="str">
        <f t="shared" si="23"/>
        <v xml:space="preserve">["VXP"] =    0; </v>
      </c>
      <c r="AF65" t="str">
        <f t="shared" si="24"/>
        <v>5</v>
      </c>
      <c r="AG65" t="str">
        <f t="shared" si="25"/>
        <v xml:space="preserve">["LP"] =  5; </v>
      </c>
      <c r="AH65" t="str">
        <f t="shared" si="26"/>
        <v>0</v>
      </c>
      <c r="AI65" t="str">
        <f t="shared" si="27"/>
        <v xml:space="preserve">["REP"] =    0; </v>
      </c>
      <c r="AJ65">
        <f>IF(NOT(ISBLANK(J65)),VLOOKUP(J65,Faction!A$2:B$78,2,FALSE),1)</f>
        <v>1</v>
      </c>
      <c r="AK65" t="str">
        <f t="shared" si="28"/>
        <v xml:space="preserve">["FACTION"] =  1; </v>
      </c>
      <c r="AL65" t="str">
        <f t="shared" si="29"/>
        <v xml:space="preserve">["TIER"] = 2; </v>
      </c>
      <c r="AM65" t="str">
        <f t="shared" si="30"/>
        <v xml:space="preserve">["MIN_LVL"] = "125"; </v>
      </c>
      <c r="AN65" t="str">
        <f t="shared" si="31"/>
        <v/>
      </c>
      <c r="AO65" t="str">
        <f t="shared" si="32"/>
        <v xml:space="preserve">["NAME"] = { ["EN"] = "Remmorchant, the Net of Darkness: The Queensbrood -- Tier 2"; }; </v>
      </c>
      <c r="AP65" t="str">
        <f t="shared" si="33"/>
        <v xml:space="preserve">["LORE"] = { ["EN"] = "The Queensbrood, the horrific daughters of Shelob, lurk within the tunnels of the Remmorchant."; }; </v>
      </c>
      <c r="AQ65" t="str">
        <f t="shared" si="34"/>
        <v xml:space="preserve">["SUMMARY"] = { ["EN"] = "Defeat Gragarag, Guruthang, and Gamnagol"; }; </v>
      </c>
      <c r="AR65" t="str">
        <f t="shared" si="35"/>
        <v/>
      </c>
      <c r="AS65" t="str">
        <f t="shared" ref="AS65:AS87" si="76">CONCATENATE("};")</f>
        <v>};</v>
      </c>
    </row>
    <row r="66" spans="1:45" x14ac:dyDescent="0.25">
      <c r="A66">
        <v>1879402714</v>
      </c>
      <c r="B66">
        <v>37</v>
      </c>
      <c r="C66" t="s">
        <v>1371</v>
      </c>
      <c r="D66" t="s">
        <v>31</v>
      </c>
      <c r="H66">
        <v>5</v>
      </c>
      <c r="K66" t="s">
        <v>1361</v>
      </c>
      <c r="L66" t="s">
        <v>1360</v>
      </c>
      <c r="M66">
        <v>2</v>
      </c>
      <c r="N66">
        <v>125</v>
      </c>
      <c r="R66" t="str">
        <f t="shared" si="13"/>
        <v xml:space="preserve"> [65] = {["ID"] = 1879402714; }; -- Remmorchant, the Net of Darkness: Thossulun the Massive -- Tier 2</v>
      </c>
      <c r="S66" s="1" t="str">
        <f t="shared" si="14"/>
        <v xml:space="preserve"> [65] = {["ID"] = 1879402714; ["SAVE_INDEX"] = 37; ["TYPE"] =  4;             ["VXP"] =    0; ["LP"] =  5; ["REP"] =    0; ["FACTION"] =  1; ["TIER"] = 2; ["MIN_LVL"] = "125"; ["NAME"] = { ["EN"] = "Remmorchant, the Net of Darkness: Thossulun the Massive -- Tier 2"; }; ["LORE"] = { ["EN"] = "Daughter of Shelob and queen of all Gredbyg, Thossulun the Massive is a formidable foe. You must defeat her to cease the endless tide of insects plaguing your allies."; }; ["SUMMARY"] = { ["EN"] = "Defeat Thossulun the Massive"; }; };</v>
      </c>
      <c r="T66">
        <f t="shared" ref="T66:T87" si="77">ROW()-1</f>
        <v>65</v>
      </c>
      <c r="U66" t="str">
        <f t="shared" si="15"/>
        <v xml:space="preserve"> [65] = {</v>
      </c>
      <c r="V66" t="str">
        <f t="shared" si="16"/>
        <v xml:space="preserve">["ID"] = 1879402714; </v>
      </c>
      <c r="W66" t="str">
        <f t="shared" si="17"/>
        <v xml:space="preserve">["ID"] = 1879402714; </v>
      </c>
      <c r="X66" t="str">
        <f t="shared" si="18"/>
        <v/>
      </c>
      <c r="Y66" s="1" t="str">
        <f t="shared" si="19"/>
        <v xml:space="preserve">["SAVE_INDEX"] = 37; </v>
      </c>
      <c r="Z66">
        <f>VLOOKUP(D66,Type!A$2:B$18,2,FALSE)</f>
        <v>4</v>
      </c>
      <c r="AA66" t="str">
        <f t="shared" ref="AA66:AA87" si="78">CONCATENATE("[""TYPE""] = ",REPT(" ",2-LEN(Z66)),Z66,"; ")</f>
        <v xml:space="preserve">["TYPE"] =  4; </v>
      </c>
      <c r="AB66" t="str">
        <f>IF(NOT(ISBLANK(E66)),VLOOKUP(E66,Type!D$2:E$6,2,FALSE),"")</f>
        <v/>
      </c>
      <c r="AC66" t="str">
        <f t="shared" ref="AC66:AC87" si="79">IF(NOT(ISBLANK(E66)),CONCATENATE("[""NA""] = ",AB66,"; "),"            ")</f>
        <v xml:space="preserve">            </v>
      </c>
      <c r="AD66" t="str">
        <f t="shared" ref="AD66:AD87" si="80">TEXT(F66,0)</f>
        <v>0</v>
      </c>
      <c r="AE66" t="str">
        <f t="shared" ref="AE66:AE87" si="81">CONCATENATE("[""VXP""] = ",REPT(" ",4-LEN(AD66)),TEXT(AD66,"0"),"; ")</f>
        <v xml:space="preserve">["VXP"] =    0; </v>
      </c>
      <c r="AF66" t="str">
        <f t="shared" ref="AF66:AF87" si="82">TEXT(H66,0)</f>
        <v>5</v>
      </c>
      <c r="AG66" t="str">
        <f t="shared" ref="AG66:AG87" si="83">CONCATENATE("[""LP""] = ",REPT(" ",2-LEN(AF66)),TEXT(AF66,"0"),"; ")</f>
        <v xml:space="preserve">["LP"] =  5; </v>
      </c>
      <c r="AH66" t="str">
        <f t="shared" ref="AH66:AH87" si="84">TEXT(I66,0)</f>
        <v>0</v>
      </c>
      <c r="AI66" t="str">
        <f t="shared" ref="AI66:AI87" si="85">CONCATENATE("[""REP""] = ",REPT(" ",4-LEN(AH66)),TEXT(AH66,"0"),"; ")</f>
        <v xml:space="preserve">["REP"] =    0; </v>
      </c>
      <c r="AJ66">
        <f>IF(NOT(ISBLANK(J66)),VLOOKUP(J66,Faction!A$2:B$78,2,FALSE),1)</f>
        <v>1</v>
      </c>
      <c r="AK66" t="str">
        <f t="shared" si="28"/>
        <v xml:space="preserve">["FACTION"] =  1; </v>
      </c>
      <c r="AL66" t="str">
        <f t="shared" ref="AL66:AL87" si="86">CONCATENATE("[""TIER""] = ",TEXT(M66,"0"),"; ")</f>
        <v xml:space="preserve">["TIER"] = 2; </v>
      </c>
      <c r="AM66" t="str">
        <f t="shared" si="30"/>
        <v xml:space="preserve">["MIN_LVL"] = "125"; </v>
      </c>
      <c r="AN66" t="str">
        <f t="shared" si="31"/>
        <v/>
      </c>
      <c r="AO66" t="str">
        <f t="shared" si="32"/>
        <v xml:space="preserve">["NAME"] = { ["EN"] = "Remmorchant, the Net of Darkness: Thossulun the Massive -- Tier 2"; }; </v>
      </c>
      <c r="AP66" t="str">
        <f t="shared" si="33"/>
        <v xml:space="preserve">["LORE"] = { ["EN"] = "Daughter of Shelob and queen of all Gredbyg, Thossulun the Massive is a formidable foe. You must defeat her to cease the endless tide of insects plaguing your allies."; }; </v>
      </c>
      <c r="AQ66" t="str">
        <f t="shared" si="34"/>
        <v xml:space="preserve">["SUMMARY"] = { ["EN"] = "Defeat Thossulun the Massive"; }; </v>
      </c>
      <c r="AR66" t="str">
        <f t="shared" ref="AR66:AR87" si="87">IF(LEN(G66)&gt;0,CONCATENATE("[""TITLE""] = { [""EN""] = """,G66,"""; }; "),"")</f>
        <v/>
      </c>
      <c r="AS66" t="str">
        <f t="shared" si="76"/>
        <v>};</v>
      </c>
    </row>
    <row r="67" spans="1:45" x14ac:dyDescent="0.25">
      <c r="A67">
        <v>1879402711</v>
      </c>
      <c r="B67">
        <v>38</v>
      </c>
      <c r="C67" t="s">
        <v>1372</v>
      </c>
      <c r="D67" t="s">
        <v>31</v>
      </c>
      <c r="H67">
        <v>5</v>
      </c>
      <c r="K67" t="s">
        <v>1363</v>
      </c>
      <c r="L67" t="s">
        <v>1706</v>
      </c>
      <c r="M67">
        <v>2</v>
      </c>
      <c r="N67">
        <v>125</v>
      </c>
      <c r="R67" t="str">
        <f t="shared" ref="R67:R87" si="88">CONCATENATE(U67,W67,X67,AS67," -- ",C67)</f>
        <v xml:space="preserve"> [66] = {["ID"] = 1879402711; }; -- Remmorchant, the Net of Darkness: Rûkhor the Pale Herald -- Tier 2</v>
      </c>
      <c r="S67" s="1" t="str">
        <f t="shared" ref="S67:S87" si="89">CONCATENATE(U67,V67,Y67,AA67,AC67,AE67,AG67,AI67,AK67,AL67,AM67,AN67,AO67,AP67,AQ67,AR67,AS67)</f>
        <v xml:space="preserve"> [66] = {["ID"] = 1879402711; ["SAVE_INDEX"] = 38; ["TYPE"] =  4;             ["VXP"] =    0; ["LP"] =  5; ["REP"] =    0; ["FACTION"] =  1; ["TIER"] = 2; ["MIN_LVL"] = "125"; ["NAME"] = { ["EN"] = "Remmorchant, the Net of Darkness: Rûkhor the Pale Herald -- Tier 2"; }; ["LORE"] = { ["EN"] = "The Gúrzyul known as Rûkhor the Pale Herald stands poised to unleash Shelob's wrath upon the world. You must prevent his wicked plot from unfolding before it is too late."; }; ["SUMMARY"] = { ["EN"] = "Defeat Rûkhor the Pale Herald"; }; };</v>
      </c>
      <c r="T67">
        <f t="shared" si="77"/>
        <v>66</v>
      </c>
      <c r="U67" t="str">
        <f t="shared" ref="U67:U87" si="90">CONCATENATE(REPT(" ",3-LEN(T67)),"[",T67,"] = {")</f>
        <v xml:space="preserve"> [66] = {</v>
      </c>
      <c r="V67" t="str">
        <f t="shared" ref="V67:V87" si="91">IF(LEN(A67)&gt;0,CONCATENATE("[""ID""] = ",A67,"; "),"                     ")</f>
        <v xml:space="preserve">["ID"] = 1879402711; </v>
      </c>
      <c r="W67" t="str">
        <f t="shared" ref="W67:W87" si="92">IF(LEN(A67)&gt;0,CONCATENATE("[""ID""] = ",A67,"; "),"")</f>
        <v xml:space="preserve">["ID"] = 1879402711; </v>
      </c>
      <c r="X67" t="str">
        <f t="shared" ref="X67:X87" si="93">IF(LEN(P67)&gt;0,CONCATENATE("[""CAT_ID""] = ",P67,"; "),"")</f>
        <v/>
      </c>
      <c r="Y67" s="1" t="str">
        <f t="shared" ref="Y67:Y87" si="94">IF(LEN(B67)&gt;0,CONCATENATE("[""SAVE_INDEX""] = ",REPT(" ",2-LEN(B67)),B67,"; "),REPT(" ",21))</f>
        <v xml:space="preserve">["SAVE_INDEX"] = 38; </v>
      </c>
      <c r="Z67">
        <f>VLOOKUP(D67,Type!A$2:B$18,2,FALSE)</f>
        <v>4</v>
      </c>
      <c r="AA67" t="str">
        <f t="shared" si="78"/>
        <v xml:space="preserve">["TYPE"] =  4; </v>
      </c>
      <c r="AB67" t="str">
        <f>IF(NOT(ISBLANK(E67)),VLOOKUP(E67,Type!D$2:E$6,2,FALSE),"")</f>
        <v/>
      </c>
      <c r="AC67" t="str">
        <f t="shared" si="79"/>
        <v xml:space="preserve">            </v>
      </c>
      <c r="AD67" t="str">
        <f t="shared" si="80"/>
        <v>0</v>
      </c>
      <c r="AE67" t="str">
        <f t="shared" si="81"/>
        <v xml:space="preserve">["VXP"] =    0; </v>
      </c>
      <c r="AF67" t="str">
        <f t="shared" si="82"/>
        <v>5</v>
      </c>
      <c r="AG67" t="str">
        <f t="shared" si="83"/>
        <v xml:space="preserve">["LP"] =  5; </v>
      </c>
      <c r="AH67" t="str">
        <f t="shared" si="84"/>
        <v>0</v>
      </c>
      <c r="AI67" t="str">
        <f t="shared" si="85"/>
        <v xml:space="preserve">["REP"] =    0; </v>
      </c>
      <c r="AJ67">
        <f>IF(NOT(ISBLANK(J67)),VLOOKUP(J67,Faction!A$2:B$78,2,FALSE),1)</f>
        <v>1</v>
      </c>
      <c r="AK67" t="str">
        <f t="shared" ref="AK67:AK87" si="95">CONCATENATE("[""FACTION""] = ",REPT(" ",2-LEN(AJ67)),AJ67,"; ")</f>
        <v xml:space="preserve">["FACTION"] =  1; </v>
      </c>
      <c r="AL67" t="str">
        <f t="shared" si="86"/>
        <v xml:space="preserve">["TIER"] = 2; </v>
      </c>
      <c r="AM67" t="str">
        <f t="shared" ref="AM67:AM87" si="96">IF(LEN(N67)&gt;0,CONCATENATE("[""MIN_LVL""] = ",REPT(" ",3-LEN(N67)),"""",N67,"""; "),"                     ")</f>
        <v xml:space="preserve">["MIN_LVL"] = "125"; </v>
      </c>
      <c r="AN67" t="str">
        <f t="shared" ref="AN67:AN87" si="97">IF(LEN(O67)&gt;0,CONCATENATE("[""MIN_LVL""] = ",REPT(" ",3-LEN(O67)),"""",O67,"""; "),"")</f>
        <v/>
      </c>
      <c r="AO67" t="str">
        <f t="shared" ref="AO67:AO87" si="98">CONCATENATE("[""NAME""] = { [""EN""] = """,C67,"""; }; ")</f>
        <v xml:space="preserve">["NAME"] = { ["EN"] = "Remmorchant, the Net of Darkness: Rûkhor the Pale Herald -- Tier 2"; }; </v>
      </c>
      <c r="AP67" t="str">
        <f t="shared" ref="AP67:AP87" si="99">IF(LEN(L67)&gt;0,CONCATENATE("[""LORE""] = { [""EN""] = """,L67,"""; }; "),"")</f>
        <v xml:space="preserve">["LORE"] = { ["EN"] = "The Gúrzyul known as Rûkhor the Pale Herald stands poised to unleash Shelob's wrath upon the world. You must prevent his wicked plot from unfolding before it is too late."; }; </v>
      </c>
      <c r="AQ67" t="str">
        <f t="shared" ref="AQ67:AQ87" si="100">IF(LEN(K67)&gt;0,CONCATENATE("[""SUMMARY""] = { [""EN""] = """,K67,"""; }; "),"")</f>
        <v xml:space="preserve">["SUMMARY"] = { ["EN"] = "Defeat Rûkhor the Pale Herald"; }; </v>
      </c>
      <c r="AR67" t="str">
        <f t="shared" si="87"/>
        <v/>
      </c>
      <c r="AS67" t="str">
        <f t="shared" si="76"/>
        <v>};</v>
      </c>
    </row>
    <row r="68" spans="1:45" x14ac:dyDescent="0.25">
      <c r="A68">
        <v>1879402709</v>
      </c>
      <c r="B68">
        <v>39</v>
      </c>
      <c r="C68" t="s">
        <v>1373</v>
      </c>
      <c r="D68" t="s">
        <v>31</v>
      </c>
      <c r="H68">
        <v>5</v>
      </c>
      <c r="K68" t="s">
        <v>1366</v>
      </c>
      <c r="L68" t="s">
        <v>1365</v>
      </c>
      <c r="M68">
        <v>2</v>
      </c>
      <c r="N68">
        <v>125</v>
      </c>
      <c r="R68" t="str">
        <f t="shared" si="88"/>
        <v xml:space="preserve"> [67] = {["ID"] = 1879402709; }; -- Remmorchant, the Net of Darkness: Shelob the Great, Last Child of Ungoliant -- Tier 2</v>
      </c>
      <c r="S68" s="1" t="str">
        <f t="shared" si="89"/>
        <v xml:space="preserve"> [67] = {["ID"] = 1879402709; ["SAVE_INDEX"] = 39; ["TYPE"] =  4;             ["VXP"] =    0; ["LP"] =  5; ["REP"] =    0; ["FACTION"] =  1; ["TIER"] = 2; ["MIN_LVL"] = "125"; ["NAME"] = { ["EN"] = "Remmorchant, the Net of Darkness: Shelob the Great, Last Child of Ungoliant -- Tier 2";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8">
        <f t="shared" si="77"/>
        <v>67</v>
      </c>
      <c r="U68" t="str">
        <f t="shared" si="90"/>
        <v xml:space="preserve"> [67] = {</v>
      </c>
      <c r="V68" t="str">
        <f t="shared" si="91"/>
        <v xml:space="preserve">["ID"] = 1879402709; </v>
      </c>
      <c r="W68" t="str">
        <f t="shared" si="92"/>
        <v xml:space="preserve">["ID"] = 1879402709; </v>
      </c>
      <c r="X68" t="str">
        <f t="shared" si="93"/>
        <v/>
      </c>
      <c r="Y68" s="1" t="str">
        <f t="shared" si="94"/>
        <v xml:space="preserve">["SAVE_INDEX"] = 39; </v>
      </c>
      <c r="Z68">
        <f>VLOOKUP(D68,Type!A$2:B$18,2,FALSE)</f>
        <v>4</v>
      </c>
      <c r="AA68" t="str">
        <f t="shared" si="78"/>
        <v xml:space="preserve">["TYPE"] =  4; </v>
      </c>
      <c r="AB68" t="str">
        <f>IF(NOT(ISBLANK(E68)),VLOOKUP(E68,Type!D$2:E$6,2,FALSE),"")</f>
        <v/>
      </c>
      <c r="AC68" t="str">
        <f t="shared" si="79"/>
        <v xml:space="preserve">            </v>
      </c>
      <c r="AD68" t="str">
        <f t="shared" si="80"/>
        <v>0</v>
      </c>
      <c r="AE68" t="str">
        <f t="shared" si="81"/>
        <v xml:space="preserve">["VXP"] =    0; </v>
      </c>
      <c r="AF68" t="str">
        <f t="shared" si="82"/>
        <v>5</v>
      </c>
      <c r="AG68" t="str">
        <f t="shared" si="83"/>
        <v xml:space="preserve">["LP"] =  5; </v>
      </c>
      <c r="AH68" t="str">
        <f t="shared" si="84"/>
        <v>0</v>
      </c>
      <c r="AI68" t="str">
        <f t="shared" si="85"/>
        <v xml:space="preserve">["REP"] =    0; </v>
      </c>
      <c r="AJ68">
        <f>IF(NOT(ISBLANK(J68)),VLOOKUP(J68,Faction!A$2:B$78,2,FALSE),1)</f>
        <v>1</v>
      </c>
      <c r="AK68" t="str">
        <f t="shared" si="95"/>
        <v xml:space="preserve">["FACTION"] =  1; </v>
      </c>
      <c r="AL68" t="str">
        <f t="shared" si="86"/>
        <v xml:space="preserve">["TIER"] = 2; </v>
      </c>
      <c r="AM68" t="str">
        <f t="shared" si="96"/>
        <v xml:space="preserve">["MIN_LVL"] = "125"; </v>
      </c>
      <c r="AN68" t="str">
        <f t="shared" si="97"/>
        <v/>
      </c>
      <c r="AO68" t="str">
        <f t="shared" si="98"/>
        <v xml:space="preserve">["NAME"] = { ["EN"] = "Remmorchant, the Net of Darkness: Shelob the Great, Last Child of Ungoliant -- Tier 2"; }; </v>
      </c>
      <c r="AP68"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8" t="str">
        <f t="shared" si="100"/>
        <v xml:space="preserve">["SUMMARY"] = { ["EN"] = "Defeat Shelob the Great, Last Child of Ungoliant"; }; </v>
      </c>
      <c r="AR68" t="str">
        <f t="shared" si="87"/>
        <v/>
      </c>
      <c r="AS68" t="str">
        <f t="shared" si="76"/>
        <v>};</v>
      </c>
    </row>
    <row r="69" spans="1:45" x14ac:dyDescent="0.25">
      <c r="A69">
        <v>1879402759</v>
      </c>
      <c r="B69">
        <v>40</v>
      </c>
      <c r="C69" t="s">
        <v>1374</v>
      </c>
      <c r="D69" t="s">
        <v>31</v>
      </c>
      <c r="G69" t="s">
        <v>1375</v>
      </c>
      <c r="H69">
        <v>10</v>
      </c>
      <c r="K69" t="s">
        <v>228</v>
      </c>
      <c r="L69" t="s">
        <v>1708</v>
      </c>
      <c r="M69">
        <v>1</v>
      </c>
      <c r="N69">
        <v>125</v>
      </c>
      <c r="R69" t="str">
        <f t="shared" si="88"/>
        <v xml:space="preserve"> [68] = {["ID"] = 1879402759; }; -- Remmorchant, the Net of Darkness -- Tier 3</v>
      </c>
      <c r="S69" s="1" t="str">
        <f t="shared" si="89"/>
        <v xml:space="preserve"> [68] = {["ID"] = 1879402759; ["SAVE_INDEX"] = 40; ["TYPE"] =  4;             ["VXP"] =    0; ["LP"] = 10; ["REP"] =    0; ["FACTION"] =  1; ["TIER"] = 1; ["MIN_LVL"] = "125"; ["NAME"] = { ["EN"] = "Remmorchant, the Net of Darkness -- Tier 3";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"Challenger of the Remmorchant"; }; };</v>
      </c>
      <c r="T69">
        <f t="shared" si="77"/>
        <v>68</v>
      </c>
      <c r="U69" t="str">
        <f t="shared" si="90"/>
        <v xml:space="preserve"> [68] = {</v>
      </c>
      <c r="V69" t="str">
        <f t="shared" si="91"/>
        <v xml:space="preserve">["ID"] = 1879402759; </v>
      </c>
      <c r="W69" t="str">
        <f t="shared" si="92"/>
        <v xml:space="preserve">["ID"] = 1879402759; </v>
      </c>
      <c r="X69" t="str">
        <f t="shared" si="93"/>
        <v/>
      </c>
      <c r="Y69" s="1" t="str">
        <f t="shared" si="94"/>
        <v xml:space="preserve">["SAVE_INDEX"] = 40; </v>
      </c>
      <c r="Z69">
        <f>VLOOKUP(D69,Type!A$2:B$18,2,FALSE)</f>
        <v>4</v>
      </c>
      <c r="AA69" t="str">
        <f t="shared" si="78"/>
        <v xml:space="preserve">["TYPE"] =  4; </v>
      </c>
      <c r="AB69" t="str">
        <f>IF(NOT(ISBLANK(E69)),VLOOKUP(E69,Type!D$2:E$6,2,FALSE),"")</f>
        <v/>
      </c>
      <c r="AC69" t="str">
        <f t="shared" si="79"/>
        <v xml:space="preserve">            </v>
      </c>
      <c r="AD69" t="str">
        <f t="shared" si="80"/>
        <v>0</v>
      </c>
      <c r="AE69" t="str">
        <f t="shared" si="81"/>
        <v xml:space="preserve">["VXP"] =    0; </v>
      </c>
      <c r="AF69" t="str">
        <f t="shared" si="82"/>
        <v>10</v>
      </c>
      <c r="AG69" t="str">
        <f t="shared" si="83"/>
        <v xml:space="preserve">["LP"] = 10; </v>
      </c>
      <c r="AH69" t="str">
        <f t="shared" si="84"/>
        <v>0</v>
      </c>
      <c r="AI69" t="str">
        <f t="shared" si="85"/>
        <v xml:space="preserve">["REP"] =    0; </v>
      </c>
      <c r="AJ69">
        <f>IF(NOT(ISBLANK(J69)),VLOOKUP(J69,Faction!A$2:B$78,2,FALSE),1)</f>
        <v>1</v>
      </c>
      <c r="AK69" t="str">
        <f t="shared" si="95"/>
        <v xml:space="preserve">["FACTION"] =  1; </v>
      </c>
      <c r="AL69" t="str">
        <f t="shared" si="86"/>
        <v xml:space="preserve">["TIER"] = 1; </v>
      </c>
      <c r="AM69" t="str">
        <f t="shared" si="96"/>
        <v xml:space="preserve">["MIN_LVL"] = "125"; </v>
      </c>
      <c r="AN69" t="str">
        <f t="shared" si="97"/>
        <v/>
      </c>
      <c r="AO69" t="str">
        <f t="shared" si="98"/>
        <v xml:space="preserve">["NAME"] = { ["EN"] = "Remmorchant, the Net of Darkness -- Tier 3"; }; </v>
      </c>
      <c r="AP69"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9" t="str">
        <f t="shared" si="100"/>
        <v xml:space="preserve">["SUMMARY"] = { ["EN"] = "Complete 5 deeds"; }; </v>
      </c>
      <c r="AR69" t="str">
        <f t="shared" si="87"/>
        <v xml:space="preserve">["TITLE"] = { ["EN"] = "Challenger of the Remmorchant"; }; </v>
      </c>
      <c r="AS69" t="str">
        <f t="shared" si="76"/>
        <v>};</v>
      </c>
    </row>
    <row r="70" spans="1:45" x14ac:dyDescent="0.25">
      <c r="A70">
        <v>1879402707</v>
      </c>
      <c r="B70">
        <v>41</v>
      </c>
      <c r="C70" t="s">
        <v>1376</v>
      </c>
      <c r="D70" t="s">
        <v>31</v>
      </c>
      <c r="H70">
        <v>5</v>
      </c>
      <c r="K70" t="s">
        <v>1355</v>
      </c>
      <c r="L70" t="s">
        <v>1356</v>
      </c>
      <c r="M70">
        <v>2</v>
      </c>
      <c r="N70">
        <v>125</v>
      </c>
      <c r="R70" t="str">
        <f t="shared" si="88"/>
        <v xml:space="preserve"> [69] = {["ID"] = 1879402707; }; -- Remmorchant, the Net of Darkness: Bratha Tasakh, Lady of Many Venoms -- Tier 3</v>
      </c>
      <c r="S70" s="1" t="str">
        <f t="shared" si="89"/>
        <v xml:space="preserve"> [69] = {["ID"] = 1879402707; ["SAVE_INDEX"] = 41; ["TYPE"] =  4;             ["VXP"] =    0; ["LP"] =  5; ["REP"] =    0; ["FACTION"] =  1; ["TIER"] = 2; ["MIN_LVL"] = "125"; ["NAME"] = { ["EN"] = "Remmorchant, the Net of Darkness: Bratha Tasakh, Lady of Many Venoms -- Tier 3"; }; ["LORE"] = { ["EN"] = "Bratha Tasakh, chieftain of the Ungoledain, is unwaveringly loyal to Shelob, and guards the way deeper into the Remmorchant."; }; ["SUMMARY"] = { ["EN"] = "Defeat Bratha Tasakh, Lady of Many Venoms"; }; };</v>
      </c>
      <c r="T70">
        <f t="shared" si="77"/>
        <v>69</v>
      </c>
      <c r="U70" t="str">
        <f t="shared" si="90"/>
        <v xml:space="preserve"> [69] = {</v>
      </c>
      <c r="V70" t="str">
        <f t="shared" si="91"/>
        <v xml:space="preserve">["ID"] = 1879402707; </v>
      </c>
      <c r="W70" t="str">
        <f t="shared" si="92"/>
        <v xml:space="preserve">["ID"] = 1879402707; </v>
      </c>
      <c r="X70" t="str">
        <f t="shared" si="93"/>
        <v/>
      </c>
      <c r="Y70" s="1" t="str">
        <f t="shared" si="94"/>
        <v xml:space="preserve">["SAVE_INDEX"] = 41; </v>
      </c>
      <c r="Z70">
        <f>VLOOKUP(D70,Type!A$2:B$18,2,FALSE)</f>
        <v>4</v>
      </c>
      <c r="AA70" t="str">
        <f t="shared" si="78"/>
        <v xml:space="preserve">["TYPE"] =  4; </v>
      </c>
      <c r="AB70" t="str">
        <f>IF(NOT(ISBLANK(E70)),VLOOKUP(E70,Type!D$2:E$6,2,FALSE),"")</f>
        <v/>
      </c>
      <c r="AC70" t="str">
        <f t="shared" si="79"/>
        <v xml:space="preserve">            </v>
      </c>
      <c r="AD70" t="str">
        <f t="shared" si="80"/>
        <v>0</v>
      </c>
      <c r="AE70" t="str">
        <f t="shared" si="81"/>
        <v xml:space="preserve">["VXP"] =    0; </v>
      </c>
      <c r="AF70" t="str">
        <f t="shared" si="82"/>
        <v>5</v>
      </c>
      <c r="AG70" t="str">
        <f t="shared" si="83"/>
        <v xml:space="preserve">["LP"] =  5; </v>
      </c>
      <c r="AH70" t="str">
        <f t="shared" si="84"/>
        <v>0</v>
      </c>
      <c r="AI70" t="str">
        <f t="shared" si="85"/>
        <v xml:space="preserve">["REP"] =    0; </v>
      </c>
      <c r="AJ70">
        <f>IF(NOT(ISBLANK(J70)),VLOOKUP(J70,Faction!A$2:B$78,2,FALSE),1)</f>
        <v>1</v>
      </c>
      <c r="AK70" t="str">
        <f t="shared" si="95"/>
        <v xml:space="preserve">["FACTION"] =  1; </v>
      </c>
      <c r="AL70" t="str">
        <f t="shared" si="86"/>
        <v xml:space="preserve">["TIER"] = 2; </v>
      </c>
      <c r="AM70" t="str">
        <f t="shared" si="96"/>
        <v xml:space="preserve">["MIN_LVL"] = "125"; </v>
      </c>
      <c r="AN70" t="str">
        <f t="shared" si="97"/>
        <v/>
      </c>
      <c r="AO70" t="str">
        <f t="shared" si="98"/>
        <v xml:space="preserve">["NAME"] = { ["EN"] = "Remmorchant, the Net of Darkness: Bratha Tasakh, Lady of Many Venoms -- Tier 3"; }; </v>
      </c>
      <c r="AP70" t="str">
        <f t="shared" si="99"/>
        <v xml:space="preserve">["LORE"] = { ["EN"] = "Bratha Tasakh, chieftain of the Ungoledain, is unwaveringly loyal to Shelob, and guards the way deeper into the Remmorchant."; }; </v>
      </c>
      <c r="AQ70" t="str">
        <f t="shared" si="100"/>
        <v xml:space="preserve">["SUMMARY"] = { ["EN"] = "Defeat Bratha Tasakh, Lady of Many Venoms"; }; </v>
      </c>
      <c r="AR70" t="str">
        <f t="shared" si="87"/>
        <v/>
      </c>
      <c r="AS70" t="str">
        <f t="shared" si="76"/>
        <v>};</v>
      </c>
    </row>
    <row r="71" spans="1:45" x14ac:dyDescent="0.25">
      <c r="A71">
        <v>1879402722</v>
      </c>
      <c r="B71">
        <v>42</v>
      </c>
      <c r="C71" t="s">
        <v>1377</v>
      </c>
      <c r="D71" t="s">
        <v>31</v>
      </c>
      <c r="H71">
        <v>5</v>
      </c>
      <c r="K71" t="s">
        <v>1358</v>
      </c>
      <c r="L71" t="s">
        <v>1707</v>
      </c>
      <c r="M71">
        <v>2</v>
      </c>
      <c r="N71">
        <v>125</v>
      </c>
      <c r="R71" t="str">
        <f t="shared" si="88"/>
        <v xml:space="preserve"> [70] = {["ID"] = 1879402722; }; -- Remmorchant, the Net of Darkness: The Queensbrood -- Tier 3</v>
      </c>
      <c r="S71" s="1" t="str">
        <f t="shared" si="89"/>
        <v xml:space="preserve"> [70] = {["ID"] = 1879402722; ["SAVE_INDEX"] = 42; ["TYPE"] =  4;             ["VXP"] =    0; ["LP"] =  5; ["REP"] =    0; ["FACTION"] =  1; ["TIER"] = 2; ["MIN_LVL"] = "125"; ["NAME"] = { ["EN"] = "Remmorchant, the Net of Darkness: The Queensbrood -- Tier 3"; }; ["LORE"] = { ["EN"] = "The Queensbrood, the horrific daughters of Shelob, lurk within the tunnels of the Remmorchant."; }; ["SUMMARY"] = { ["EN"] = "Defeat Gragarag, Guruthang, and Gamnagol"; }; };</v>
      </c>
      <c r="T71">
        <f t="shared" si="77"/>
        <v>70</v>
      </c>
      <c r="U71" t="str">
        <f t="shared" si="90"/>
        <v xml:space="preserve"> [70] = {</v>
      </c>
      <c r="V71" t="str">
        <f t="shared" si="91"/>
        <v xml:space="preserve">["ID"] = 1879402722; </v>
      </c>
      <c r="W71" t="str">
        <f t="shared" si="92"/>
        <v xml:space="preserve">["ID"] = 1879402722; </v>
      </c>
      <c r="X71" t="str">
        <f t="shared" si="93"/>
        <v/>
      </c>
      <c r="Y71" s="1" t="str">
        <f t="shared" si="94"/>
        <v xml:space="preserve">["SAVE_INDEX"] = 42; </v>
      </c>
      <c r="Z71">
        <f>VLOOKUP(D71,Type!A$2:B$18,2,FALSE)</f>
        <v>4</v>
      </c>
      <c r="AA71" t="str">
        <f t="shared" si="78"/>
        <v xml:space="preserve">["TYPE"] =  4; </v>
      </c>
      <c r="AB71" t="str">
        <f>IF(NOT(ISBLANK(E71)),VLOOKUP(E71,Type!D$2:E$6,2,FALSE),"")</f>
        <v/>
      </c>
      <c r="AC71" t="str">
        <f t="shared" si="79"/>
        <v xml:space="preserve">            </v>
      </c>
      <c r="AD71" t="str">
        <f t="shared" si="80"/>
        <v>0</v>
      </c>
      <c r="AE71" t="str">
        <f t="shared" si="81"/>
        <v xml:space="preserve">["VXP"] =    0; </v>
      </c>
      <c r="AF71" t="str">
        <f t="shared" si="82"/>
        <v>5</v>
      </c>
      <c r="AG71" t="str">
        <f t="shared" si="83"/>
        <v xml:space="preserve">["LP"] =  5; </v>
      </c>
      <c r="AH71" t="str">
        <f t="shared" si="84"/>
        <v>0</v>
      </c>
      <c r="AI71" t="str">
        <f t="shared" si="85"/>
        <v xml:space="preserve">["REP"] =    0; </v>
      </c>
      <c r="AJ71">
        <f>IF(NOT(ISBLANK(J71)),VLOOKUP(J71,Faction!A$2:B$78,2,FALSE),1)</f>
        <v>1</v>
      </c>
      <c r="AK71" t="str">
        <f t="shared" si="95"/>
        <v xml:space="preserve">["FACTION"] =  1; </v>
      </c>
      <c r="AL71" t="str">
        <f t="shared" si="86"/>
        <v xml:space="preserve">["TIER"] = 2; </v>
      </c>
      <c r="AM71" t="str">
        <f t="shared" si="96"/>
        <v xml:space="preserve">["MIN_LVL"] = "125"; </v>
      </c>
      <c r="AN71" t="str">
        <f t="shared" si="97"/>
        <v/>
      </c>
      <c r="AO71" t="str">
        <f t="shared" si="98"/>
        <v xml:space="preserve">["NAME"] = { ["EN"] = "Remmorchant, the Net of Darkness: The Queensbrood -- Tier 3"; }; </v>
      </c>
      <c r="AP71" t="str">
        <f t="shared" si="99"/>
        <v xml:space="preserve">["LORE"] = { ["EN"] = "The Queensbrood, the horrific daughters of Shelob, lurk within the tunnels of the Remmorchant."; }; </v>
      </c>
      <c r="AQ71" t="str">
        <f t="shared" si="100"/>
        <v xml:space="preserve">["SUMMARY"] = { ["EN"] = "Defeat Gragarag, Guruthang, and Gamnagol"; }; </v>
      </c>
      <c r="AR71" t="str">
        <f t="shared" si="87"/>
        <v/>
      </c>
      <c r="AS71" t="str">
        <f t="shared" si="76"/>
        <v>};</v>
      </c>
    </row>
    <row r="72" spans="1:45" x14ac:dyDescent="0.25">
      <c r="A72">
        <v>1879402715</v>
      </c>
      <c r="B72">
        <v>43</v>
      </c>
      <c r="C72" t="s">
        <v>1378</v>
      </c>
      <c r="D72" t="s">
        <v>31</v>
      </c>
      <c r="H72">
        <v>5</v>
      </c>
      <c r="K72" t="s">
        <v>1361</v>
      </c>
      <c r="L72" t="s">
        <v>1360</v>
      </c>
      <c r="M72">
        <v>2</v>
      </c>
      <c r="N72">
        <v>125</v>
      </c>
      <c r="R72" t="str">
        <f t="shared" si="88"/>
        <v xml:space="preserve"> [71] = {["ID"] = 1879402715; }; -- Remmorchant, the Net of Darkness: Thossulun the Massive -- Tier 3</v>
      </c>
      <c r="S72" s="1" t="str">
        <f t="shared" si="89"/>
        <v xml:space="preserve"> [71] = {["ID"] = 1879402715; ["SAVE_INDEX"] = 43; ["TYPE"] =  4;             ["VXP"] =    0; ["LP"] =  5; ["REP"] =    0; ["FACTION"] =  1; ["TIER"] = 2; ["MIN_LVL"] = "125"; ["NAME"] = { ["EN"] = "Remmorchant, the Net of Darkness: Thossulun the Massive -- Tier 3"; }; ["LORE"] = { ["EN"] = "Daughter of Shelob and queen of all Gredbyg, Thossulun the Massive is a formidable foe. You must defeat her to cease the endless tide of insects plaguing your allies."; }; ["SUMMARY"] = { ["EN"] = "Defeat Thossulun the Massive"; }; };</v>
      </c>
      <c r="T72">
        <f t="shared" si="77"/>
        <v>71</v>
      </c>
      <c r="U72" t="str">
        <f t="shared" si="90"/>
        <v xml:space="preserve"> [71] = {</v>
      </c>
      <c r="V72" t="str">
        <f t="shared" si="91"/>
        <v xml:space="preserve">["ID"] = 1879402715; </v>
      </c>
      <c r="W72" t="str">
        <f t="shared" si="92"/>
        <v xml:space="preserve">["ID"] = 1879402715; </v>
      </c>
      <c r="X72" t="str">
        <f t="shared" si="93"/>
        <v/>
      </c>
      <c r="Y72" s="1" t="str">
        <f t="shared" si="94"/>
        <v xml:space="preserve">["SAVE_INDEX"] = 43; </v>
      </c>
      <c r="Z72">
        <f>VLOOKUP(D72,Type!A$2:B$18,2,FALSE)</f>
        <v>4</v>
      </c>
      <c r="AA72" t="str">
        <f t="shared" si="78"/>
        <v xml:space="preserve">["TYPE"] =  4; </v>
      </c>
      <c r="AB72" t="str">
        <f>IF(NOT(ISBLANK(E72)),VLOOKUP(E72,Type!D$2:E$6,2,FALSE),"")</f>
        <v/>
      </c>
      <c r="AC72" t="str">
        <f t="shared" si="79"/>
        <v xml:space="preserve">            </v>
      </c>
      <c r="AD72" t="str">
        <f t="shared" si="80"/>
        <v>0</v>
      </c>
      <c r="AE72" t="str">
        <f t="shared" si="81"/>
        <v xml:space="preserve">["VXP"] =    0; </v>
      </c>
      <c r="AF72" t="str">
        <f t="shared" si="82"/>
        <v>5</v>
      </c>
      <c r="AG72" t="str">
        <f t="shared" si="83"/>
        <v xml:space="preserve">["LP"] =  5; </v>
      </c>
      <c r="AH72" t="str">
        <f t="shared" si="84"/>
        <v>0</v>
      </c>
      <c r="AI72" t="str">
        <f t="shared" si="85"/>
        <v xml:space="preserve">["REP"] =    0; </v>
      </c>
      <c r="AJ72">
        <f>IF(NOT(ISBLANK(J72)),VLOOKUP(J72,Faction!A$2:B$78,2,FALSE),1)</f>
        <v>1</v>
      </c>
      <c r="AK72" t="str">
        <f t="shared" si="95"/>
        <v xml:space="preserve">["FACTION"] =  1; </v>
      </c>
      <c r="AL72" t="str">
        <f t="shared" si="86"/>
        <v xml:space="preserve">["TIER"] = 2; </v>
      </c>
      <c r="AM72" t="str">
        <f t="shared" si="96"/>
        <v xml:space="preserve">["MIN_LVL"] = "125"; </v>
      </c>
      <c r="AN72" t="str">
        <f t="shared" si="97"/>
        <v/>
      </c>
      <c r="AO72" t="str">
        <f t="shared" si="98"/>
        <v xml:space="preserve">["NAME"] = { ["EN"] = "Remmorchant, the Net of Darkness: Thossulun the Massive -- Tier 3"; }; </v>
      </c>
      <c r="AP72" t="str">
        <f t="shared" si="99"/>
        <v xml:space="preserve">["LORE"] = { ["EN"] = "Daughter of Shelob and queen of all Gredbyg, Thossulun the Massive is a formidable foe. You must defeat her to cease the endless tide of insects plaguing your allies."; }; </v>
      </c>
      <c r="AQ72" t="str">
        <f t="shared" si="100"/>
        <v xml:space="preserve">["SUMMARY"] = { ["EN"] = "Defeat Thossulun the Massive"; }; </v>
      </c>
      <c r="AR72" t="str">
        <f t="shared" si="87"/>
        <v/>
      </c>
      <c r="AS72" t="str">
        <f t="shared" si="76"/>
        <v>};</v>
      </c>
    </row>
    <row r="73" spans="1:45" x14ac:dyDescent="0.25">
      <c r="A73">
        <v>1879402713</v>
      </c>
      <c r="B73">
        <v>44</v>
      </c>
      <c r="C73" t="s">
        <v>1379</v>
      </c>
      <c r="D73" t="s">
        <v>31</v>
      </c>
      <c r="H73">
        <v>5</v>
      </c>
      <c r="K73" t="s">
        <v>1363</v>
      </c>
      <c r="L73" t="s">
        <v>1706</v>
      </c>
      <c r="M73">
        <v>2</v>
      </c>
      <c r="N73">
        <v>125</v>
      </c>
      <c r="R73" t="str">
        <f t="shared" si="88"/>
        <v xml:space="preserve"> [72] = {["ID"] = 1879402713; }; -- Remmorchant, the Net of Darkness: Rûkhor the Pale Herald -- Tier 3</v>
      </c>
      <c r="S73" s="1" t="str">
        <f t="shared" si="89"/>
        <v xml:space="preserve"> [72] = {["ID"] = 1879402713; ["SAVE_INDEX"] = 44; ["TYPE"] =  4;             ["VXP"] =    0; ["LP"] =  5; ["REP"] =    0; ["FACTION"] =  1; ["TIER"] = 2; ["MIN_LVL"] = "125"; ["NAME"] = { ["EN"] = "Remmorchant, the Net of Darkness: Rûkhor the Pale Herald -- Tier 3"; }; ["LORE"] = { ["EN"] = "The Gúrzyul known as Rûkhor the Pale Herald stands poised to unleash Shelob's wrath upon the world. You must prevent his wicked plot from unfolding before it is too late."; }; ["SUMMARY"] = { ["EN"] = "Defeat Rûkhor the Pale Herald"; }; };</v>
      </c>
      <c r="T73">
        <f t="shared" si="77"/>
        <v>72</v>
      </c>
      <c r="U73" t="str">
        <f t="shared" si="90"/>
        <v xml:space="preserve"> [72] = {</v>
      </c>
      <c r="V73" t="str">
        <f t="shared" si="91"/>
        <v xml:space="preserve">["ID"] = 1879402713; </v>
      </c>
      <c r="W73" t="str">
        <f t="shared" si="92"/>
        <v xml:space="preserve">["ID"] = 1879402713; </v>
      </c>
      <c r="X73" t="str">
        <f t="shared" si="93"/>
        <v/>
      </c>
      <c r="Y73" s="1" t="str">
        <f t="shared" si="94"/>
        <v xml:space="preserve">["SAVE_INDEX"] = 44; </v>
      </c>
      <c r="Z73">
        <f>VLOOKUP(D73,Type!A$2:B$18,2,FALSE)</f>
        <v>4</v>
      </c>
      <c r="AA73" t="str">
        <f t="shared" si="78"/>
        <v xml:space="preserve">["TYPE"] =  4; </v>
      </c>
      <c r="AB73" t="str">
        <f>IF(NOT(ISBLANK(E73)),VLOOKUP(E73,Type!D$2:E$6,2,FALSE),"")</f>
        <v/>
      </c>
      <c r="AC73" t="str">
        <f t="shared" si="79"/>
        <v xml:space="preserve">            </v>
      </c>
      <c r="AD73" t="str">
        <f t="shared" si="80"/>
        <v>0</v>
      </c>
      <c r="AE73" t="str">
        <f t="shared" si="81"/>
        <v xml:space="preserve">["VXP"] =    0; </v>
      </c>
      <c r="AF73" t="str">
        <f t="shared" si="82"/>
        <v>5</v>
      </c>
      <c r="AG73" t="str">
        <f t="shared" si="83"/>
        <v xml:space="preserve">["LP"] =  5; </v>
      </c>
      <c r="AH73" t="str">
        <f t="shared" si="84"/>
        <v>0</v>
      </c>
      <c r="AI73" t="str">
        <f t="shared" si="85"/>
        <v xml:space="preserve">["REP"] =    0; </v>
      </c>
      <c r="AJ73">
        <f>IF(NOT(ISBLANK(J73)),VLOOKUP(J73,Faction!A$2:B$78,2,FALSE),1)</f>
        <v>1</v>
      </c>
      <c r="AK73" t="str">
        <f t="shared" si="95"/>
        <v xml:space="preserve">["FACTION"] =  1; </v>
      </c>
      <c r="AL73" t="str">
        <f t="shared" si="86"/>
        <v xml:space="preserve">["TIER"] = 2; </v>
      </c>
      <c r="AM73" t="str">
        <f t="shared" si="96"/>
        <v xml:space="preserve">["MIN_LVL"] = "125"; </v>
      </c>
      <c r="AN73" t="str">
        <f t="shared" si="97"/>
        <v/>
      </c>
      <c r="AO73" t="str">
        <f t="shared" si="98"/>
        <v xml:space="preserve">["NAME"] = { ["EN"] = "Remmorchant, the Net of Darkness: Rûkhor the Pale Herald -- Tier 3"; }; </v>
      </c>
      <c r="AP73" t="str">
        <f t="shared" si="99"/>
        <v xml:space="preserve">["LORE"] = { ["EN"] = "The Gúrzyul known as Rûkhor the Pale Herald stands poised to unleash Shelob's wrath upon the world. You must prevent his wicked plot from unfolding before it is too late."; }; </v>
      </c>
      <c r="AQ73" t="str">
        <f t="shared" si="100"/>
        <v xml:space="preserve">["SUMMARY"] = { ["EN"] = "Defeat Rûkhor the Pale Herald"; }; </v>
      </c>
      <c r="AR73" t="str">
        <f t="shared" si="87"/>
        <v/>
      </c>
      <c r="AS73" t="str">
        <f t="shared" si="76"/>
        <v>};</v>
      </c>
    </row>
    <row r="74" spans="1:45" x14ac:dyDescent="0.25">
      <c r="A74">
        <v>1879402710</v>
      </c>
      <c r="B74">
        <v>45</v>
      </c>
      <c r="C74" t="s">
        <v>1380</v>
      </c>
      <c r="D74" t="s">
        <v>31</v>
      </c>
      <c r="H74">
        <v>5</v>
      </c>
      <c r="K74" t="s">
        <v>1366</v>
      </c>
      <c r="L74" t="s">
        <v>1365</v>
      </c>
      <c r="M74">
        <v>2</v>
      </c>
      <c r="N74">
        <v>125</v>
      </c>
      <c r="R74" t="str">
        <f t="shared" si="88"/>
        <v xml:space="preserve"> [73] = {["ID"] = 1879402710; }; -- Remmorchant, the Net of Darkness: Shelob the Great, Last Child of Ungoliant -- Tier 3</v>
      </c>
      <c r="S74" s="1" t="str">
        <f t="shared" si="89"/>
        <v xml:space="preserve"> [73] = {["ID"] = 1879402710; ["SAVE_INDEX"] = 45; ["TYPE"] =  4;             ["VXP"] =    0; ["LP"] =  5; ["REP"] =    0; ["FACTION"] =  1; ["TIER"] = 2; ["MIN_LVL"] = "125"; ["NAME"] = { ["EN"] = "Remmorchant, the Net of Darkness: Shelob the Great, Last Child of Ungoliant -- Tier 3";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74">
        <f t="shared" si="77"/>
        <v>73</v>
      </c>
      <c r="U74" t="str">
        <f t="shared" si="90"/>
        <v xml:space="preserve"> [73] = {</v>
      </c>
      <c r="V74" t="str">
        <f t="shared" si="91"/>
        <v xml:space="preserve">["ID"] = 1879402710; </v>
      </c>
      <c r="W74" t="str">
        <f t="shared" si="92"/>
        <v xml:space="preserve">["ID"] = 1879402710; </v>
      </c>
      <c r="X74" t="str">
        <f t="shared" si="93"/>
        <v/>
      </c>
      <c r="Y74" s="1" t="str">
        <f t="shared" si="94"/>
        <v xml:space="preserve">["SAVE_INDEX"] = 45; </v>
      </c>
      <c r="Z74">
        <f>VLOOKUP(D74,Type!A$2:B$18,2,FALSE)</f>
        <v>4</v>
      </c>
      <c r="AA74" t="str">
        <f t="shared" si="78"/>
        <v xml:space="preserve">["TYPE"] =  4; </v>
      </c>
      <c r="AB74" t="str">
        <f>IF(NOT(ISBLANK(E74)),VLOOKUP(E74,Type!D$2:E$6,2,FALSE),"")</f>
        <v/>
      </c>
      <c r="AC74" t="str">
        <f t="shared" si="79"/>
        <v xml:space="preserve">            </v>
      </c>
      <c r="AD74" t="str">
        <f t="shared" si="80"/>
        <v>0</v>
      </c>
      <c r="AE74" t="str">
        <f t="shared" si="81"/>
        <v xml:space="preserve">["VXP"] =    0; </v>
      </c>
      <c r="AF74" t="str">
        <f t="shared" si="82"/>
        <v>5</v>
      </c>
      <c r="AG74" t="str">
        <f t="shared" si="83"/>
        <v xml:space="preserve">["LP"] =  5; </v>
      </c>
      <c r="AH74" t="str">
        <f t="shared" si="84"/>
        <v>0</v>
      </c>
      <c r="AI74" t="str">
        <f t="shared" si="85"/>
        <v xml:space="preserve">["REP"] =    0; </v>
      </c>
      <c r="AJ74">
        <f>IF(NOT(ISBLANK(J74)),VLOOKUP(J74,Faction!A$2:B$78,2,FALSE),1)</f>
        <v>1</v>
      </c>
      <c r="AK74" t="str">
        <f t="shared" si="95"/>
        <v xml:space="preserve">["FACTION"] =  1; </v>
      </c>
      <c r="AL74" t="str">
        <f t="shared" si="86"/>
        <v xml:space="preserve">["TIER"] = 2; </v>
      </c>
      <c r="AM74" t="str">
        <f t="shared" si="96"/>
        <v xml:space="preserve">["MIN_LVL"] = "125"; </v>
      </c>
      <c r="AN74" t="str">
        <f t="shared" si="97"/>
        <v/>
      </c>
      <c r="AO74" t="str">
        <f t="shared" si="98"/>
        <v xml:space="preserve">["NAME"] = { ["EN"] = "Remmorchant, the Net of Darkness: Shelob the Great, Last Child of Ungoliant -- Tier 3"; }; </v>
      </c>
      <c r="AP74"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74" t="str">
        <f t="shared" si="100"/>
        <v xml:space="preserve">["SUMMARY"] = { ["EN"] = "Defeat Shelob the Great, Last Child of Ungoliant"; }; </v>
      </c>
      <c r="AR74" t="str">
        <f t="shared" si="87"/>
        <v/>
      </c>
      <c r="AS74" t="str">
        <f t="shared" si="76"/>
        <v>};</v>
      </c>
    </row>
    <row r="75" spans="1:45" x14ac:dyDescent="0.25">
      <c r="A75">
        <v>1879407030</v>
      </c>
      <c r="B75">
        <v>46</v>
      </c>
      <c r="C75" t="s">
        <v>1381</v>
      </c>
      <c r="D75" t="s">
        <v>31</v>
      </c>
      <c r="G75" t="s">
        <v>1382</v>
      </c>
      <c r="L75" t="s">
        <v>1708</v>
      </c>
      <c r="M75">
        <v>0</v>
      </c>
      <c r="N75">
        <v>125</v>
      </c>
      <c r="R75" t="str">
        <f t="shared" si="88"/>
        <v xml:space="preserve"> [74] = {["ID"] = 1879407030; }; -- Remmorchant, the Net of Darkness -- Tier 4</v>
      </c>
      <c r="S75" s="1" t="str">
        <f t="shared" si="89"/>
        <v xml:space="preserve"> [74] = {["ID"] = 1879407030; ["SAVE_INDEX"] = 46; ["TYPE"] =  4;             ["VXP"] =    0; ["LP"] =  0; ["REP"] =    0; ["FACTION"] =  1; ["TIER"] = 0; ["MIN_LVL"] = "125"; ["NAME"] = { ["EN"] = "Remmorchant, the Net of Darkness -- Tier 4";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"Conqueror of the Remmorchant"; }; };</v>
      </c>
      <c r="T75">
        <f t="shared" si="77"/>
        <v>74</v>
      </c>
      <c r="U75" t="str">
        <f t="shared" si="90"/>
        <v xml:space="preserve"> [74] = {</v>
      </c>
      <c r="V75" t="str">
        <f t="shared" si="91"/>
        <v xml:space="preserve">["ID"] = 1879407030; </v>
      </c>
      <c r="W75" t="str">
        <f t="shared" si="92"/>
        <v xml:space="preserve">["ID"] = 1879407030; </v>
      </c>
      <c r="X75" t="str">
        <f t="shared" si="93"/>
        <v/>
      </c>
      <c r="Y75" s="1" t="str">
        <f t="shared" si="94"/>
        <v xml:space="preserve">["SAVE_INDEX"] = 46; </v>
      </c>
      <c r="Z75">
        <f>VLOOKUP(D75,Type!A$2:B$18,2,FALSE)</f>
        <v>4</v>
      </c>
      <c r="AA75" t="str">
        <f t="shared" si="78"/>
        <v xml:space="preserve">["TYPE"] =  4; </v>
      </c>
      <c r="AB75" t="str">
        <f>IF(NOT(ISBLANK(E75)),VLOOKUP(E75,Type!D$2:E$6,2,FALSE),"")</f>
        <v/>
      </c>
      <c r="AC75" t="str">
        <f t="shared" si="79"/>
        <v xml:space="preserve">            </v>
      </c>
      <c r="AD75" t="str">
        <f t="shared" si="80"/>
        <v>0</v>
      </c>
      <c r="AE75" t="str">
        <f t="shared" si="81"/>
        <v xml:space="preserve">["VXP"] =    0; </v>
      </c>
      <c r="AF75" t="str">
        <f t="shared" si="82"/>
        <v>0</v>
      </c>
      <c r="AG75" t="str">
        <f t="shared" si="83"/>
        <v xml:space="preserve">["LP"] =  0; </v>
      </c>
      <c r="AH75" t="str">
        <f t="shared" si="84"/>
        <v>0</v>
      </c>
      <c r="AI75" t="str">
        <f t="shared" si="85"/>
        <v xml:space="preserve">["REP"] =    0; </v>
      </c>
      <c r="AJ75">
        <f>IF(NOT(ISBLANK(J75)),VLOOKUP(J75,Faction!A$2:B$78,2,FALSE),1)</f>
        <v>1</v>
      </c>
      <c r="AK75" t="str">
        <f t="shared" si="95"/>
        <v xml:space="preserve">["FACTION"] =  1; </v>
      </c>
      <c r="AL75" t="str">
        <f t="shared" si="86"/>
        <v xml:space="preserve">["TIER"] = 0; </v>
      </c>
      <c r="AM75" t="str">
        <f t="shared" si="96"/>
        <v xml:space="preserve">["MIN_LVL"] = "125"; </v>
      </c>
      <c r="AN75" t="str">
        <f t="shared" si="97"/>
        <v/>
      </c>
      <c r="AO75" t="str">
        <f t="shared" si="98"/>
        <v xml:space="preserve">["NAME"] = { ["EN"] = "Remmorchant, the Net of Darkness -- Tier 4"; }; </v>
      </c>
      <c r="AP75"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5" t="str">
        <f t="shared" si="100"/>
        <v/>
      </c>
      <c r="AR75" t="str">
        <f t="shared" si="87"/>
        <v xml:space="preserve">["TITLE"] = { ["EN"] = "Conqueror of the Remmorchant"; }; </v>
      </c>
      <c r="AS75" t="str">
        <f t="shared" si="76"/>
        <v>};</v>
      </c>
    </row>
    <row r="76" spans="1:45" x14ac:dyDescent="0.25">
      <c r="A76">
        <v>1879407031</v>
      </c>
      <c r="B76">
        <v>47</v>
      </c>
      <c r="C76" t="s">
        <v>1383</v>
      </c>
      <c r="D76" t="s">
        <v>31</v>
      </c>
      <c r="G76" t="s">
        <v>2019</v>
      </c>
      <c r="L76" t="s">
        <v>1708</v>
      </c>
      <c r="M76">
        <v>0</v>
      </c>
      <c r="N76">
        <v>125</v>
      </c>
      <c r="R76" t="str">
        <f t="shared" si="88"/>
        <v xml:space="preserve"> [75] = {["ID"] = 1879407031; }; -- Remmorchant, the Net of Darkness -- Tier 5</v>
      </c>
      <c r="S76" s="1" t="str">
        <f t="shared" si="89"/>
        <v xml:space="preserve"> [75] = {["ID"] = 1879407031; ["SAVE_INDEX"] = 47; ["TYPE"] =  4;             ["VXP"] =    0; ["LP"] =  0; ["REP"] =    0; ["FACTION"] =  1; ["TIER"] = 0; ["MIN_LVL"] = "125"; ["NAME"] = { ["EN"] = "Remmorchant, the Net of Darkness -- Tier 5";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"Master / Mistress of the Remmorchant"; }; };</v>
      </c>
      <c r="T76">
        <f t="shared" si="77"/>
        <v>75</v>
      </c>
      <c r="U76" t="str">
        <f t="shared" si="90"/>
        <v xml:space="preserve"> [75] = {</v>
      </c>
      <c r="V76" t="str">
        <f t="shared" si="91"/>
        <v xml:space="preserve">["ID"] = 1879407031; </v>
      </c>
      <c r="W76" t="str">
        <f t="shared" si="92"/>
        <v xml:space="preserve">["ID"] = 1879407031; </v>
      </c>
      <c r="X76" t="str">
        <f t="shared" si="93"/>
        <v/>
      </c>
      <c r="Y76" s="1" t="str">
        <f t="shared" si="94"/>
        <v xml:space="preserve">["SAVE_INDEX"] = 47; </v>
      </c>
      <c r="Z76">
        <f>VLOOKUP(D76,Type!A$2:B$18,2,FALSE)</f>
        <v>4</v>
      </c>
      <c r="AA76" t="str">
        <f t="shared" si="78"/>
        <v xml:space="preserve">["TYPE"] =  4; </v>
      </c>
      <c r="AB76" t="str">
        <f>IF(NOT(ISBLANK(E76)),VLOOKUP(E76,Type!D$2:E$6,2,FALSE),"")</f>
        <v/>
      </c>
      <c r="AC76" t="str">
        <f t="shared" si="79"/>
        <v xml:space="preserve">            </v>
      </c>
      <c r="AD76" t="str">
        <f t="shared" si="80"/>
        <v>0</v>
      </c>
      <c r="AE76" t="str">
        <f t="shared" si="81"/>
        <v xml:space="preserve">["VXP"] =    0; </v>
      </c>
      <c r="AF76" t="str">
        <f t="shared" si="82"/>
        <v>0</v>
      </c>
      <c r="AG76" t="str">
        <f t="shared" si="83"/>
        <v xml:space="preserve">["LP"] =  0; </v>
      </c>
      <c r="AH76" t="str">
        <f t="shared" si="84"/>
        <v>0</v>
      </c>
      <c r="AI76" t="str">
        <f t="shared" si="85"/>
        <v xml:space="preserve">["REP"] =    0; </v>
      </c>
      <c r="AJ76">
        <f>IF(NOT(ISBLANK(J76)),VLOOKUP(J76,Faction!A$2:B$78,2,FALSE),1)</f>
        <v>1</v>
      </c>
      <c r="AK76" t="str">
        <f t="shared" si="95"/>
        <v xml:space="preserve">["FACTION"] =  1; </v>
      </c>
      <c r="AL76" t="str">
        <f t="shared" si="86"/>
        <v xml:space="preserve">["TIER"] = 0; </v>
      </c>
      <c r="AM76" t="str">
        <f t="shared" si="96"/>
        <v xml:space="preserve">["MIN_LVL"] = "125"; </v>
      </c>
      <c r="AN76" t="str">
        <f t="shared" si="97"/>
        <v/>
      </c>
      <c r="AO76" t="str">
        <f t="shared" si="98"/>
        <v xml:space="preserve">["NAME"] = { ["EN"] = "Remmorchant, the Net of Darkness -- Tier 5"; }; </v>
      </c>
      <c r="AP76"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6" t="str">
        <f t="shared" si="100"/>
        <v/>
      </c>
      <c r="AR76" t="str">
        <f t="shared" si="87"/>
        <v xml:space="preserve">["TITLE"] = { ["EN"] = "Master / Mistress of the Remmorchant"; }; </v>
      </c>
      <c r="AS76" t="str">
        <f t="shared" si="76"/>
        <v>};</v>
      </c>
    </row>
    <row r="77" spans="1:45" x14ac:dyDescent="0.25">
      <c r="A77">
        <v>1879402729</v>
      </c>
      <c r="B77">
        <v>48</v>
      </c>
      <c r="C77" t="s">
        <v>1384</v>
      </c>
      <c r="D77" t="s">
        <v>31</v>
      </c>
      <c r="G77" t="s">
        <v>1384</v>
      </c>
      <c r="H77">
        <v>10</v>
      </c>
      <c r="I77">
        <v>700</v>
      </c>
      <c r="J77" t="s">
        <v>42</v>
      </c>
      <c r="K77" t="s">
        <v>1386</v>
      </c>
      <c r="L77" t="s">
        <v>1385</v>
      </c>
      <c r="M77">
        <v>0</v>
      </c>
      <c r="N77">
        <v>125</v>
      </c>
      <c r="R77" t="str">
        <f t="shared" si="88"/>
        <v xml:space="preserve"> [76] = {["ID"] = 1879402729; }; -- Bane of the Children of Ungwetári</v>
      </c>
      <c r="S77" s="1" t="str">
        <f t="shared" si="89"/>
        <v xml:space="preserve"> [76] = {["ID"] = 1879402729; ["SAVE_INDEX"] = 48; ["TYPE"] =  4;             ["VXP"] =    0; ["LP"] = 10; ["REP"] =  700; ["FACTION"] = 60; ["TIER"] = 0; ["MIN_LVL"] = "125"; ["NAME"] = { ["EN"] = "Bane of the Children of Ungwetári"; }; ["LORE"] = { ["EN"] = "You have overcome the innumerable children of Ungwetári, now named Shelob the Great, that lurk in the depths of the Remmorchant."; }; ["SUMMARY"] = { ["EN"] = "Defeat 1600 children of Ungwetári, now named Shelob the Great, that lurk in the depths of the Remmorchant."; }; ["TITLE"] = { ["EN"] = "Bane of the Children of Ungwetári"; }; };</v>
      </c>
      <c r="T77">
        <f t="shared" si="77"/>
        <v>76</v>
      </c>
      <c r="U77" t="str">
        <f t="shared" si="90"/>
        <v xml:space="preserve"> [76] = {</v>
      </c>
      <c r="V77" t="str">
        <f t="shared" si="91"/>
        <v xml:space="preserve">["ID"] = 1879402729; </v>
      </c>
      <c r="W77" t="str">
        <f t="shared" si="92"/>
        <v xml:space="preserve">["ID"] = 1879402729; </v>
      </c>
      <c r="X77" t="str">
        <f t="shared" si="93"/>
        <v/>
      </c>
      <c r="Y77" s="1" t="str">
        <f t="shared" si="94"/>
        <v xml:space="preserve">["SAVE_INDEX"] = 48; </v>
      </c>
      <c r="Z77">
        <f>VLOOKUP(D77,Type!A$2:B$18,2,FALSE)</f>
        <v>4</v>
      </c>
      <c r="AA77" t="str">
        <f t="shared" si="78"/>
        <v xml:space="preserve">["TYPE"] =  4; </v>
      </c>
      <c r="AB77" t="str">
        <f>IF(NOT(ISBLANK(E77)),VLOOKUP(E77,Type!D$2:E$6,2,FALSE),"")</f>
        <v/>
      </c>
      <c r="AC77" t="str">
        <f t="shared" si="79"/>
        <v xml:space="preserve">            </v>
      </c>
      <c r="AD77" t="str">
        <f t="shared" si="80"/>
        <v>0</v>
      </c>
      <c r="AE77" t="str">
        <f t="shared" si="81"/>
        <v xml:space="preserve">["VXP"] =    0; </v>
      </c>
      <c r="AF77" t="str">
        <f t="shared" si="82"/>
        <v>10</v>
      </c>
      <c r="AG77" t="str">
        <f t="shared" si="83"/>
        <v xml:space="preserve">["LP"] = 10; </v>
      </c>
      <c r="AH77" t="str">
        <f t="shared" si="84"/>
        <v>700</v>
      </c>
      <c r="AI77" t="str">
        <f t="shared" si="85"/>
        <v xml:space="preserve">["REP"] =  700; </v>
      </c>
      <c r="AJ77">
        <f>IF(NOT(ISBLANK(J77)),VLOOKUP(J77,Faction!A$2:B$78,2,FALSE),1)</f>
        <v>60</v>
      </c>
      <c r="AK77" t="str">
        <f t="shared" si="95"/>
        <v xml:space="preserve">["FACTION"] = 60; </v>
      </c>
      <c r="AL77" t="str">
        <f t="shared" si="86"/>
        <v xml:space="preserve">["TIER"] = 0; </v>
      </c>
      <c r="AM77" t="str">
        <f t="shared" si="96"/>
        <v xml:space="preserve">["MIN_LVL"] = "125"; </v>
      </c>
      <c r="AN77" t="str">
        <f t="shared" si="97"/>
        <v/>
      </c>
      <c r="AO77" t="str">
        <f t="shared" si="98"/>
        <v xml:space="preserve">["NAME"] = { ["EN"] = "Bane of the Children of Ungwetári"; }; </v>
      </c>
      <c r="AP77" t="str">
        <f t="shared" si="99"/>
        <v xml:space="preserve">["LORE"] = { ["EN"] = "You have overcome the innumerable children of Ungwetári, now named Shelob the Great, that lurk in the depths of the Remmorchant."; }; </v>
      </c>
      <c r="AQ77" t="str">
        <f t="shared" si="100"/>
        <v xml:space="preserve">["SUMMARY"] = { ["EN"] = "Defeat 1600 children of Ungwetári, now named Shelob the Great, that lurk in the depths of the Remmorchant."; }; </v>
      </c>
      <c r="AR77" t="str">
        <f t="shared" si="87"/>
        <v xml:space="preserve">["TITLE"] = { ["EN"] = "Bane of the Children of Ungwetári"; }; </v>
      </c>
      <c r="AS77" t="str">
        <f t="shared" si="76"/>
        <v>};</v>
      </c>
    </row>
    <row r="78" spans="1:45" x14ac:dyDescent="0.25">
      <c r="C78" s="2" t="s">
        <v>1722</v>
      </c>
      <c r="D78" s="2" t="s">
        <v>134</v>
      </c>
      <c r="P78">
        <v>110</v>
      </c>
      <c r="R78" t="str">
        <f t="shared" si="88"/>
        <v xml:space="preserve"> [77] = {["CAT_ID"] = 110; }; -- Not Actively Achievable</v>
      </c>
      <c r="S78" s="1" t="str">
        <f t="shared" si="89"/>
        <v xml:space="preserve"> [77] = {                                          ["TYPE"] = 14;             ["VXP"] =    0; ["LP"] =  0; ["REP"] =    0; ["FACTION"] =  1; ["TIER"] = 0;                      ["NAME"] = { ["EN"] = "Not Actively Achievable"; }; };</v>
      </c>
      <c r="T78">
        <f t="shared" si="77"/>
        <v>77</v>
      </c>
      <c r="U78" t="str">
        <f t="shared" si="90"/>
        <v xml:space="preserve"> [77] = {</v>
      </c>
      <c r="V78" t="str">
        <f t="shared" si="91"/>
        <v xml:space="preserve">                     </v>
      </c>
      <c r="W78" t="str">
        <f t="shared" si="92"/>
        <v/>
      </c>
      <c r="X78" t="str">
        <f t="shared" si="93"/>
        <v xml:space="preserve">["CAT_ID"] = 110; </v>
      </c>
      <c r="Y78" s="1" t="str">
        <f t="shared" si="94"/>
        <v xml:space="preserve">                     </v>
      </c>
      <c r="Z78">
        <f>VLOOKUP(D78,Type!A$2:B$18,2,FALSE)</f>
        <v>14</v>
      </c>
      <c r="AA78" t="str">
        <f t="shared" si="78"/>
        <v xml:space="preserve">["TYPE"] = 14; </v>
      </c>
      <c r="AB78" t="str">
        <f>IF(NOT(ISBLANK(E78)),VLOOKUP(E78,Type!D$2:E$6,2,FALSE),"")</f>
        <v/>
      </c>
      <c r="AC78" t="str">
        <f t="shared" si="79"/>
        <v xml:space="preserve">            </v>
      </c>
      <c r="AD78" t="str">
        <f t="shared" si="80"/>
        <v>0</v>
      </c>
      <c r="AE78" t="str">
        <f t="shared" si="81"/>
        <v xml:space="preserve">["VXP"] =    0; </v>
      </c>
      <c r="AF78" t="str">
        <f t="shared" si="82"/>
        <v>0</v>
      </c>
      <c r="AG78" t="str">
        <f t="shared" si="83"/>
        <v xml:space="preserve">["LP"] =  0; </v>
      </c>
      <c r="AH78" t="str">
        <f t="shared" si="84"/>
        <v>0</v>
      </c>
      <c r="AI78" t="str">
        <f t="shared" si="85"/>
        <v xml:space="preserve">["REP"] =    0; </v>
      </c>
      <c r="AJ78">
        <f>IF(NOT(ISBLANK(J78)),VLOOKUP(J78,Faction!A$2:B$78,2,FALSE),1)</f>
        <v>1</v>
      </c>
      <c r="AK78" t="str">
        <f t="shared" si="95"/>
        <v xml:space="preserve">["FACTION"] =  1; </v>
      </c>
      <c r="AL78" t="str">
        <f t="shared" si="86"/>
        <v xml:space="preserve">["TIER"] = 0; </v>
      </c>
      <c r="AM78" t="str">
        <f t="shared" si="96"/>
        <v xml:space="preserve">                     </v>
      </c>
      <c r="AN78" t="str">
        <f t="shared" si="97"/>
        <v/>
      </c>
      <c r="AO78" t="str">
        <f t="shared" si="98"/>
        <v xml:space="preserve">["NAME"] = { ["EN"] = "Not Actively Achievable"; }; </v>
      </c>
      <c r="AP78" t="str">
        <f t="shared" si="99"/>
        <v/>
      </c>
      <c r="AQ78" t="str">
        <f t="shared" si="100"/>
        <v/>
      </c>
      <c r="AR78" t="str">
        <f t="shared" si="87"/>
        <v/>
      </c>
      <c r="AS78" t="str">
        <f t="shared" si="76"/>
        <v>};</v>
      </c>
    </row>
    <row r="79" spans="1:45" x14ac:dyDescent="0.25">
      <c r="A79">
        <v>1879390903</v>
      </c>
      <c r="B79">
        <v>69</v>
      </c>
      <c r="C79" t="s">
        <v>1765</v>
      </c>
      <c r="D79" t="s">
        <v>31</v>
      </c>
      <c r="E79" t="s">
        <v>1718</v>
      </c>
      <c r="G79" t="s">
        <v>1773</v>
      </c>
      <c r="K79" t="s">
        <v>1774</v>
      </c>
      <c r="L79" t="s">
        <v>1698</v>
      </c>
      <c r="M79">
        <v>0</v>
      </c>
      <c r="N79">
        <v>125</v>
      </c>
      <c r="R79" t="str">
        <f t="shared" si="88"/>
        <v xml:space="preserve"> [78] = {["ID"] = 1879390903; }; -- Eithel Gwaur, the Filth-well -- Tier 3 -- Leading the Charge</v>
      </c>
      <c r="S79" s="1" t="str">
        <f t="shared" si="89"/>
        <v xml:space="preserve"> [78] = {["ID"] = 1879390903; ["SAVE_INDEX"] = 69; ["TYPE"] =  4; ["NA"] = 3; ["VXP"] =    0; ["LP"] =  0; ["REP"] =    0; ["FACTION"] =  1; ["TIER"] = 0; ["MIN_LVL"] = "125"; ["NAME"] = { ["EN"] = "Eithel Gwaur, the Filth-well -- Tier 3 -- Leading the Charge"; }; ["LORE"] = { ["EN"] = "The Filth-well of Eithel Gwaur is the source of the corruption that has long tainted the flowing waters of the Ithilduin, giving to them a new name: Morgulduin, River of Sorcery."; }; ["SUMMARY"] = { ["EN"] = "Be among the first to complete 'Eithel Gwaur, the Filth-well -- Tier 3'"; }; ["TITLE"] = { ["EN"] = "Led the Charge at Eithel Gwaur"; }; };</v>
      </c>
      <c r="T79">
        <f t="shared" si="77"/>
        <v>78</v>
      </c>
      <c r="U79" t="str">
        <f t="shared" si="90"/>
        <v xml:space="preserve"> [78] = {</v>
      </c>
      <c r="V79" t="str">
        <f t="shared" si="91"/>
        <v xml:space="preserve">["ID"] = 1879390903; </v>
      </c>
      <c r="W79" t="str">
        <f t="shared" si="92"/>
        <v xml:space="preserve">["ID"] = 1879390903; </v>
      </c>
      <c r="X79" t="str">
        <f t="shared" si="93"/>
        <v/>
      </c>
      <c r="Y79" s="1" t="str">
        <f t="shared" si="94"/>
        <v xml:space="preserve">["SAVE_INDEX"] = 69; </v>
      </c>
      <c r="Z79">
        <f>VLOOKUP(D79,Type!A$2:B$18,2,FALSE)</f>
        <v>4</v>
      </c>
      <c r="AA79" t="str">
        <f t="shared" si="78"/>
        <v xml:space="preserve">["TYPE"] =  4; </v>
      </c>
      <c r="AB79">
        <f>IF(NOT(ISBLANK(E79)),VLOOKUP(E79,Type!D$2:E$6,2,FALSE),"")</f>
        <v>3</v>
      </c>
      <c r="AC79" t="str">
        <f t="shared" si="79"/>
        <v xml:space="preserve">["NA"] = 3; </v>
      </c>
      <c r="AD79" t="str">
        <f t="shared" si="80"/>
        <v>0</v>
      </c>
      <c r="AE79" t="str">
        <f t="shared" si="81"/>
        <v xml:space="preserve">["VXP"] =    0; </v>
      </c>
      <c r="AF79" t="str">
        <f t="shared" si="82"/>
        <v>0</v>
      </c>
      <c r="AG79" t="str">
        <f t="shared" si="83"/>
        <v xml:space="preserve">["LP"] =  0; </v>
      </c>
      <c r="AH79" t="str">
        <f t="shared" si="84"/>
        <v>0</v>
      </c>
      <c r="AI79" t="str">
        <f t="shared" si="85"/>
        <v xml:space="preserve">["REP"] =    0; </v>
      </c>
      <c r="AJ79">
        <f>IF(NOT(ISBLANK(J79)),VLOOKUP(J79,Faction!A$2:B$78,2,FALSE),1)</f>
        <v>1</v>
      </c>
      <c r="AK79" t="str">
        <f t="shared" si="95"/>
        <v xml:space="preserve">["FACTION"] =  1; </v>
      </c>
      <c r="AL79" t="str">
        <f t="shared" si="86"/>
        <v xml:space="preserve">["TIER"] = 0; </v>
      </c>
      <c r="AM79" t="str">
        <f t="shared" si="96"/>
        <v xml:space="preserve">["MIN_LVL"] = "125"; </v>
      </c>
      <c r="AN79" t="str">
        <f t="shared" si="97"/>
        <v/>
      </c>
      <c r="AO79" t="str">
        <f t="shared" si="98"/>
        <v xml:space="preserve">["NAME"] = { ["EN"] = "Eithel Gwaur, the Filth-well -- Tier 3 -- Leading the Charge"; }; </v>
      </c>
      <c r="AP79" t="str">
        <f t="shared" si="99"/>
        <v xml:space="preserve">["LORE"] = { ["EN"] = "The Filth-well of Eithel Gwaur is the source of the corruption that has long tainted the flowing waters of the Ithilduin, giving to them a new name: Morgulduin, River of Sorcery."; }; </v>
      </c>
      <c r="AQ79" t="str">
        <f t="shared" si="100"/>
        <v xml:space="preserve">["SUMMARY"] = { ["EN"] = "Be among the first to complete 'Eithel Gwaur, the Filth-well -- Tier 3'"; }; </v>
      </c>
      <c r="AR79" t="str">
        <f t="shared" si="87"/>
        <v xml:space="preserve">["TITLE"] = { ["EN"] = "Led the Charge at Eithel Gwaur"; }; </v>
      </c>
      <c r="AS79" t="str">
        <f t="shared" si="76"/>
        <v>};</v>
      </c>
    </row>
    <row r="80" spans="1:45" x14ac:dyDescent="0.25">
      <c r="A80">
        <v>1879396173</v>
      </c>
      <c r="B80">
        <v>70</v>
      </c>
      <c r="C80" t="s">
        <v>1767</v>
      </c>
      <c r="D80" t="s">
        <v>31</v>
      </c>
      <c r="E80" t="s">
        <v>1718</v>
      </c>
      <c r="G80" t="s">
        <v>1775</v>
      </c>
      <c r="K80" t="s">
        <v>1776</v>
      </c>
      <c r="L80" t="s">
        <v>1311</v>
      </c>
      <c r="M80">
        <v>0</v>
      </c>
      <c r="N80">
        <v>125</v>
      </c>
      <c r="R80" t="str">
        <f t="shared" si="88"/>
        <v xml:space="preserve"> [79] = {["ID"] = 1879396173; }; -- Gath Daeroval, the Shadow-roost -- Tier 3 -- Leading the Charge</v>
      </c>
      <c r="S80" s="1" t="str">
        <f t="shared" si="89"/>
        <v xml:space="preserve"> [79] = {["ID"] = 1879396173; ["SAVE_INDEX"] = 70; ["TYPE"] =  4; ["NA"] = 3; ["VXP"] =    0; ["LP"] =  0; ["REP"] =    0; ["FACTION"] =  1; ["TIER"] = 0; ["MIN_LVL"] = "125"; ["NAME"] = { ["EN"] = "Gath Daeroval, the Shadow-roost -- Tier 3 -- Leading the Charge"; }; ["LORE"] = { ["EN"] = "High above the Morgul Vale in a cleft in the side of Achathras, Gath Daeroval is home to the Shadow-roost of the fell beasts."; }; ["SUMMARY"] = { ["EN"] = "Be among the first to complete 'Gath Daeroval, the Shadow-roost -- Tier 3'"; }; ["TITLE"] = { ["EN"] = "Led the Charge at the Shadow-roost"; }; };</v>
      </c>
      <c r="T80">
        <f t="shared" si="77"/>
        <v>79</v>
      </c>
      <c r="U80" t="str">
        <f t="shared" si="90"/>
        <v xml:space="preserve"> [79] = {</v>
      </c>
      <c r="V80" t="str">
        <f t="shared" si="91"/>
        <v xml:space="preserve">["ID"] = 1879396173; </v>
      </c>
      <c r="W80" t="str">
        <f t="shared" si="92"/>
        <v xml:space="preserve">["ID"] = 1879396173; </v>
      </c>
      <c r="X80" t="str">
        <f t="shared" si="93"/>
        <v/>
      </c>
      <c r="Y80" s="1" t="str">
        <f t="shared" si="94"/>
        <v xml:space="preserve">["SAVE_INDEX"] = 70; </v>
      </c>
      <c r="Z80">
        <f>VLOOKUP(D80,Type!A$2:B$18,2,FALSE)</f>
        <v>4</v>
      </c>
      <c r="AA80" t="str">
        <f t="shared" si="78"/>
        <v xml:space="preserve">["TYPE"] =  4; </v>
      </c>
      <c r="AB80">
        <f>IF(NOT(ISBLANK(E80)),VLOOKUP(E80,Type!D$2:E$6,2,FALSE),"")</f>
        <v>3</v>
      </c>
      <c r="AC80" t="str">
        <f t="shared" si="79"/>
        <v xml:space="preserve">["NA"] = 3; </v>
      </c>
      <c r="AD80" t="str">
        <f t="shared" si="80"/>
        <v>0</v>
      </c>
      <c r="AE80" t="str">
        <f t="shared" si="81"/>
        <v xml:space="preserve">["VXP"] =    0; </v>
      </c>
      <c r="AF80" t="str">
        <f t="shared" si="82"/>
        <v>0</v>
      </c>
      <c r="AG80" t="str">
        <f t="shared" si="83"/>
        <v xml:space="preserve">["LP"] =  0; </v>
      </c>
      <c r="AH80" t="str">
        <f t="shared" si="84"/>
        <v>0</v>
      </c>
      <c r="AI80" t="str">
        <f t="shared" si="85"/>
        <v xml:space="preserve">["REP"] =    0; </v>
      </c>
      <c r="AJ80">
        <f>IF(NOT(ISBLANK(J80)),VLOOKUP(J80,Faction!A$2:B$78,2,FALSE),1)</f>
        <v>1</v>
      </c>
      <c r="AK80" t="str">
        <f t="shared" si="95"/>
        <v xml:space="preserve">["FACTION"] =  1; </v>
      </c>
      <c r="AL80" t="str">
        <f t="shared" si="86"/>
        <v xml:space="preserve">["TIER"] = 0; </v>
      </c>
      <c r="AM80" t="str">
        <f t="shared" si="96"/>
        <v xml:space="preserve">["MIN_LVL"] = "125"; </v>
      </c>
      <c r="AN80" t="str">
        <f t="shared" si="97"/>
        <v/>
      </c>
      <c r="AO80" t="str">
        <f t="shared" si="98"/>
        <v xml:space="preserve">["NAME"] = { ["EN"] = "Gath Daeroval, the Shadow-roost -- Tier 3 -- Leading the Charge"; }; </v>
      </c>
      <c r="AP80" t="str">
        <f t="shared" si="99"/>
        <v xml:space="preserve">["LORE"] = { ["EN"] = "High above the Morgul Vale in a cleft in the side of Achathras, Gath Daeroval is home to the Shadow-roost of the fell beasts."; }; </v>
      </c>
      <c r="AQ80" t="str">
        <f t="shared" si="100"/>
        <v xml:space="preserve">["SUMMARY"] = { ["EN"] = "Be among the first to complete 'Gath Daeroval, the Shadow-roost -- Tier 3'"; }; </v>
      </c>
      <c r="AR80" t="str">
        <f t="shared" si="87"/>
        <v xml:space="preserve">["TITLE"] = { ["EN"] = "Led the Charge at the Shadow-roost"; }; </v>
      </c>
      <c r="AS80" t="str">
        <f t="shared" si="76"/>
        <v>};</v>
      </c>
    </row>
    <row r="81" spans="1:45" x14ac:dyDescent="0.25">
      <c r="A81">
        <v>1879390886</v>
      </c>
      <c r="B81">
        <v>71</v>
      </c>
      <c r="C81" t="s">
        <v>1764</v>
      </c>
      <c r="D81" t="s">
        <v>31</v>
      </c>
      <c r="E81" t="s">
        <v>1718</v>
      </c>
      <c r="G81" t="s">
        <v>1777</v>
      </c>
      <c r="K81" t="s">
        <v>1778</v>
      </c>
      <c r="L81" t="s">
        <v>1325</v>
      </c>
      <c r="M81">
        <v>0</v>
      </c>
      <c r="N81">
        <v>125</v>
      </c>
      <c r="R81" t="str">
        <f t="shared" si="88"/>
        <v xml:space="preserve"> [80] = {["ID"] = 1879390886; }; -- Gorthad Nûr, the Deep-barrow -- Tier 3 -- Leading the Charge</v>
      </c>
      <c r="S81" s="1" t="str">
        <f t="shared" si="89"/>
        <v xml:space="preserve"> [80] = {["ID"] = 1879390886; ["SAVE_INDEX"] = 71; ["TYPE"] =  4; ["NA"] = 3; ["VXP"] =    0; ["LP"] =  0; ["REP"] =    0; ["FACTION"] =  1; ["TIER"] = 0; ["MIN_LVL"] = "125"; ["NAME"] = { ["EN"] = "Gorthad Nûr, the Deep-barrow -- Tier 3 -- Leading the Charge"; }; ["LORE"] = { ["EN"] = "Behind the broken houses of Dáru Lagúrz, the kergrim conduct horrid rituals from within Gorthad Nûr, the Deep-barrow."; }; ["SUMMARY"] = { ["EN"] = "Be among the first to complete Gorthad Nûr, the Deep-barrow -- Tier 3"; }; ["TITLE"] = { ["EN"] = "Led the Charge at the Deep-barrows"; }; };</v>
      </c>
      <c r="T81">
        <f t="shared" si="77"/>
        <v>80</v>
      </c>
      <c r="U81" t="str">
        <f t="shared" si="90"/>
        <v xml:space="preserve"> [80] = {</v>
      </c>
      <c r="V81" t="str">
        <f t="shared" si="91"/>
        <v xml:space="preserve">["ID"] = 1879390886; </v>
      </c>
      <c r="W81" t="str">
        <f t="shared" si="92"/>
        <v xml:space="preserve">["ID"] = 1879390886; </v>
      </c>
      <c r="X81" t="str">
        <f t="shared" si="93"/>
        <v/>
      </c>
      <c r="Y81" s="1" t="str">
        <f t="shared" si="94"/>
        <v xml:space="preserve">["SAVE_INDEX"] = 71; </v>
      </c>
      <c r="Z81">
        <f>VLOOKUP(D81,Type!A$2:B$18,2,FALSE)</f>
        <v>4</v>
      </c>
      <c r="AA81" t="str">
        <f t="shared" si="78"/>
        <v xml:space="preserve">["TYPE"] =  4; </v>
      </c>
      <c r="AB81">
        <f>IF(NOT(ISBLANK(E81)),VLOOKUP(E81,Type!D$2:E$6,2,FALSE),"")</f>
        <v>3</v>
      </c>
      <c r="AC81" t="str">
        <f t="shared" si="79"/>
        <v xml:space="preserve">["NA"] = 3; </v>
      </c>
      <c r="AD81" t="str">
        <f t="shared" si="80"/>
        <v>0</v>
      </c>
      <c r="AE81" t="str">
        <f t="shared" si="81"/>
        <v xml:space="preserve">["VXP"] =    0; </v>
      </c>
      <c r="AF81" t="str">
        <f t="shared" si="82"/>
        <v>0</v>
      </c>
      <c r="AG81" t="str">
        <f t="shared" si="83"/>
        <v xml:space="preserve">["LP"] =  0; </v>
      </c>
      <c r="AH81" t="str">
        <f t="shared" si="84"/>
        <v>0</v>
      </c>
      <c r="AI81" t="str">
        <f t="shared" si="85"/>
        <v xml:space="preserve">["REP"] =    0; </v>
      </c>
      <c r="AJ81">
        <f>IF(NOT(ISBLANK(J81)),VLOOKUP(J81,Faction!A$2:B$78,2,FALSE),1)</f>
        <v>1</v>
      </c>
      <c r="AK81" t="str">
        <f t="shared" si="95"/>
        <v xml:space="preserve">["FACTION"] =  1; </v>
      </c>
      <c r="AL81" t="str">
        <f t="shared" si="86"/>
        <v xml:space="preserve">["TIER"] = 0; </v>
      </c>
      <c r="AM81" t="str">
        <f t="shared" si="96"/>
        <v xml:space="preserve">["MIN_LVL"] = "125"; </v>
      </c>
      <c r="AN81" t="str">
        <f t="shared" si="97"/>
        <v/>
      </c>
      <c r="AO81" t="str">
        <f t="shared" si="98"/>
        <v xml:space="preserve">["NAME"] = { ["EN"] = "Gorthad Nûr, the Deep-barrow -- Tier 3 -- Leading the Charge"; }; </v>
      </c>
      <c r="AP81" t="str">
        <f t="shared" si="99"/>
        <v xml:space="preserve">["LORE"] = { ["EN"] = "Behind the broken houses of Dáru Lagúrz, the kergrim conduct horrid rituals from within Gorthad Nûr, the Deep-barrow."; }; </v>
      </c>
      <c r="AQ81" t="str">
        <f t="shared" si="100"/>
        <v xml:space="preserve">["SUMMARY"] = { ["EN"] = "Be among the first to complete Gorthad Nûr, the Deep-barrow -- Tier 3"; }; </v>
      </c>
      <c r="AR81" t="str">
        <f t="shared" si="87"/>
        <v xml:space="preserve">["TITLE"] = { ["EN"] = "Led the Charge at the Deep-barrows"; }; </v>
      </c>
      <c r="AS81" t="str">
        <f t="shared" si="76"/>
        <v>};</v>
      </c>
    </row>
    <row r="82" spans="1:45" x14ac:dyDescent="0.25">
      <c r="A82">
        <v>1879396185</v>
      </c>
      <c r="B82">
        <v>72</v>
      </c>
      <c r="C82" t="s">
        <v>1768</v>
      </c>
      <c r="D82" t="s">
        <v>31</v>
      </c>
      <c r="E82" t="s">
        <v>1718</v>
      </c>
      <c r="G82" t="s">
        <v>1779</v>
      </c>
      <c r="K82" t="s">
        <v>1780</v>
      </c>
      <c r="L82" t="s">
        <v>1339</v>
      </c>
      <c r="M82">
        <v>0</v>
      </c>
      <c r="N82">
        <v>125</v>
      </c>
      <c r="R82" t="str">
        <f t="shared" si="88"/>
        <v xml:space="preserve"> [81] = {["ID"] = 1879396185; }; -- The Harrowing of Morgul-- Tier 3 -- Leading the Charge</v>
      </c>
      <c r="S82" s="1" t="str">
        <f t="shared" si="89"/>
        <v xml:space="preserve"> [81] = {["ID"] = 1879396185; ["SAVE_INDEX"] = 72; ["TYPE"] =  4; ["NA"] = 3; ["VXP"] =    0; ["LP"] =  0; ["REP"] =    0; ["FACTION"] =  1; ["TIER"] = 0; ["MIN_LVL"] = "125"; ["NAME"] = { ["EN"] = "The Harrowing of Morgul-- Tier 3 -- Leading the Charge"; }; ["LORE"] = { ["EN"] = "Within the outer ring of Minas Morgul, Gothmog's and Ugrukhôr's forces are engaged in pitched battle. Encouraged by your own actions, the Harrowing of Morgul has begun!"; }; ["SUMMARY"] = { ["EN"] = "Be among the first to complete the quest 'The Harrowing of Morgul-- Tier 3'"; }; ["TITLE"] = { ["EN"] = "Led the Charge at the Harrowing"; }; };</v>
      </c>
      <c r="T82">
        <f t="shared" si="77"/>
        <v>81</v>
      </c>
      <c r="U82" t="str">
        <f t="shared" si="90"/>
        <v xml:space="preserve"> [81] = {</v>
      </c>
      <c r="V82" t="str">
        <f t="shared" si="91"/>
        <v xml:space="preserve">["ID"] = 1879396185; </v>
      </c>
      <c r="W82" t="str">
        <f t="shared" si="92"/>
        <v xml:space="preserve">["ID"] = 1879396185; </v>
      </c>
      <c r="X82" t="str">
        <f t="shared" si="93"/>
        <v/>
      </c>
      <c r="Y82" s="1" t="str">
        <f t="shared" si="94"/>
        <v xml:space="preserve">["SAVE_INDEX"] = 72; </v>
      </c>
      <c r="Z82">
        <f>VLOOKUP(D82,Type!A$2:B$18,2,FALSE)</f>
        <v>4</v>
      </c>
      <c r="AA82" t="str">
        <f t="shared" si="78"/>
        <v xml:space="preserve">["TYPE"] =  4; </v>
      </c>
      <c r="AB82">
        <f>IF(NOT(ISBLANK(E82)),VLOOKUP(E82,Type!D$2:E$6,2,FALSE),"")</f>
        <v>3</v>
      </c>
      <c r="AC82" t="str">
        <f t="shared" si="79"/>
        <v xml:space="preserve">["NA"] = 3; </v>
      </c>
      <c r="AD82" t="str">
        <f t="shared" si="80"/>
        <v>0</v>
      </c>
      <c r="AE82" t="str">
        <f t="shared" si="81"/>
        <v xml:space="preserve">["VXP"] =    0; </v>
      </c>
      <c r="AF82" t="str">
        <f t="shared" si="82"/>
        <v>0</v>
      </c>
      <c r="AG82" t="str">
        <f t="shared" si="83"/>
        <v xml:space="preserve">["LP"] =  0; </v>
      </c>
      <c r="AH82" t="str">
        <f t="shared" si="84"/>
        <v>0</v>
      </c>
      <c r="AI82" t="str">
        <f t="shared" si="85"/>
        <v xml:space="preserve">["REP"] =    0; </v>
      </c>
      <c r="AJ82">
        <f>IF(NOT(ISBLANK(J82)),VLOOKUP(J82,Faction!A$2:B$78,2,FALSE),1)</f>
        <v>1</v>
      </c>
      <c r="AK82" t="str">
        <f t="shared" si="95"/>
        <v xml:space="preserve">["FACTION"] =  1; </v>
      </c>
      <c r="AL82" t="str">
        <f t="shared" si="86"/>
        <v xml:space="preserve">["TIER"] = 0; </v>
      </c>
      <c r="AM82" t="str">
        <f t="shared" si="96"/>
        <v xml:space="preserve">["MIN_LVL"] = "125"; </v>
      </c>
      <c r="AN82" t="str">
        <f t="shared" si="97"/>
        <v/>
      </c>
      <c r="AO82" t="str">
        <f t="shared" si="98"/>
        <v xml:space="preserve">["NAME"] = { ["EN"] = "The Harrowing of Morgul-- Tier 3 -- Leading the Charge"; }; </v>
      </c>
      <c r="AP82" t="str">
        <f t="shared" si="99"/>
        <v xml:space="preserve">["LORE"] = { ["EN"] = "Within the outer ring of Minas Morgul, Gothmog's and Ugrukhôr's forces are engaged in pitched battle. Encouraged by your own actions, the Harrowing of Morgul has begun!"; }; </v>
      </c>
      <c r="AQ82" t="str">
        <f t="shared" si="100"/>
        <v xml:space="preserve">["SUMMARY"] = { ["EN"] = "Be among the first to complete the quest 'The Harrowing of Morgul-- Tier 3'"; }; </v>
      </c>
      <c r="AR82" t="str">
        <f t="shared" si="87"/>
        <v xml:space="preserve">["TITLE"] = { ["EN"] = "Led the Charge at the Harrowing"; }; </v>
      </c>
      <c r="AS82" t="str">
        <f t="shared" si="76"/>
        <v>};</v>
      </c>
    </row>
    <row r="83" spans="1:45" x14ac:dyDescent="0.25">
      <c r="A83">
        <v>1879395721</v>
      </c>
      <c r="B83">
        <v>73</v>
      </c>
      <c r="C83" t="s">
        <v>1766</v>
      </c>
      <c r="D83" t="s">
        <v>31</v>
      </c>
      <c r="E83" t="s">
        <v>1718</v>
      </c>
      <c r="G83" t="s">
        <v>1781</v>
      </c>
      <c r="K83" t="s">
        <v>1782</v>
      </c>
      <c r="L83" t="s">
        <v>1425</v>
      </c>
      <c r="M83">
        <v>0</v>
      </c>
      <c r="N83">
        <v>125</v>
      </c>
      <c r="R83" t="str">
        <f t="shared" si="88"/>
        <v xml:space="preserve"> [82] = {["ID"] = 1879395721; }; -- Bâr Nírnaeth, the Houses of Lamentation -- Leading the Charge</v>
      </c>
      <c r="S83" s="1" t="str">
        <f t="shared" si="89"/>
        <v xml:space="preserve"> [82] = {["ID"] = 1879395721; ["SAVE_INDEX"] = 73; ["TYPE"] =  4; ["NA"] = 3; ["VXP"] =    0; ["LP"] =  0; ["REP"] =    0; ["FACTION"] =  1; ["TIER"] = 0; ["MIN_LVL"] = "125"; ["NAME"] = { ["EN"] = "Bâr Nírnaeth, the Houses of Lamentation -- Leading the Charge";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"Be among the first to complete Bâr Nírnaeth, the Houses of Lamentation -- Tier 3"; }; ["TITLE"] = { ["EN"] = "Led the Charge at Bâr Nírnaeth"; }; };</v>
      </c>
      <c r="T83">
        <f t="shared" si="77"/>
        <v>82</v>
      </c>
      <c r="U83" t="str">
        <f t="shared" si="90"/>
        <v xml:space="preserve"> [82] = {</v>
      </c>
      <c r="V83" t="str">
        <f t="shared" si="91"/>
        <v xml:space="preserve">["ID"] = 1879395721; </v>
      </c>
      <c r="W83" t="str">
        <f t="shared" si="92"/>
        <v xml:space="preserve">["ID"] = 1879395721; </v>
      </c>
      <c r="X83" t="str">
        <f t="shared" si="93"/>
        <v/>
      </c>
      <c r="Y83" s="1" t="str">
        <f t="shared" si="94"/>
        <v xml:space="preserve">["SAVE_INDEX"] = 73; </v>
      </c>
      <c r="Z83">
        <f>VLOOKUP(D83,Type!A$2:B$18,2,FALSE)</f>
        <v>4</v>
      </c>
      <c r="AA83" t="str">
        <f t="shared" si="78"/>
        <v xml:space="preserve">["TYPE"] =  4; </v>
      </c>
      <c r="AB83">
        <f>IF(NOT(ISBLANK(E83)),VLOOKUP(E83,Type!D$2:E$6,2,FALSE),"")</f>
        <v>3</v>
      </c>
      <c r="AC83" t="str">
        <f t="shared" si="79"/>
        <v xml:space="preserve">["NA"] = 3; </v>
      </c>
      <c r="AD83" t="str">
        <f t="shared" si="80"/>
        <v>0</v>
      </c>
      <c r="AE83" t="str">
        <f t="shared" si="81"/>
        <v xml:space="preserve">["VXP"] =    0; </v>
      </c>
      <c r="AF83" t="str">
        <f t="shared" si="82"/>
        <v>0</v>
      </c>
      <c r="AG83" t="str">
        <f t="shared" si="83"/>
        <v xml:space="preserve">["LP"] =  0; </v>
      </c>
      <c r="AH83" t="str">
        <f t="shared" si="84"/>
        <v>0</v>
      </c>
      <c r="AI83" t="str">
        <f t="shared" si="85"/>
        <v xml:space="preserve">["REP"] =    0; </v>
      </c>
      <c r="AJ83">
        <f>IF(NOT(ISBLANK(J83)),VLOOKUP(J83,Faction!A$2:B$78,2,FALSE),1)</f>
        <v>1</v>
      </c>
      <c r="AK83" t="str">
        <f t="shared" si="95"/>
        <v xml:space="preserve">["FACTION"] =  1; </v>
      </c>
      <c r="AL83" t="str">
        <f t="shared" si="86"/>
        <v xml:space="preserve">["TIER"] = 0; </v>
      </c>
      <c r="AM83" t="str">
        <f t="shared" si="96"/>
        <v xml:space="preserve">["MIN_LVL"] = "125"; </v>
      </c>
      <c r="AN83" t="str">
        <f t="shared" si="97"/>
        <v/>
      </c>
      <c r="AO83" t="str">
        <f t="shared" si="98"/>
        <v xml:space="preserve">["NAME"] = { ["EN"] = "Bâr Nírnaeth, the Houses of Lamentation -- Leading the Charge"; }; </v>
      </c>
      <c r="AP83" t="str">
        <f t="shared" si="99"/>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83" t="str">
        <f t="shared" si="100"/>
        <v xml:space="preserve">["SUMMARY"] = { ["EN"] = "Be among the first to complete Bâr Nírnaeth, the Houses of Lamentation -- Tier 3"; }; </v>
      </c>
      <c r="AR83" t="str">
        <f t="shared" si="87"/>
        <v xml:space="preserve">["TITLE"] = { ["EN"] = "Led the Charge at Bâr Nírnaeth"; }; </v>
      </c>
      <c r="AS83" t="str">
        <f t="shared" si="76"/>
        <v>};</v>
      </c>
    </row>
    <row r="84" spans="1:45" x14ac:dyDescent="0.25">
      <c r="A84">
        <v>1879398969</v>
      </c>
      <c r="B84">
        <v>74</v>
      </c>
      <c r="C84" t="s">
        <v>1770</v>
      </c>
      <c r="D84" t="s">
        <v>31</v>
      </c>
      <c r="E84" t="s">
        <v>1718</v>
      </c>
      <c r="G84" t="s">
        <v>1783</v>
      </c>
      <c r="K84" t="s">
        <v>1784</v>
      </c>
      <c r="L84" t="s">
        <v>1535</v>
      </c>
      <c r="M84">
        <v>0</v>
      </c>
      <c r="N84">
        <v>125</v>
      </c>
      <c r="R84" t="str">
        <f t="shared" si="88"/>
        <v xml:space="preserve"> [83] = {["ID"] = 1879398969; }; -- Ghashan-kútot, the Halls of Black Lore -- Leading the Charge</v>
      </c>
      <c r="S84" s="1" t="str">
        <f t="shared" si="89"/>
        <v xml:space="preserve"> [83] = {["ID"] = 1879398969; ["SAVE_INDEX"] = 74; ["TYPE"] =  4; ["NA"] = 3; ["VXP"] =    0; ["LP"] =  0; ["REP"] =    0; ["FACTION"] =  1; ["TIER"] = 0; ["MIN_LVL"] = "125"; ["NAME"] = { ["EN"] = "Ghashan-kútot, the Halls of Black Lore -- Leading the Charge"; }; ["LORE"] = { ["EN"] = "Within Minas Morgul, a great repository of evil knowledge stands: The Halls of Black Lore. To gain the information you seek, you must enter and face Dolguzigir, the Dark Archivist."; }; ["SUMMARY"] = { ["EN"] = "Be among the first to complete Ghashan-kútot, the Halls of Black Lore -- Tier 3"; }; ["TITLE"] = { ["EN"] = "Led the Charge at Ghashan-kútot"; }; };</v>
      </c>
      <c r="T84">
        <f t="shared" si="77"/>
        <v>83</v>
      </c>
      <c r="U84" t="str">
        <f t="shared" si="90"/>
        <v xml:space="preserve"> [83] = {</v>
      </c>
      <c r="V84" t="str">
        <f t="shared" si="91"/>
        <v xml:space="preserve">["ID"] = 1879398969; </v>
      </c>
      <c r="W84" t="str">
        <f t="shared" si="92"/>
        <v xml:space="preserve">["ID"] = 1879398969; </v>
      </c>
      <c r="X84" t="str">
        <f t="shared" si="93"/>
        <v/>
      </c>
      <c r="Y84" s="1" t="str">
        <f t="shared" si="94"/>
        <v xml:space="preserve">["SAVE_INDEX"] = 74; </v>
      </c>
      <c r="Z84">
        <f>VLOOKUP(D84,Type!A$2:B$18,2,FALSE)</f>
        <v>4</v>
      </c>
      <c r="AA84" t="str">
        <f t="shared" si="78"/>
        <v xml:space="preserve">["TYPE"] =  4; </v>
      </c>
      <c r="AB84">
        <f>IF(NOT(ISBLANK(E84)),VLOOKUP(E84,Type!D$2:E$6,2,FALSE),"")</f>
        <v>3</v>
      </c>
      <c r="AC84" t="str">
        <f t="shared" si="79"/>
        <v xml:space="preserve">["NA"] = 3; </v>
      </c>
      <c r="AD84" t="str">
        <f t="shared" si="80"/>
        <v>0</v>
      </c>
      <c r="AE84" t="str">
        <f t="shared" si="81"/>
        <v xml:space="preserve">["VXP"] =    0; </v>
      </c>
      <c r="AF84" t="str">
        <f t="shared" si="82"/>
        <v>0</v>
      </c>
      <c r="AG84" t="str">
        <f t="shared" si="83"/>
        <v xml:space="preserve">["LP"] =  0; </v>
      </c>
      <c r="AH84" t="str">
        <f t="shared" si="84"/>
        <v>0</v>
      </c>
      <c r="AI84" t="str">
        <f t="shared" si="85"/>
        <v xml:space="preserve">["REP"] =    0; </v>
      </c>
      <c r="AJ84">
        <f>IF(NOT(ISBLANK(J84)),VLOOKUP(J84,Faction!A$2:B$78,2,FALSE),1)</f>
        <v>1</v>
      </c>
      <c r="AK84" t="str">
        <f t="shared" si="95"/>
        <v xml:space="preserve">["FACTION"] =  1; </v>
      </c>
      <c r="AL84" t="str">
        <f t="shared" si="86"/>
        <v xml:space="preserve">["TIER"] = 0; </v>
      </c>
      <c r="AM84" t="str">
        <f t="shared" si="96"/>
        <v xml:space="preserve">["MIN_LVL"] = "125"; </v>
      </c>
      <c r="AN84" t="str">
        <f t="shared" si="97"/>
        <v/>
      </c>
      <c r="AO84" t="str">
        <f t="shared" si="98"/>
        <v xml:space="preserve">["NAME"] = { ["EN"] = "Ghashan-kútot, the Halls of Black Lore -- Leading the Charge"; }; </v>
      </c>
      <c r="AP84" t="str">
        <f t="shared" si="99"/>
        <v xml:space="preserve">["LORE"] = { ["EN"] = "Within Minas Morgul, a great repository of evil knowledge stands: The Halls of Black Lore. To gain the information you seek, you must enter and face Dolguzigir, the Dark Archivist."; }; </v>
      </c>
      <c r="AQ84" t="str">
        <f t="shared" si="100"/>
        <v xml:space="preserve">["SUMMARY"] = { ["EN"] = "Be among the first to complete Ghashan-kútot, the Halls of Black Lore -- Tier 3"; }; </v>
      </c>
      <c r="AR84" t="str">
        <f t="shared" si="87"/>
        <v xml:space="preserve">["TITLE"] = { ["EN"] = "Led the Charge at Ghashan-kútot"; }; </v>
      </c>
      <c r="AS84" t="str">
        <f t="shared" si="76"/>
        <v>};</v>
      </c>
    </row>
    <row r="85" spans="1:45" x14ac:dyDescent="0.25">
      <c r="A85">
        <v>1879398112</v>
      </c>
      <c r="B85">
        <v>75</v>
      </c>
      <c r="C85" t="s">
        <v>1769</v>
      </c>
      <c r="D85" t="s">
        <v>31</v>
      </c>
      <c r="E85" t="s">
        <v>1718</v>
      </c>
      <c r="G85" t="s">
        <v>1785</v>
      </c>
      <c r="K85" t="s">
        <v>1786</v>
      </c>
      <c r="L85" t="s">
        <v>1554</v>
      </c>
      <c r="M85">
        <v>0</v>
      </c>
      <c r="N85">
        <v>125</v>
      </c>
      <c r="R85" t="str">
        <f t="shared" si="88"/>
        <v xml:space="preserve"> [84] = {["ID"] = 1879398112; }; -- The Fallen Kings -- Tier 3 -- Leading the Charge</v>
      </c>
      <c r="S85" s="1" t="str">
        <f t="shared" si="89"/>
        <v xml:space="preserve"> [84] = {["ID"] = 1879398112; ["SAVE_INDEX"] = 75; ["TYPE"] =  4; ["NA"] = 3; ["VXP"] =    0; ["LP"] =  0; ["REP"] =    0; ["FACTION"] =  1; ["TIER"] = 0; ["MIN_LVL"] = "125"; ["NAME"] = { ["EN"] = "The Fallen Kings -- Tier 3 -- Leading the Charge"; }; ["LORE"] = { ["EN"] = "It is said that the nine Nazgûl would assemble, in those days of battle, to best their greatest adversaries and to strike relentless fear into those who dared face them in combat."; }; ["SUMMARY"] = { ["EN"] = "Be among the first to complete The Fallen Kings -- Tier 3"; }; ["TITLE"] = { ["EN"] = "Led the Charge against the Nazgûl"; }; };</v>
      </c>
      <c r="T85">
        <f t="shared" si="77"/>
        <v>84</v>
      </c>
      <c r="U85" t="str">
        <f t="shared" si="90"/>
        <v xml:space="preserve"> [84] = {</v>
      </c>
      <c r="V85" t="str">
        <f t="shared" si="91"/>
        <v xml:space="preserve">["ID"] = 1879398112; </v>
      </c>
      <c r="W85" t="str">
        <f t="shared" si="92"/>
        <v xml:space="preserve">["ID"] = 1879398112; </v>
      </c>
      <c r="X85" t="str">
        <f t="shared" si="93"/>
        <v/>
      </c>
      <c r="Y85" s="1" t="str">
        <f t="shared" si="94"/>
        <v xml:space="preserve">["SAVE_INDEX"] = 75; </v>
      </c>
      <c r="Z85">
        <f>VLOOKUP(D85,Type!A$2:B$18,2,FALSE)</f>
        <v>4</v>
      </c>
      <c r="AA85" t="str">
        <f t="shared" si="78"/>
        <v xml:space="preserve">["TYPE"] =  4; </v>
      </c>
      <c r="AB85">
        <f>IF(NOT(ISBLANK(E85)),VLOOKUP(E85,Type!D$2:E$6,2,FALSE),"")</f>
        <v>3</v>
      </c>
      <c r="AC85" t="str">
        <f t="shared" si="79"/>
        <v xml:space="preserve">["NA"] = 3; </v>
      </c>
      <c r="AD85" t="str">
        <f t="shared" si="80"/>
        <v>0</v>
      </c>
      <c r="AE85" t="str">
        <f t="shared" si="81"/>
        <v xml:space="preserve">["VXP"] =    0; </v>
      </c>
      <c r="AF85" t="str">
        <f t="shared" si="82"/>
        <v>0</v>
      </c>
      <c r="AG85" t="str">
        <f t="shared" si="83"/>
        <v xml:space="preserve">["LP"] =  0; </v>
      </c>
      <c r="AH85" t="str">
        <f t="shared" si="84"/>
        <v>0</v>
      </c>
      <c r="AI85" t="str">
        <f t="shared" si="85"/>
        <v xml:space="preserve">["REP"] =    0; </v>
      </c>
      <c r="AJ85">
        <f>IF(NOT(ISBLANK(J85)),VLOOKUP(J85,Faction!A$2:B$78,2,FALSE),1)</f>
        <v>1</v>
      </c>
      <c r="AK85" t="str">
        <f t="shared" si="95"/>
        <v xml:space="preserve">["FACTION"] =  1; </v>
      </c>
      <c r="AL85" t="str">
        <f t="shared" si="86"/>
        <v xml:space="preserve">["TIER"] = 0; </v>
      </c>
      <c r="AM85" t="str">
        <f t="shared" si="96"/>
        <v xml:space="preserve">["MIN_LVL"] = "125"; </v>
      </c>
      <c r="AN85" t="str">
        <f t="shared" si="97"/>
        <v/>
      </c>
      <c r="AO85" t="str">
        <f t="shared" si="98"/>
        <v xml:space="preserve">["NAME"] = { ["EN"] = "The Fallen Kings -- Tier 3 -- Leading the Charge"; }; </v>
      </c>
      <c r="AP85" t="str">
        <f t="shared" si="99"/>
        <v xml:space="preserve">["LORE"] = { ["EN"] = "It is said that the nine Nazgûl would assemble, in those days of battle, to best their greatest adversaries and to strike relentless fear into those who dared face them in combat."; }; </v>
      </c>
      <c r="AQ85" t="str">
        <f t="shared" si="100"/>
        <v xml:space="preserve">["SUMMARY"] = { ["EN"] = "Be among the first to complete The Fallen Kings -- Tier 3"; }; </v>
      </c>
      <c r="AR85" t="str">
        <f t="shared" si="87"/>
        <v xml:space="preserve">["TITLE"] = { ["EN"] = "Led the Charge against the Nazgûl"; }; </v>
      </c>
      <c r="AS85" t="str">
        <f t="shared" si="76"/>
        <v>};</v>
      </c>
    </row>
    <row r="86" spans="1:45" x14ac:dyDescent="0.25">
      <c r="A86">
        <v>1879402727</v>
      </c>
      <c r="B86">
        <v>76</v>
      </c>
      <c r="C86" t="s">
        <v>1771</v>
      </c>
      <c r="D86" t="s">
        <v>26</v>
      </c>
      <c r="E86" t="s">
        <v>1718</v>
      </c>
      <c r="G86" t="s">
        <v>1787</v>
      </c>
      <c r="K86" t="s">
        <v>1789</v>
      </c>
      <c r="L86" t="s">
        <v>1788</v>
      </c>
      <c r="M86">
        <v>0</v>
      </c>
      <c r="N86">
        <v>125</v>
      </c>
      <c r="R86" t="str">
        <f t="shared" si="88"/>
        <v xml:space="preserve"> [85] = {["ID"] = 1879402727; }; -- Remmorchant, the Net of Darkness - The Vanguard</v>
      </c>
      <c r="S86" s="1" t="str">
        <f t="shared" si="89"/>
        <v xml:space="preserve"> [85] = {["ID"] = 1879402727; ["SAVE_INDEX"] = 76; ["TYPE"] =  6; ["NA"] = 3; ["VXP"] =    0; ["LP"] =  0; ["REP"] =    0; ["FACTION"] =  1; ["TIER"] = 0; ["MIN_LVL"] = "125"; ["NAME"] = { ["EN"] = "Remmorchant, the Net of Darkness - The Vanguard"; }; ["LORE"] = { ["EN"] = "You were one of the first adventurers to enter the Remmorchant and triumph over Shelob the Great, last child of Ungoliant."; }; ["SUMMARY"] = { ["EN"] = "Be among the first to fully complete Remmorchant, the Net of Darkness on Tier 2"; }; ["TITLE"] = { ["EN"] = "Vanguard of the Remmorchant"; }; };</v>
      </c>
      <c r="T86">
        <f t="shared" si="77"/>
        <v>85</v>
      </c>
      <c r="U86" t="str">
        <f t="shared" si="90"/>
        <v xml:space="preserve"> [85] = {</v>
      </c>
      <c r="V86" t="str">
        <f t="shared" si="91"/>
        <v xml:space="preserve">["ID"] = 1879402727; </v>
      </c>
      <c r="W86" t="str">
        <f t="shared" si="92"/>
        <v xml:space="preserve">["ID"] = 1879402727; </v>
      </c>
      <c r="X86" t="str">
        <f t="shared" si="93"/>
        <v/>
      </c>
      <c r="Y86" s="1" t="str">
        <f t="shared" si="94"/>
        <v xml:space="preserve">["SAVE_INDEX"] = 76; </v>
      </c>
      <c r="Z86">
        <f>VLOOKUP(D86,Type!A$2:B$18,2,FALSE)</f>
        <v>6</v>
      </c>
      <c r="AA86" t="str">
        <f t="shared" si="78"/>
        <v xml:space="preserve">["TYPE"] =  6; </v>
      </c>
      <c r="AB86">
        <f>IF(NOT(ISBLANK(E86)),VLOOKUP(E86,Type!D$2:E$6,2,FALSE),"")</f>
        <v>3</v>
      </c>
      <c r="AC86" t="str">
        <f t="shared" si="79"/>
        <v xml:space="preserve">["NA"] = 3; </v>
      </c>
      <c r="AD86" t="str">
        <f t="shared" si="80"/>
        <v>0</v>
      </c>
      <c r="AE86" t="str">
        <f t="shared" si="81"/>
        <v xml:space="preserve">["VXP"] =    0; </v>
      </c>
      <c r="AF86" t="str">
        <f t="shared" si="82"/>
        <v>0</v>
      </c>
      <c r="AG86" t="str">
        <f t="shared" si="83"/>
        <v xml:space="preserve">["LP"] =  0; </v>
      </c>
      <c r="AH86" t="str">
        <f t="shared" si="84"/>
        <v>0</v>
      </c>
      <c r="AI86" t="str">
        <f t="shared" si="85"/>
        <v xml:space="preserve">["REP"] =    0; </v>
      </c>
      <c r="AJ86">
        <f>IF(NOT(ISBLANK(J86)),VLOOKUP(J86,Faction!A$2:B$78,2,FALSE),1)</f>
        <v>1</v>
      </c>
      <c r="AK86" t="str">
        <f t="shared" si="95"/>
        <v xml:space="preserve">["FACTION"] =  1; </v>
      </c>
      <c r="AL86" t="str">
        <f t="shared" si="86"/>
        <v xml:space="preserve">["TIER"] = 0; </v>
      </c>
      <c r="AM86" t="str">
        <f t="shared" si="96"/>
        <v xml:space="preserve">["MIN_LVL"] = "125"; </v>
      </c>
      <c r="AN86" t="str">
        <f t="shared" si="97"/>
        <v/>
      </c>
      <c r="AO86" t="str">
        <f t="shared" si="98"/>
        <v xml:space="preserve">["NAME"] = { ["EN"] = "Remmorchant, the Net of Darkness - The Vanguard"; }; </v>
      </c>
      <c r="AP86" t="str">
        <f t="shared" si="99"/>
        <v xml:space="preserve">["LORE"] = { ["EN"] = "You were one of the first adventurers to enter the Remmorchant and triumph over Shelob the Great, last child of Ungoliant."; }; </v>
      </c>
      <c r="AQ86" t="str">
        <f t="shared" si="100"/>
        <v xml:space="preserve">["SUMMARY"] = { ["EN"] = "Be among the first to fully complete Remmorchant, the Net of Darkness on Tier 2"; }; </v>
      </c>
      <c r="AR86" t="str">
        <f t="shared" si="87"/>
        <v xml:space="preserve">["TITLE"] = { ["EN"] = "Vanguard of the Remmorchant"; }; </v>
      </c>
      <c r="AS86" t="str">
        <f t="shared" si="76"/>
        <v>};</v>
      </c>
    </row>
    <row r="87" spans="1:45" x14ac:dyDescent="0.25">
      <c r="A87">
        <v>1879402728</v>
      </c>
      <c r="B87">
        <v>77</v>
      </c>
      <c r="C87" t="s">
        <v>1772</v>
      </c>
      <c r="D87" t="s">
        <v>26</v>
      </c>
      <c r="E87" t="s">
        <v>1718</v>
      </c>
      <c r="G87" t="s">
        <v>1790</v>
      </c>
      <c r="K87" t="s">
        <v>1791</v>
      </c>
      <c r="L87" t="s">
        <v>1788</v>
      </c>
      <c r="M87">
        <v>0</v>
      </c>
      <c r="N87">
        <v>125</v>
      </c>
      <c r="R87" t="str">
        <f t="shared" si="88"/>
        <v xml:space="preserve"> [86] = {["ID"] = 1879402728; }; -- Remmorchant, the Net of Darkness - Leading the Charge</v>
      </c>
      <c r="S87" s="1" t="str">
        <f t="shared" si="89"/>
        <v xml:space="preserve"> [86] = {["ID"] = 1879402728; ["SAVE_INDEX"] = 77; ["TYPE"] =  6; ["NA"] = 3; ["VXP"] =    0; ["LP"] =  0; ["REP"] =    0; ["FACTION"] =  1; ["TIER"] = 0; ["MIN_LVL"] = "125"; ["NAME"] = { ["EN"] = "Remmorchant, the Net of Darkness - Leading the Charge"; }; ["LORE"] = { ["EN"] = "You were one of the first adventurers to enter the Remmorchant and triumph over Shelob the Great, last child of Ungoliant."; }; ["SUMMARY"] = { ["EN"] = "Be among the first to fully complete Remmorchant, the Net of Darkness on Tier 3"; }; ["TITLE"] = { ["EN"] = "Led the Charge at the Remmorchant"; }; };</v>
      </c>
      <c r="T87">
        <f t="shared" si="77"/>
        <v>86</v>
      </c>
      <c r="U87" t="str">
        <f t="shared" si="90"/>
        <v xml:space="preserve"> [86] = {</v>
      </c>
      <c r="V87" t="str">
        <f t="shared" si="91"/>
        <v xml:space="preserve">["ID"] = 1879402728; </v>
      </c>
      <c r="W87" t="str">
        <f t="shared" si="92"/>
        <v xml:space="preserve">["ID"] = 1879402728; </v>
      </c>
      <c r="X87" t="str">
        <f t="shared" si="93"/>
        <v/>
      </c>
      <c r="Y87" s="1" t="str">
        <f t="shared" si="94"/>
        <v xml:space="preserve">["SAVE_INDEX"] = 77; </v>
      </c>
      <c r="Z87">
        <f>VLOOKUP(D87,Type!A$2:B$18,2,FALSE)</f>
        <v>6</v>
      </c>
      <c r="AA87" t="str">
        <f t="shared" si="78"/>
        <v xml:space="preserve">["TYPE"] =  6; </v>
      </c>
      <c r="AB87">
        <f>IF(NOT(ISBLANK(E87)),VLOOKUP(E87,Type!D$2:E$6,2,FALSE),"")</f>
        <v>3</v>
      </c>
      <c r="AC87" t="str">
        <f t="shared" si="79"/>
        <v xml:space="preserve">["NA"] = 3; </v>
      </c>
      <c r="AD87" t="str">
        <f t="shared" si="80"/>
        <v>0</v>
      </c>
      <c r="AE87" t="str">
        <f t="shared" si="81"/>
        <v xml:space="preserve">["VXP"] =    0; </v>
      </c>
      <c r="AF87" t="str">
        <f t="shared" si="82"/>
        <v>0</v>
      </c>
      <c r="AG87" t="str">
        <f t="shared" si="83"/>
        <v xml:space="preserve">["LP"] =  0; </v>
      </c>
      <c r="AH87" t="str">
        <f t="shared" si="84"/>
        <v>0</v>
      </c>
      <c r="AI87" t="str">
        <f t="shared" si="85"/>
        <v xml:space="preserve">["REP"] =    0; </v>
      </c>
      <c r="AJ87">
        <f>IF(NOT(ISBLANK(J87)),VLOOKUP(J87,Faction!A$2:B$78,2,FALSE),1)</f>
        <v>1</v>
      </c>
      <c r="AK87" t="str">
        <f t="shared" si="95"/>
        <v xml:space="preserve">["FACTION"] =  1; </v>
      </c>
      <c r="AL87" t="str">
        <f t="shared" si="86"/>
        <v xml:space="preserve">["TIER"] = 0; </v>
      </c>
      <c r="AM87" t="str">
        <f t="shared" si="96"/>
        <v xml:space="preserve">["MIN_LVL"] = "125"; </v>
      </c>
      <c r="AN87" t="str">
        <f t="shared" si="97"/>
        <v/>
      </c>
      <c r="AO87" t="str">
        <f t="shared" si="98"/>
        <v xml:space="preserve">["NAME"] = { ["EN"] = "Remmorchant, the Net of Darkness - Leading the Charge"; }; </v>
      </c>
      <c r="AP87" t="str">
        <f t="shared" si="99"/>
        <v xml:space="preserve">["LORE"] = { ["EN"] = "You were one of the first adventurers to enter the Remmorchant and triumph over Shelob the Great, last child of Ungoliant."; }; </v>
      </c>
      <c r="AQ87" t="str">
        <f t="shared" si="100"/>
        <v xml:space="preserve">["SUMMARY"] = { ["EN"] = "Be among the first to fully complete Remmorchant, the Net of Darkness on Tier 3"; }; </v>
      </c>
      <c r="AR87" t="str">
        <f t="shared" si="87"/>
        <v xml:space="preserve">["TITLE"] = { ["EN"] = "Led the Charge at the Remmorchant"; }; </v>
      </c>
      <c r="AS87" t="str">
        <f t="shared" si="76"/>
        <v>};</v>
      </c>
    </row>
  </sheetData>
  <conditionalFormatting sqref="B1:B3 B33:B53">
    <cfRule type="duplicateValues" dxfId="12" priority="21"/>
  </conditionalFormatting>
  <conditionalFormatting sqref="B1:B1048576">
    <cfRule type="duplicateValues" dxfId="11" priority="2"/>
  </conditionalFormatting>
  <conditionalFormatting sqref="P2:P88">
    <cfRule type="duplicateValues" dxfId="10" priority="1"/>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B90C-9677-49D3-9E6E-0CC2445BAC6B}">
  <dimension ref="A1:AS50"/>
  <sheetViews>
    <sheetView workbookViewId="0">
      <pane xSplit="3" ySplit="1" topLeftCell="J14" activePane="bottomRight" state="frozen"/>
      <selection pane="topRight" activeCell="B1" sqref="B1"/>
      <selection pane="bottomLeft" activeCell="A2" sqref="A2"/>
      <selection pane="bottomRight" activeCell="R34" sqref="R28:R34"/>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1563</v>
      </c>
      <c r="D2" s="2" t="s">
        <v>134</v>
      </c>
      <c r="E2" s="2"/>
      <c r="P2">
        <v>111</v>
      </c>
      <c r="R2" t="str">
        <f>CONCATENATE(U2,W2,X2,AS2," -- ",C2)</f>
        <v xml:space="preserve">  [1] = {["CAT_ID"] = 111; }; -- Shakalush</v>
      </c>
      <c r="S2" s="1" t="str">
        <f>CONCATENATE(U2,V2,Y2,AA2,AC2,AE2,AG2,AI2,AK2,AL2,AM2,AN2,AO2,AP2,AQ2,AR2,AS2)</f>
        <v xml:space="preserve">  [1] = {                                          ["TYPE"] = 14;             ["VXP"] =    0; ["LP"] =  0; ["REP"] = 0; ["FACTION"] = 1; ["TIER"] = 0;                      ["NAME"] = { ["EN"] = "Shakalush"; }; };</v>
      </c>
      <c r="T2">
        <f>ROW()-1</f>
        <v>1</v>
      </c>
      <c r="U2" t="str">
        <f>CONCATENATE(REPT(" ",3-LEN(T2)),"[",T2,"] = {")</f>
        <v xml:space="preserve">  [1] = {</v>
      </c>
      <c r="V2" t="str">
        <f>IF(LEN(A2)&gt;0,CONCATENATE("[""ID""] = ",A2,"; "),"                     ")</f>
        <v xml:space="preserve">                     </v>
      </c>
      <c r="W2" t="str">
        <f>IF(LEN(A2)&gt;0,CONCATENATE("[""ID""] = ",A2,"; "),"")</f>
        <v/>
      </c>
      <c r="X2" t="str">
        <f>IF(LEN(P2)&gt;0,CONCATENATE("[""CAT_ID""] = ",P2,"; "),"")</f>
        <v xml:space="preserve">["CAT_ID"] = 111;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",1-LEN(AH2)),TEXT(AH2,"0"),"; ")</f>
        <v xml:space="preserve">["REP"] = 0; </v>
      </c>
      <c r="AJ2">
        <f>IF(NOT(ISBLANK(J2)),VLOOKUP(J2,Faction!A$2:B$78,2,FALSE),1)</f>
        <v>1</v>
      </c>
      <c r="AK2" t="str">
        <f t="shared" ref="AK2" si="3">CONCATENATE("[""FACTION""] = ",TEXT(AJ2,"0"),"; ")</f>
        <v xml:space="preserve">["FACTION"] = 1; </v>
      </c>
      <c r="AL2" t="str">
        <f t="shared" ref="AL2" si="4">CONCATENATE("[""TIER""] = ",TEXT(M2,"0"),"; ")</f>
        <v xml:space="preserve">["TIER"] = 0; </v>
      </c>
      <c r="AM2" t="str">
        <f>IF(LEN(N2)&gt;0,CONCATENATE("[""MIN_LVL""] = ",REPT(" ",3-LEN(N2)),"""",N2,"""; "),"                     ")</f>
        <v xml:space="preserve">                     </v>
      </c>
      <c r="AN2" t="str">
        <f>IF(LEN(O2)&gt;0,CONCATENATE("[""MIN_LVL""] = ",REPT(" ",3-LEN(O2)),"""",O2,"""; "),"")</f>
        <v/>
      </c>
      <c r="AO2" t="str">
        <f t="shared" ref="AO2" si="5">CONCATENATE("[""NAME""] = { [""EN""] = """,C2,"""; }; ")</f>
        <v xml:space="preserve">["NAME"] = { ["EN"] = "Shakalush"; }; </v>
      </c>
      <c r="AP2" t="str">
        <f>IF(LEN(L2)&gt;0,CONCATENATE("[""LORE""] = { [""EN""] = """,L2,"""; }; "),"")</f>
        <v/>
      </c>
      <c r="AQ2" t="str">
        <f>IF(LEN(K2)&gt;0,CONCATENATE("[""SUMMARY""] = { [""EN""] = """,K2,"""; }; "),"")</f>
        <v/>
      </c>
      <c r="AR2" t="str">
        <f t="shared" ref="AR2" si="6">IF(LEN(G2)&gt;0,CONCATENATE("[""TITLE""] = { [""EN""] = """,G2,"""; }; "),"")</f>
        <v/>
      </c>
      <c r="AS2" t="str">
        <f>CONCATENATE("};")</f>
        <v>};</v>
      </c>
    </row>
    <row r="3" spans="1:45" x14ac:dyDescent="0.25">
      <c r="A3">
        <v>1879411191</v>
      </c>
      <c r="B3">
        <v>1</v>
      </c>
      <c r="C3" t="s">
        <v>1564</v>
      </c>
      <c r="D3" s="2" t="s">
        <v>31</v>
      </c>
      <c r="E3" s="2"/>
      <c r="F3">
        <v>2000</v>
      </c>
      <c r="G3" t="s">
        <v>1582</v>
      </c>
      <c r="K3" t="s">
        <v>246</v>
      </c>
      <c r="L3" t="s">
        <v>1611</v>
      </c>
      <c r="M3">
        <v>0</v>
      </c>
      <c r="N3">
        <v>125</v>
      </c>
      <c r="R3" t="str">
        <f t="shared" ref="R3:R34" si="7">CONCATENATE(U3,W3,X3,AS3," -- ",C3)</f>
        <v xml:space="preserve">  [2] = {["ID"] = 1879411191; }; -- Vanquisher of Shakalush, the Stair Battle</v>
      </c>
      <c r="S3" s="1" t="str">
        <f t="shared" ref="S3:S35" si="8">CONCATENATE(U3,V3,Y3,AA3,AC3,AE3,AG3,AI3,AK3,AL3,AM3,AN3,AO3,AP3,AQ3,AR3,AS3)</f>
        <v xml:space="preserve">  [2] = {["ID"] = 1879411191; ["SAVE_INDEX"] =  1; ["TYPE"] =  4;             ["VXP"] = 2000; ["LP"] =  0; ["REP"] = 0; ["FACTION"] = 1; ["TIER"] = 0; ["MIN_LVL"] = "125"; ["NAME"] = { ["EN"] = "Vanquisher of Shakalush, the Stair Battle"; }; ["LORE"] = { ["EN"] = "A hidden entrance called Bagûd-mekhem, the Gate of Wind, lies just east of Gundabad. Zhurmat, with his fearsome mount the horrible two-headed troll Groz-and-Ulk, leads a force that threatens the Gabil'akkâ below."; }; ["SUMMARY"] = { ["EN"] = "Complete 7 deeds"; }; ["TITLE"] = { ["EN"] = "Crusher Smasher"; }; };</v>
      </c>
      <c r="T3">
        <f t="shared" ref="T3:T35" si="9">ROW()-1</f>
        <v>2</v>
      </c>
      <c r="U3" t="str">
        <f t="shared" ref="U3:U35" si="10">CONCATENATE(REPT(" ",3-LEN(T3)),"[",T3,"] = {")</f>
        <v xml:space="preserve">  [2] = {</v>
      </c>
      <c r="V3" t="str">
        <f t="shared" ref="V3:V35" si="11">IF(LEN(A3)&gt;0,CONCATENATE("[""ID""] = ",A3,"; "),"                     ")</f>
        <v xml:space="preserve">["ID"] = 1879411191; </v>
      </c>
      <c r="W3" t="str">
        <f t="shared" ref="W3:W35" si="12">IF(LEN(A3)&gt;0,CONCATENATE("[""ID""] = ",A3,"; "),"")</f>
        <v xml:space="preserve">["ID"] = 1879411191; </v>
      </c>
      <c r="X3" t="str">
        <f t="shared" ref="X3:X35" si="13">IF(LEN(P3)&gt;0,CONCATENATE("[""CAT_ID""] = ",P3,"; "),"")</f>
        <v/>
      </c>
      <c r="Y3" s="1" t="str">
        <f t="shared" ref="Y3:Y35" si="14">IF(LEN(B3)&gt;0,CONCATENATE("[""SAVE_INDEX""] = ",REPT(" ",2-LEN(B3)),B3,"; "),REPT(" ",21))</f>
        <v xml:space="preserve">["SAVE_INDEX"] =  1; </v>
      </c>
      <c r="Z3">
        <f>VLOOKUP(D3,Type!A$2:B$18,2,FALSE)</f>
        <v>4</v>
      </c>
      <c r="AA3" t="str">
        <f t="shared" ref="AA3:AA35" si="15">CONCATENATE("[""TYPE""] = ",REPT(" ",2-LEN(Z3)),Z3,"; ")</f>
        <v xml:space="preserve">["TYPE"] =  4; </v>
      </c>
      <c r="AB3" t="str">
        <f>IF(NOT(ISBLANK(E3)),VLOOKUP(E3,Type!D$2:E$6,2,FALSE),"")</f>
        <v/>
      </c>
      <c r="AC3" t="str">
        <f t="shared" ref="AC3:AC35" si="16">IF(NOT(ISBLANK(E3)),CONCATENATE("[""NA""] = ",AB3,"; "),"            ")</f>
        <v xml:space="preserve">            </v>
      </c>
      <c r="AD3" t="str">
        <f t="shared" ref="AD3:AD35" si="17">TEXT(F3,0)</f>
        <v>2000</v>
      </c>
      <c r="AE3" t="str">
        <f t="shared" ref="AE3:AE35" si="18">CONCATENATE("[""VXP""] = ",REPT(" ",4-LEN(AD3)),TEXT(AD3,"0"),"; ")</f>
        <v xml:space="preserve">["VXP"] = 2000; </v>
      </c>
      <c r="AF3" t="str">
        <f t="shared" ref="AF3:AF35" si="19">TEXT(H3,0)</f>
        <v>0</v>
      </c>
      <c r="AG3" t="str">
        <f t="shared" ref="AG3:AG35" si="20">CONCATENATE("[""LP""] = ",REPT(" ",2-LEN(AF3)),TEXT(AF3,"0"),"; ")</f>
        <v xml:space="preserve">["LP"] =  0; </v>
      </c>
      <c r="AH3" t="str">
        <f t="shared" ref="AH3:AH35" si="21">TEXT(I3,0)</f>
        <v>0</v>
      </c>
      <c r="AI3" t="str">
        <f t="shared" ref="AI3:AI35" si="22">CONCATENATE("[""REP""] = ",REPT(" ",1-LEN(AH3)),TEXT(AH3,"0"),"; ")</f>
        <v xml:space="preserve">["REP"] = 0; </v>
      </c>
      <c r="AJ3">
        <f>IF(NOT(ISBLANK(J3)),VLOOKUP(J3,Faction!A$2:B$78,2,FALSE),1)</f>
        <v>1</v>
      </c>
      <c r="AK3" t="str">
        <f t="shared" ref="AK3:AK35" si="23">CONCATENATE("[""FACTION""] = ",TEXT(AJ3,"0"),"; ")</f>
        <v xml:space="preserve">["FACTION"] = 1; </v>
      </c>
      <c r="AL3" t="str">
        <f t="shared" ref="AL3:AL35" si="24">CONCATENATE("[""TIER""] = ",TEXT(M3,"0"),"; ")</f>
        <v xml:space="preserve">["TIER"] = 0; </v>
      </c>
      <c r="AM3" t="str">
        <f t="shared" ref="AM3:AM35" si="25">IF(LEN(N3)&gt;0,CONCATENATE("[""MIN_LVL""] = ",REPT(" ",3-LEN(N3)),"""",N3,"""; "),"                     ")</f>
        <v xml:space="preserve">["MIN_LVL"] = "125"; </v>
      </c>
      <c r="AN3" t="str">
        <f t="shared" ref="AN3:AN35" si="26">IF(LEN(O3)&gt;0,CONCATENATE("[""MIN_LVL""] = ",REPT(" ",3-LEN(O3)),"""",O3,"""; "),"")</f>
        <v/>
      </c>
      <c r="AO3" t="str">
        <f t="shared" ref="AO3:AO35" si="27">CONCATENATE("[""NAME""] = { [""EN""] = """,C3,"""; }; ")</f>
        <v xml:space="preserve">["NAME"] = { ["EN"] = "Vanquisher of Shakalush, the Stair Battle"; }; </v>
      </c>
      <c r="AP3" t="str">
        <f t="shared" ref="AP3:AP35" si="28">IF(LEN(L3)&gt;0,CONCATENATE("[""LORE""] = { [""EN""] = """,L3,"""; }; "),"")</f>
        <v xml:space="preserve">["LORE"] = { ["EN"] = "A hidden entrance called Bagûd-mekhem, the Gate of Wind, lies just east of Gundabad. Zhurmat, with his fearsome mount the horrible two-headed troll Groz-and-Ulk, leads a force that threatens the Gabil'akkâ below."; }; </v>
      </c>
      <c r="AQ3" t="str">
        <f t="shared" ref="AQ3:AQ35" si="29">IF(LEN(K3)&gt;0,CONCATENATE("[""SUMMARY""] = { [""EN""] = """,K3,"""; }; "),"")</f>
        <v xml:space="preserve">["SUMMARY"] = { ["EN"] = "Complete 7 deeds"; }; </v>
      </c>
      <c r="AR3" t="str">
        <f t="shared" ref="AR3:AR35" si="30">IF(LEN(G3)&gt;0,CONCATENATE("[""TITLE""] = { [""EN""] = """,G3,"""; }; "),"")</f>
        <v xml:space="preserve">["TITLE"] = { ["EN"] = "Crusher Smasher"; }; </v>
      </c>
      <c r="AS3" t="str">
        <f t="shared" ref="AS3:AS35" si="31">CONCATENATE("};")</f>
        <v>};</v>
      </c>
    </row>
    <row r="4" spans="1:45" x14ac:dyDescent="0.25">
      <c r="A4">
        <v>1879411178</v>
      </c>
      <c r="B4">
        <v>2</v>
      </c>
      <c r="C4" t="s">
        <v>1565</v>
      </c>
      <c r="D4" t="s">
        <v>31</v>
      </c>
      <c r="F4">
        <v>2000</v>
      </c>
      <c r="K4" t="s">
        <v>1571</v>
      </c>
      <c r="L4" t="s">
        <v>1570</v>
      </c>
      <c r="M4">
        <v>1</v>
      </c>
      <c r="N4">
        <v>125</v>
      </c>
      <c r="R4" t="str">
        <f t="shared" si="7"/>
        <v xml:space="preserve">  [3] = {["ID"] = 1879411178; }; -- Shakalush, the Stair Battle -- Tier 1</v>
      </c>
      <c r="S4" s="1" t="str">
        <f t="shared" si="8"/>
        <v xml:space="preserve">  [3] = {["ID"] = 1879411178; ["SAVE_INDEX"] =  2; ["TYPE"] =  4;             ["VXP"] = 2000; ["LP"] =  0; ["REP"] = 0; ["FACTION"] = 1; ["TIER"] = 1; ["MIN_LVL"] = "125"; ["NAME"] = { ["EN"] = "Shakalush, the Stair Battle -- Tier 1"; }; ["LORE"] = { ["EN"] = "On the eastern edge of Gundabad, troops are amassing for a flank on the main dwarf-settlement below. Led by Zhurmat, a goblin atop a two-headed troll, this small army poses a grave threat to all within Elderslade."; }; ["SUMMARY"] = { ["EN"] = "Complete 'Shakalush, the Stair Battle -- Tier 1'"; }; };</v>
      </c>
      <c r="T4">
        <f t="shared" si="9"/>
        <v>3</v>
      </c>
      <c r="U4" t="str">
        <f t="shared" si="10"/>
        <v xml:space="preserve">  [3] = {</v>
      </c>
      <c r="V4" t="str">
        <f t="shared" si="11"/>
        <v xml:space="preserve">["ID"] = 1879411178; </v>
      </c>
      <c r="W4" t="str">
        <f t="shared" si="12"/>
        <v xml:space="preserve">["ID"] = 1879411178; </v>
      </c>
      <c r="X4" t="str">
        <f t="shared" si="13"/>
        <v/>
      </c>
      <c r="Y4" s="1" t="str">
        <f t="shared" si="14"/>
        <v xml:space="preserve">["SAVE_INDEX"] =  2; </v>
      </c>
      <c r="Z4">
        <f>VLOOKUP(D4,Type!A$2:B$18,2,FALSE)</f>
        <v>4</v>
      </c>
      <c r="AA4" t="str">
        <f t="shared" si="15"/>
        <v xml:space="preserve">["TYPE"] =  4; </v>
      </c>
      <c r="AB4" t="str">
        <f>IF(NOT(ISBLANK(E4)),VLOOKUP(E4,Type!D$2:E$6,2,FALSE),"")</f>
        <v/>
      </c>
      <c r="AC4" t="str">
        <f t="shared" si="16"/>
        <v xml:space="preserve">            </v>
      </c>
      <c r="AD4" t="str">
        <f t="shared" si="17"/>
        <v>2000</v>
      </c>
      <c r="AE4" t="str">
        <f t="shared" si="18"/>
        <v xml:space="preserve">["VXP"] = 2000; </v>
      </c>
      <c r="AF4" t="str">
        <f t="shared" si="19"/>
        <v>0</v>
      </c>
      <c r="AG4" t="str">
        <f t="shared" si="20"/>
        <v xml:space="preserve">["LP"] =  0; </v>
      </c>
      <c r="AH4" t="str">
        <f t="shared" si="21"/>
        <v>0</v>
      </c>
      <c r="AI4" t="str">
        <f t="shared" si="22"/>
        <v xml:space="preserve">["REP"] = 0; </v>
      </c>
      <c r="AJ4">
        <f>IF(NOT(ISBLANK(J4)),VLOOKUP(J4,Faction!A$2:B$78,2,FALSE),1)</f>
        <v>1</v>
      </c>
      <c r="AK4" t="str">
        <f t="shared" si="23"/>
        <v xml:space="preserve">["FACTION"] = 1; </v>
      </c>
      <c r="AL4" t="str">
        <f t="shared" si="24"/>
        <v xml:space="preserve">["TIER"] = 1; </v>
      </c>
      <c r="AM4" t="str">
        <f t="shared" si="25"/>
        <v xml:space="preserve">["MIN_LVL"] = "125"; </v>
      </c>
      <c r="AN4" t="str">
        <f t="shared" si="26"/>
        <v/>
      </c>
      <c r="AO4" t="str">
        <f t="shared" si="27"/>
        <v xml:space="preserve">["NAME"] = { ["EN"] = "Shakalush, the Stair Battle -- Tier 1"; }; </v>
      </c>
      <c r="AP4" t="str">
        <f t="shared" si="28"/>
        <v xml:space="preserve">["LORE"] = { ["EN"] = "On the eastern edge of Gundabad, troops are amassing for a flank on the main dwarf-settlement below. Led by Zhurmat, a goblin atop a two-headed troll, this small army poses a grave threat to all within Elderslade."; }; </v>
      </c>
      <c r="AQ4" t="str">
        <f t="shared" si="29"/>
        <v xml:space="preserve">["SUMMARY"] = { ["EN"] = "Complete 'Shakalush, the Stair Battle -- Tier 1'"; }; </v>
      </c>
      <c r="AR4" t="str">
        <f t="shared" si="30"/>
        <v/>
      </c>
      <c r="AS4" t="str">
        <f t="shared" si="31"/>
        <v>};</v>
      </c>
    </row>
    <row r="5" spans="1:45" x14ac:dyDescent="0.25">
      <c r="A5">
        <v>1879411151</v>
      </c>
      <c r="B5">
        <v>24</v>
      </c>
      <c r="C5" t="s">
        <v>1710</v>
      </c>
      <c r="D5" t="s">
        <v>25</v>
      </c>
      <c r="F5">
        <v>2000</v>
      </c>
      <c r="K5" t="s">
        <v>1711</v>
      </c>
      <c r="L5" t="s">
        <v>1712</v>
      </c>
      <c r="M5">
        <v>2</v>
      </c>
      <c r="N5">
        <v>120</v>
      </c>
      <c r="R5" t="str">
        <f t="shared" si="7"/>
        <v xml:space="preserve">  [4] = {["ID"] = 1879411151; }; -- Discovery: Shakalush, the Stair Battle</v>
      </c>
      <c r="S5" s="1" t="str">
        <f t="shared" si="8"/>
        <v xml:space="preserve">  [4] = {["ID"] = 1879411151; ["SAVE_INDEX"] = 24; ["TYPE"] =  3;             ["VXP"] = 2000; ["LP"] =  0; ["REP"] = 0; ["FACTION"] = 1; ["TIER"] = 2; ["MIN_LVL"] = "120"; ["NAME"] = { ["EN"] = "Discovery: Shakalush, the Stair Battle"; }; ["LORE"] = { ["EN"] = "You have discovered the entrance to Shakalush, the Stair Battle."; }; ["SUMMARY"] = { ["EN"] = "Discover the entrance to Shakalush, the Stair Battle"; }; };</v>
      </c>
      <c r="T5">
        <f t="shared" si="9"/>
        <v>4</v>
      </c>
      <c r="U5" t="str">
        <f t="shared" si="10"/>
        <v xml:space="preserve">  [4] = {</v>
      </c>
      <c r="V5" t="str">
        <f t="shared" si="11"/>
        <v xml:space="preserve">["ID"] = 1879411151; </v>
      </c>
      <c r="W5" t="str">
        <f t="shared" si="12"/>
        <v xml:space="preserve">["ID"] = 1879411151; </v>
      </c>
      <c r="X5" t="str">
        <f t="shared" si="13"/>
        <v/>
      </c>
      <c r="Y5" s="1" t="str">
        <f t="shared" si="14"/>
        <v xml:space="preserve">["SAVE_INDEX"] = 24; </v>
      </c>
      <c r="Z5">
        <f>VLOOKUP(D5,Type!A$2:B$18,2,FALSE)</f>
        <v>3</v>
      </c>
      <c r="AA5" t="str">
        <f t="shared" si="15"/>
        <v xml:space="preserve">["TYPE"] =  3; </v>
      </c>
      <c r="AB5" t="str">
        <f>IF(NOT(ISBLANK(E5)),VLOOKUP(E5,Type!D$2:E$6,2,FALSE),"")</f>
        <v/>
      </c>
      <c r="AC5" t="str">
        <f t="shared" si="16"/>
        <v xml:space="preserve">            </v>
      </c>
      <c r="AD5" t="str">
        <f t="shared" si="17"/>
        <v>2000</v>
      </c>
      <c r="AE5" t="str">
        <f t="shared" si="18"/>
        <v xml:space="preserve">["VXP"] = 2000; </v>
      </c>
      <c r="AF5" t="str">
        <f t="shared" si="19"/>
        <v>0</v>
      </c>
      <c r="AG5" t="str">
        <f t="shared" si="20"/>
        <v xml:space="preserve">["LP"] =  0; </v>
      </c>
      <c r="AH5" t="str">
        <f t="shared" si="21"/>
        <v>0</v>
      </c>
      <c r="AI5" t="str">
        <f t="shared" si="22"/>
        <v xml:space="preserve">["REP"] = 0; </v>
      </c>
      <c r="AJ5">
        <f>IF(NOT(ISBLANK(J5)),VLOOKUP(J5,Faction!A$2:B$78,2,FALSE),1)</f>
        <v>1</v>
      </c>
      <c r="AK5" t="str">
        <f t="shared" si="23"/>
        <v xml:space="preserve">["FACTION"] = 1; </v>
      </c>
      <c r="AL5" t="str">
        <f t="shared" si="24"/>
        <v xml:space="preserve">["TIER"] = 2; </v>
      </c>
      <c r="AM5" t="str">
        <f t="shared" si="25"/>
        <v xml:space="preserve">["MIN_LVL"] = "120"; </v>
      </c>
      <c r="AN5" t="str">
        <f t="shared" si="26"/>
        <v/>
      </c>
      <c r="AO5" t="str">
        <f t="shared" si="27"/>
        <v xml:space="preserve">["NAME"] = { ["EN"] = "Discovery: Shakalush, the Stair Battle"; }; </v>
      </c>
      <c r="AP5" t="str">
        <f t="shared" si="28"/>
        <v xml:space="preserve">["LORE"] = { ["EN"] = "You have discovered the entrance to Shakalush, the Stair Battle."; }; </v>
      </c>
      <c r="AQ5" t="str">
        <f t="shared" si="29"/>
        <v xml:space="preserve">["SUMMARY"] = { ["EN"] = "Discover the entrance to Shakalush, the Stair Battle"; }; </v>
      </c>
      <c r="AR5" t="str">
        <f t="shared" si="30"/>
        <v/>
      </c>
      <c r="AS5" t="str">
        <f t="shared" si="31"/>
        <v>};</v>
      </c>
    </row>
    <row r="6" spans="1:45" x14ac:dyDescent="0.25">
      <c r="A6">
        <v>1879411186</v>
      </c>
      <c r="B6">
        <v>3</v>
      </c>
      <c r="C6" t="s">
        <v>1566</v>
      </c>
      <c r="D6" t="s">
        <v>31</v>
      </c>
      <c r="F6">
        <v>2000</v>
      </c>
      <c r="K6" t="s">
        <v>1572</v>
      </c>
      <c r="L6" t="s">
        <v>1570</v>
      </c>
      <c r="M6">
        <v>1</v>
      </c>
      <c r="N6">
        <v>125</v>
      </c>
      <c r="R6" t="str">
        <f t="shared" si="7"/>
        <v xml:space="preserve">  [5] = {["ID"] = 1879411186; }; -- Shakalush, the Stair Battle -- Tier 2</v>
      </c>
      <c r="S6" s="1" t="str">
        <f t="shared" si="8"/>
        <v xml:space="preserve">  [5] = {["ID"] = 1879411186; ["SAVE_INDEX"] =  3; ["TYPE"] =  4;             ["VXP"] = 2000; ["LP"] =  0; ["REP"] = 0; ["FACTION"] = 1; ["TIER"] = 1; ["MIN_LVL"] = "125"; ["NAME"] = { ["EN"] = "Shakalush, the Stair Battle -- Tier 2"; }; ["LORE"] = { ["EN"] = "On the eastern edge of Gundabad, troops are amassing for a flank on the main dwarf-settlement below. Led by Zhurmat, a goblin atop a two-headed troll, this small army poses a grave threat to all within Elderslade."; }; ["SUMMARY"] = { ["EN"] = "Complete 'Shakalush, the Stair Battle -- Tier 2'"; }; };</v>
      </c>
      <c r="T6">
        <f t="shared" si="9"/>
        <v>5</v>
      </c>
      <c r="U6" t="str">
        <f t="shared" si="10"/>
        <v xml:space="preserve">  [5] = {</v>
      </c>
      <c r="V6" t="str">
        <f t="shared" si="11"/>
        <v xml:space="preserve">["ID"] = 1879411186; </v>
      </c>
      <c r="W6" t="str">
        <f t="shared" si="12"/>
        <v xml:space="preserve">["ID"] = 1879411186;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2000</v>
      </c>
      <c r="AE6" t="str">
        <f t="shared" si="18"/>
        <v xml:space="preserve">["VXP"] = 2000; </v>
      </c>
      <c r="AF6" t="str">
        <f t="shared" si="19"/>
        <v>0</v>
      </c>
      <c r="AG6" t="str">
        <f t="shared" si="20"/>
        <v xml:space="preserve">["LP"] =  0; </v>
      </c>
      <c r="AH6" t="str">
        <f t="shared" si="21"/>
        <v>0</v>
      </c>
      <c r="AI6" t="str">
        <f t="shared" si="22"/>
        <v xml:space="preserve">["REP"] = 0; </v>
      </c>
      <c r="AJ6">
        <f>IF(NOT(ISBLANK(J6)),VLOOKUP(J6,Faction!A$2:B$78,2,FALSE),1)</f>
        <v>1</v>
      </c>
      <c r="AK6" t="str">
        <f t="shared" si="23"/>
        <v xml:space="preserve">["FACTION"] = 1; </v>
      </c>
      <c r="AL6" t="str">
        <f t="shared" si="24"/>
        <v xml:space="preserve">["TIER"] = 1; </v>
      </c>
      <c r="AM6" t="str">
        <f t="shared" si="25"/>
        <v xml:space="preserve">["MIN_LVL"] = "125"; </v>
      </c>
      <c r="AN6" t="str">
        <f t="shared" si="26"/>
        <v/>
      </c>
      <c r="AO6" t="str">
        <f t="shared" si="27"/>
        <v xml:space="preserve">["NAME"] = { ["EN"] = "Shakalush, the Stair Battle -- Tier 2"; }; </v>
      </c>
      <c r="AP6" t="str">
        <f t="shared" si="28"/>
        <v xml:space="preserve">["LORE"] = { ["EN"] = "On the eastern edge of Gundabad, troops are amassing for a flank on the main dwarf-settlement below. Led by Zhurmat, a goblin atop a two-headed troll, this small army poses a grave threat to all within Elderslade."; }; </v>
      </c>
      <c r="AQ6" t="str">
        <f t="shared" si="29"/>
        <v xml:space="preserve">["SUMMARY"] = { ["EN"] = "Complete 'Shakalush, the Stair Battle -- Tier 2'"; }; </v>
      </c>
      <c r="AR6" t="str">
        <f t="shared" si="30"/>
        <v/>
      </c>
      <c r="AS6" t="str">
        <f t="shared" si="31"/>
        <v>};</v>
      </c>
    </row>
    <row r="7" spans="1:45" x14ac:dyDescent="0.25">
      <c r="A7">
        <v>1879411187</v>
      </c>
      <c r="B7">
        <v>4</v>
      </c>
      <c r="C7" t="s">
        <v>1567</v>
      </c>
      <c r="D7" t="s">
        <v>31</v>
      </c>
      <c r="F7">
        <v>2000</v>
      </c>
      <c r="K7" t="s">
        <v>1573</v>
      </c>
      <c r="L7" t="s">
        <v>1570</v>
      </c>
      <c r="M7">
        <v>1</v>
      </c>
      <c r="N7">
        <v>125</v>
      </c>
      <c r="R7" t="str">
        <f t="shared" si="7"/>
        <v xml:space="preserve">  [6] = {["ID"] = 1879411187; }; -- Shakalush, the Stair Battle -- Tier 3</v>
      </c>
      <c r="S7" s="1" t="str">
        <f t="shared" si="8"/>
        <v xml:space="preserve">  [6] = {["ID"] = 1879411187; ["SAVE_INDEX"] =  4; ["TYPE"] =  4;             ["VXP"] = 2000; ["LP"] =  0; ["REP"] = 0; ["FACTION"] = 1; ["TIER"] = 1; ["MIN_LVL"] = "125"; ["NAME"] = { ["EN"] = "Shakalush, the Stair Battle -- Tier 3"; }; ["LORE"] = { ["EN"] = "On the eastern edge of Gundabad, troops are amassing for a flank on the main dwarf-settlement below. Led by Zhurmat, a goblin atop a two-headed troll, this small army poses a grave threat to all within Elderslade."; }; ["SUMMARY"] = { ["EN"] = "Complete 'Shakalush, the Stair Battle -- Tier 3'"; }; };</v>
      </c>
      <c r="T7">
        <f t="shared" si="9"/>
        <v>6</v>
      </c>
      <c r="U7" t="str">
        <f t="shared" si="10"/>
        <v xml:space="preserve">  [6] = {</v>
      </c>
      <c r="V7" t="str">
        <f t="shared" si="11"/>
        <v xml:space="preserve">["ID"] = 1879411187; </v>
      </c>
      <c r="W7" t="str">
        <f t="shared" si="12"/>
        <v xml:space="preserve">["ID"] = 1879411187;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2000</v>
      </c>
      <c r="AE7" t="str">
        <f t="shared" si="18"/>
        <v xml:space="preserve">["VXP"] = 2000; </v>
      </c>
      <c r="AF7" t="str">
        <f t="shared" si="19"/>
        <v>0</v>
      </c>
      <c r="AG7" t="str">
        <f t="shared" si="20"/>
        <v xml:space="preserve">["LP"] =  0; </v>
      </c>
      <c r="AH7" t="str">
        <f t="shared" si="21"/>
        <v>0</v>
      </c>
      <c r="AI7" t="str">
        <f t="shared" si="22"/>
        <v xml:space="preserve">["REP"] = 0; </v>
      </c>
      <c r="AJ7">
        <f>IF(NOT(ISBLANK(J7)),VLOOKUP(J7,Faction!A$2:B$78,2,FALSE),1)</f>
        <v>1</v>
      </c>
      <c r="AK7" t="str">
        <f t="shared" si="23"/>
        <v xml:space="preserve">["FACTION"] = 1; </v>
      </c>
      <c r="AL7" t="str">
        <f t="shared" si="24"/>
        <v xml:space="preserve">["TIER"] = 1; </v>
      </c>
      <c r="AM7" t="str">
        <f t="shared" si="25"/>
        <v xml:space="preserve">["MIN_LVL"] = "125"; </v>
      </c>
      <c r="AN7" t="str">
        <f t="shared" si="26"/>
        <v/>
      </c>
      <c r="AO7" t="str">
        <f t="shared" si="27"/>
        <v xml:space="preserve">["NAME"] = { ["EN"] = "Shakalush, the Stair Battle -- Tier 3"; }; </v>
      </c>
      <c r="AP7" t="str">
        <f t="shared" si="28"/>
        <v xml:space="preserve">["LORE"] = { ["EN"] = "On the eastern edge of Gundabad, troops are amassing for a flank on the main dwarf-settlement below. Led by Zhurmat, a goblin atop a two-headed troll, this small army poses a grave threat to all within Elderslade."; }; </v>
      </c>
      <c r="AQ7" t="str">
        <f t="shared" si="29"/>
        <v xml:space="preserve">["SUMMARY"] = { ["EN"] = "Complete 'Shakalush, the Stair Battle -- Tier 3'"; }; </v>
      </c>
      <c r="AR7" t="str">
        <f t="shared" si="30"/>
        <v/>
      </c>
      <c r="AS7" t="str">
        <f t="shared" si="31"/>
        <v>};</v>
      </c>
    </row>
    <row r="8" spans="1:45" x14ac:dyDescent="0.25">
      <c r="A8">
        <v>1879411188</v>
      </c>
      <c r="B8">
        <v>5</v>
      </c>
      <c r="C8" t="s">
        <v>1574</v>
      </c>
      <c r="D8" t="s">
        <v>31</v>
      </c>
      <c r="F8">
        <v>2000</v>
      </c>
      <c r="K8" t="s">
        <v>1576</v>
      </c>
      <c r="L8" t="s">
        <v>1575</v>
      </c>
      <c r="M8">
        <v>1</v>
      </c>
      <c r="N8">
        <v>125</v>
      </c>
      <c r="R8" t="str">
        <f t="shared" si="7"/>
        <v xml:space="preserve">  [7] = {["ID"] = 1879411188; }; -- Shakalush, the Stair Battle -- Orcs</v>
      </c>
      <c r="S8" s="1" t="str">
        <f t="shared" si="8"/>
        <v xml:space="preserve">  [7] = {["ID"] = 1879411188; ["SAVE_INDEX"] =  5; ["TYPE"] =  4;             ["VXP"] = 2000; ["LP"] =  0; ["REP"] = 0; ["FACTION"] = 1; ["TIER"] = 1; ["MIN_LVL"] = "125"; ["NAME"] = { ["EN"] = "Shakalush, the Stair Battle -- Orcs"; }; ["LORE"] = { ["EN"] = "Defeat Orcs within Shakalush, the Stair Battle"; }; ["SUMMARY"] = { ["EN"] = "Defeat 125 Orcs within Shakalush, the Stair Battle"; }; };</v>
      </c>
      <c r="T8">
        <f t="shared" si="9"/>
        <v>7</v>
      </c>
      <c r="U8" t="str">
        <f t="shared" si="10"/>
        <v xml:space="preserve">  [7] = {</v>
      </c>
      <c r="V8" t="str">
        <f t="shared" si="11"/>
        <v xml:space="preserve">["ID"] = 1879411188; </v>
      </c>
      <c r="W8" t="str">
        <f t="shared" si="12"/>
        <v xml:space="preserve">["ID"] = 1879411188; </v>
      </c>
      <c r="X8" t="str">
        <f t="shared" si="13"/>
        <v/>
      </c>
      <c r="Y8" s="1" t="str">
        <f t="shared" si="14"/>
        <v xml:space="preserve">["SAVE_INDEX"] =  5; </v>
      </c>
      <c r="Z8">
        <f>VLOOKUP(D8,Type!A$2:B$18,2,FALSE)</f>
        <v>4</v>
      </c>
      <c r="AA8" t="str">
        <f t="shared" si="15"/>
        <v xml:space="preserve">["TYPE"] =  4; </v>
      </c>
      <c r="AB8" t="str">
        <f>IF(NOT(ISBLANK(E8)),VLOOKUP(E8,Type!D$2:E$6,2,FALSE),"")</f>
        <v/>
      </c>
      <c r="AC8" t="str">
        <f t="shared" si="16"/>
        <v xml:space="preserve">            </v>
      </c>
      <c r="AD8" t="str">
        <f t="shared" si="17"/>
        <v>2000</v>
      </c>
      <c r="AE8" t="str">
        <f t="shared" si="18"/>
        <v xml:space="preserve">["VXP"] = 2000; </v>
      </c>
      <c r="AF8" t="str">
        <f t="shared" si="19"/>
        <v>0</v>
      </c>
      <c r="AG8" t="str">
        <f t="shared" si="20"/>
        <v xml:space="preserve">["LP"] =  0; </v>
      </c>
      <c r="AH8" t="str">
        <f t="shared" si="21"/>
        <v>0</v>
      </c>
      <c r="AI8" t="str">
        <f t="shared" si="22"/>
        <v xml:space="preserve">["REP"] = 0; </v>
      </c>
      <c r="AJ8">
        <f>IF(NOT(ISBLANK(J8)),VLOOKUP(J8,Faction!A$2:B$78,2,FALSE),1)</f>
        <v>1</v>
      </c>
      <c r="AK8" t="str">
        <f t="shared" si="23"/>
        <v xml:space="preserve">["FACTION"] = 1; </v>
      </c>
      <c r="AL8" t="str">
        <f t="shared" si="24"/>
        <v xml:space="preserve">["TIER"] = 1; </v>
      </c>
      <c r="AM8" t="str">
        <f t="shared" si="25"/>
        <v xml:space="preserve">["MIN_LVL"] = "125"; </v>
      </c>
      <c r="AN8" t="str">
        <f t="shared" si="26"/>
        <v/>
      </c>
      <c r="AO8" t="str">
        <f t="shared" si="27"/>
        <v xml:space="preserve">["NAME"] = { ["EN"] = "Shakalush, the Stair Battle -- Orcs"; }; </v>
      </c>
      <c r="AP8" t="str">
        <f t="shared" si="28"/>
        <v xml:space="preserve">["LORE"] = { ["EN"] = "Defeat Orcs within Shakalush, the Stair Battle"; }; </v>
      </c>
      <c r="AQ8" t="str">
        <f t="shared" si="29"/>
        <v xml:space="preserve">["SUMMARY"] = { ["EN"] = "Defeat 125 Orcs within Shakalush, the Stair Battle"; }; </v>
      </c>
      <c r="AR8" t="str">
        <f t="shared" si="30"/>
        <v/>
      </c>
      <c r="AS8" t="str">
        <f t="shared" si="31"/>
        <v>};</v>
      </c>
    </row>
    <row r="9" spans="1:45" x14ac:dyDescent="0.25">
      <c r="A9">
        <v>1879411190</v>
      </c>
      <c r="B9">
        <v>6</v>
      </c>
      <c r="C9" t="s">
        <v>1577</v>
      </c>
      <c r="D9" t="s">
        <v>31</v>
      </c>
      <c r="F9">
        <v>2000</v>
      </c>
      <c r="K9" t="s">
        <v>1579</v>
      </c>
      <c r="L9" t="s">
        <v>1578</v>
      </c>
      <c r="M9">
        <v>1</v>
      </c>
      <c r="N9">
        <v>125</v>
      </c>
      <c r="R9" t="str">
        <f t="shared" si="7"/>
        <v xml:space="preserve">  [8] = {["ID"] = 1879411190; }; -- Shakalush, the Stair Battle - Hobgoblin</v>
      </c>
      <c r="S9" s="1" t="str">
        <f t="shared" si="8"/>
        <v xml:space="preserve">  [8] = {["ID"] = 1879411190; ["SAVE_INDEX"] =  6; ["TYPE"] =  4;             ["VXP"] = 2000; ["LP"] =  0; ["REP"] = 0; ["FACTION"] = 1; ["TIER"] = 1; ["MIN_LVL"] = "125"; ["NAME"] = { ["EN"] = "Shakalush, the Stair Battle - Hobgoblin"; }; ["LORE"] = { ["EN"] = "Defeat hobgoblins within Shakalush, the Stair Battle."; }; ["SUMMARY"] = { ["EN"] = "Defeat 40 hobgoblins within Shakalush, the Stair Battle"; }; };</v>
      </c>
      <c r="T9">
        <f t="shared" si="9"/>
        <v>8</v>
      </c>
      <c r="U9" t="str">
        <f t="shared" si="10"/>
        <v xml:space="preserve">  [8] = {</v>
      </c>
      <c r="V9" t="str">
        <f t="shared" si="11"/>
        <v xml:space="preserve">["ID"] = 1879411190; </v>
      </c>
      <c r="W9" t="str">
        <f t="shared" si="12"/>
        <v xml:space="preserve">["ID"] = 1879411190; </v>
      </c>
      <c r="X9" t="str">
        <f t="shared" si="13"/>
        <v/>
      </c>
      <c r="Y9" s="1" t="str">
        <f t="shared" si="14"/>
        <v xml:space="preserve">["SAVE_INDEX"] =  6; </v>
      </c>
      <c r="Z9">
        <f>VLOOKUP(D9,Type!A$2:B$18,2,FALSE)</f>
        <v>4</v>
      </c>
      <c r="AA9" t="str">
        <f t="shared" si="15"/>
        <v xml:space="preserve">["TYPE"] =  4; </v>
      </c>
      <c r="AB9" t="str">
        <f>IF(NOT(ISBLANK(E9)),VLOOKUP(E9,Type!D$2:E$6,2,FALSE),"")</f>
        <v/>
      </c>
      <c r="AC9" t="str">
        <f t="shared" si="16"/>
        <v xml:space="preserve">            </v>
      </c>
      <c r="AD9" t="str">
        <f t="shared" si="17"/>
        <v>2000</v>
      </c>
      <c r="AE9" t="str">
        <f t="shared" si="18"/>
        <v xml:space="preserve">["VXP"] = 2000; </v>
      </c>
      <c r="AF9" t="str">
        <f t="shared" si="19"/>
        <v>0</v>
      </c>
      <c r="AG9" t="str">
        <f t="shared" si="20"/>
        <v xml:space="preserve">["LP"] =  0; </v>
      </c>
      <c r="AH9" t="str">
        <f t="shared" si="21"/>
        <v>0</v>
      </c>
      <c r="AI9" t="str">
        <f t="shared" si="22"/>
        <v xml:space="preserve">["REP"] = 0; </v>
      </c>
      <c r="AJ9">
        <f>IF(NOT(ISBLANK(J9)),VLOOKUP(J9,Faction!A$2:B$78,2,FALSE),1)</f>
        <v>1</v>
      </c>
      <c r="AK9" t="str">
        <f t="shared" si="23"/>
        <v xml:space="preserve">["FACTION"] = 1; </v>
      </c>
      <c r="AL9" t="str">
        <f t="shared" si="24"/>
        <v xml:space="preserve">["TIER"] = 1; </v>
      </c>
      <c r="AM9" t="str">
        <f t="shared" si="25"/>
        <v xml:space="preserve">["MIN_LVL"] = "125"; </v>
      </c>
      <c r="AN9" t="str">
        <f t="shared" si="26"/>
        <v/>
      </c>
      <c r="AO9" t="str">
        <f t="shared" si="27"/>
        <v xml:space="preserve">["NAME"] = { ["EN"] = "Shakalush, the Stair Battle - Hobgoblin"; }; </v>
      </c>
      <c r="AP9" t="str">
        <f t="shared" si="28"/>
        <v xml:space="preserve">["LORE"] = { ["EN"] = "Defeat hobgoblins within Shakalush, the Stair Battle."; }; </v>
      </c>
      <c r="AQ9" t="str">
        <f t="shared" si="29"/>
        <v xml:space="preserve">["SUMMARY"] = { ["EN"] = "Defeat 40 hobgoblins within Shakalush, the Stair Battle"; }; </v>
      </c>
      <c r="AR9" t="str">
        <f t="shared" si="30"/>
        <v/>
      </c>
      <c r="AS9" t="str">
        <f t="shared" si="31"/>
        <v>};</v>
      </c>
    </row>
    <row r="10" spans="1:45" x14ac:dyDescent="0.25">
      <c r="A10">
        <v>1879411184</v>
      </c>
      <c r="B10">
        <v>7</v>
      </c>
      <c r="C10" t="s">
        <v>1568</v>
      </c>
      <c r="D10" t="s">
        <v>31</v>
      </c>
      <c r="F10">
        <v>2000</v>
      </c>
      <c r="K10" t="s">
        <v>1580</v>
      </c>
      <c r="L10" t="s">
        <v>1570</v>
      </c>
      <c r="M10">
        <v>1</v>
      </c>
      <c r="N10">
        <v>125</v>
      </c>
      <c r="R10" t="str">
        <f t="shared" si="7"/>
        <v xml:space="preserve">  [9] = {["ID"] = 1879411184; }; -- Shakalush, the Stair Battle -- Tier 4</v>
      </c>
      <c r="S10" s="1" t="str">
        <f t="shared" si="8"/>
        <v xml:space="preserve">  [9] = {["ID"] = 1879411184; ["SAVE_INDEX"] =  7; ["TYPE"] =  4;             ["VXP"] = 2000; ["LP"] =  0; ["REP"] = 0; ["FACTION"] = 1; ["TIER"] = 1; ["MIN_LVL"] = "125"; ["NAME"] = { ["EN"] = "Shakalush, the Stair Battle -- Tier 4"; }; ["LORE"] = { ["EN"] = "On the eastern edge of Gundabad, troops are amassing for a flank on the main dwarf-settlement below. Led by Zhurmat, a goblin atop a two-headed troll, this small army poses a grave threat to all within Elderslade."; }; ["SUMMARY"] = { ["EN"] = "Complete 'Shakalush, the Stair Battle -- Tier 4'"; }; };</v>
      </c>
      <c r="T10">
        <f t="shared" si="9"/>
        <v>9</v>
      </c>
      <c r="U10" t="str">
        <f t="shared" si="10"/>
        <v xml:space="preserve">  [9] = {</v>
      </c>
      <c r="V10" t="str">
        <f t="shared" si="11"/>
        <v xml:space="preserve">["ID"] = 1879411184; </v>
      </c>
      <c r="W10" t="str">
        <f t="shared" si="12"/>
        <v xml:space="preserve">["ID"] = 1879411184; </v>
      </c>
      <c r="X10" t="str">
        <f t="shared" si="13"/>
        <v/>
      </c>
      <c r="Y10" s="1" t="str">
        <f t="shared" si="14"/>
        <v xml:space="preserve">["SAVE_INDEX"] =  7; </v>
      </c>
      <c r="Z10">
        <f>VLOOKUP(D10,Type!A$2:B$18,2,FALSE)</f>
        <v>4</v>
      </c>
      <c r="AA10" t="str">
        <f t="shared" si="15"/>
        <v xml:space="preserve">["TYPE"] =  4; </v>
      </c>
      <c r="AB10" t="str">
        <f>IF(NOT(ISBLANK(E10)),VLOOKUP(E10,Type!D$2:E$6,2,FALSE),"")</f>
        <v/>
      </c>
      <c r="AC10" t="str">
        <f t="shared" si="16"/>
        <v xml:space="preserve">            </v>
      </c>
      <c r="AD10" t="str">
        <f t="shared" si="17"/>
        <v>2000</v>
      </c>
      <c r="AE10" t="str">
        <f t="shared" si="18"/>
        <v xml:space="preserve">["VXP"] = 2000; </v>
      </c>
      <c r="AF10" t="str">
        <f t="shared" si="19"/>
        <v>0</v>
      </c>
      <c r="AG10" t="str">
        <f t="shared" si="20"/>
        <v xml:space="preserve">["LP"] =  0; </v>
      </c>
      <c r="AH10" t="str">
        <f t="shared" si="21"/>
        <v>0</v>
      </c>
      <c r="AI10" t="str">
        <f t="shared" si="22"/>
        <v xml:space="preserve">["REP"] = 0; </v>
      </c>
      <c r="AJ10">
        <f>IF(NOT(ISBLANK(J10)),VLOOKUP(J10,Faction!A$2:B$78,2,FALSE),1)</f>
        <v>1</v>
      </c>
      <c r="AK10" t="str">
        <f t="shared" si="23"/>
        <v xml:space="preserve">["FACTION"] = 1; </v>
      </c>
      <c r="AL10" t="str">
        <f t="shared" si="24"/>
        <v xml:space="preserve">["TIER"] = 1; </v>
      </c>
      <c r="AM10" t="str">
        <f t="shared" si="25"/>
        <v xml:space="preserve">["MIN_LVL"] = "125"; </v>
      </c>
      <c r="AN10" t="str">
        <f t="shared" si="26"/>
        <v/>
      </c>
      <c r="AO10" t="str">
        <f t="shared" si="27"/>
        <v xml:space="preserve">["NAME"] = { ["EN"] = "Shakalush, the Stair Battle -- Tier 4"; }; </v>
      </c>
      <c r="AP10" t="str">
        <f t="shared" si="28"/>
        <v xml:space="preserve">["LORE"] = { ["EN"] = "On the eastern edge of Gundabad, troops are amassing for a flank on the main dwarf-settlement below. Led by Zhurmat, a goblin atop a two-headed troll, this small army poses a grave threat to all within Elderslade."; }; </v>
      </c>
      <c r="AQ10" t="str">
        <f t="shared" si="29"/>
        <v xml:space="preserve">["SUMMARY"] = { ["EN"] = "Complete 'Shakalush, the Stair Battle -- Tier 4'"; }; </v>
      </c>
      <c r="AR10" t="str">
        <f t="shared" si="30"/>
        <v/>
      </c>
      <c r="AS10" t="str">
        <f t="shared" si="31"/>
        <v>};</v>
      </c>
    </row>
    <row r="11" spans="1:45" x14ac:dyDescent="0.25">
      <c r="A11">
        <v>1879411185</v>
      </c>
      <c r="B11">
        <v>8</v>
      </c>
      <c r="C11" t="s">
        <v>1569</v>
      </c>
      <c r="D11" t="s">
        <v>31</v>
      </c>
      <c r="F11">
        <v>2000</v>
      </c>
      <c r="K11" t="s">
        <v>1581</v>
      </c>
      <c r="L11" t="s">
        <v>1570</v>
      </c>
      <c r="M11">
        <v>1</v>
      </c>
      <c r="N11">
        <v>125</v>
      </c>
      <c r="R11" t="str">
        <f t="shared" si="7"/>
        <v xml:space="preserve"> [10] = {["ID"] = 1879411185; }; -- Shakalush, the Stair Battle -- Tier 5</v>
      </c>
      <c r="S11" s="1" t="str">
        <f t="shared" si="8"/>
        <v xml:space="preserve"> [10] = {["ID"] = 1879411185; ["SAVE_INDEX"] =  8; ["TYPE"] =  4;             ["VXP"] = 2000; ["LP"] =  0; ["REP"] = 0; ["FACTION"] = 1; ["TIER"] = 1; ["MIN_LVL"] = "125"; ["NAME"] = { ["EN"] = "Shakalush, the Stair Battle -- Tier 5"; }; ["LORE"] = { ["EN"] = "On the eastern edge of Gundabad, troops are amassing for a flank on the main dwarf-settlement below. Led by Zhurmat, a goblin atop a two-headed troll, this small army poses a grave threat to all within Elderslade."; }; ["SUMMARY"] = { ["EN"] = "Complete 'Shakalush, the Stair Battle -- Tier 5'"; }; };</v>
      </c>
      <c r="T11">
        <f t="shared" si="9"/>
        <v>10</v>
      </c>
      <c r="U11" t="str">
        <f t="shared" si="10"/>
        <v xml:space="preserve"> [10] = {</v>
      </c>
      <c r="V11" t="str">
        <f t="shared" si="11"/>
        <v xml:space="preserve">["ID"] = 1879411185; </v>
      </c>
      <c r="W11" t="str">
        <f t="shared" si="12"/>
        <v xml:space="preserve">["ID"] = 1879411185; </v>
      </c>
      <c r="X11" t="str">
        <f t="shared" si="13"/>
        <v/>
      </c>
      <c r="Y11" s="1" t="str">
        <f t="shared" si="14"/>
        <v xml:space="preserve">["SAVE_INDEX"] =  8; </v>
      </c>
      <c r="Z11">
        <f>VLOOKUP(D11,Type!A$2:B$18,2,FALSE)</f>
        <v>4</v>
      </c>
      <c r="AA11" t="str">
        <f t="shared" si="15"/>
        <v xml:space="preserve">["TYPE"] =  4; </v>
      </c>
      <c r="AB11" t="str">
        <f>IF(NOT(ISBLANK(E11)),VLOOKUP(E11,Type!D$2:E$6,2,FALSE),"")</f>
        <v/>
      </c>
      <c r="AC11" t="str">
        <f t="shared" si="16"/>
        <v xml:space="preserve">            </v>
      </c>
      <c r="AD11" t="str">
        <f t="shared" si="17"/>
        <v>2000</v>
      </c>
      <c r="AE11" t="str">
        <f t="shared" si="18"/>
        <v xml:space="preserve">["VXP"] = 2000; </v>
      </c>
      <c r="AF11" t="str">
        <f t="shared" si="19"/>
        <v>0</v>
      </c>
      <c r="AG11" t="str">
        <f t="shared" si="20"/>
        <v xml:space="preserve">["LP"] =  0; </v>
      </c>
      <c r="AH11" t="str">
        <f t="shared" si="21"/>
        <v>0</v>
      </c>
      <c r="AI11" t="str">
        <f t="shared" si="22"/>
        <v xml:space="preserve">["REP"] = 0; </v>
      </c>
      <c r="AJ11">
        <f>IF(NOT(ISBLANK(J11)),VLOOKUP(J11,Faction!A$2:B$78,2,FALSE),1)</f>
        <v>1</v>
      </c>
      <c r="AK11" t="str">
        <f t="shared" si="23"/>
        <v xml:space="preserve">["FACTION"] = 1; </v>
      </c>
      <c r="AL11" t="str">
        <f t="shared" si="24"/>
        <v xml:space="preserve">["TIER"] = 1; </v>
      </c>
      <c r="AM11" t="str">
        <f t="shared" si="25"/>
        <v xml:space="preserve">["MIN_LVL"] = "125"; </v>
      </c>
      <c r="AN11" t="str">
        <f t="shared" si="26"/>
        <v/>
      </c>
      <c r="AO11" t="str">
        <f t="shared" si="27"/>
        <v xml:space="preserve">["NAME"] = { ["EN"] = "Shakalush, the Stair Battle -- Tier 5"; }; </v>
      </c>
      <c r="AP11" t="str">
        <f t="shared" si="28"/>
        <v xml:space="preserve">["LORE"] = { ["EN"] = "On the eastern edge of Gundabad, troops are amassing for a flank on the main dwarf-settlement below. Led by Zhurmat, a goblin atop a two-headed troll, this small army poses a grave threat to all within Elderslade."; }; </v>
      </c>
      <c r="AQ11" t="str">
        <f t="shared" si="29"/>
        <v xml:space="preserve">["SUMMARY"] = { ["EN"] = "Complete 'Shakalush, the Stair Battle -- Tier 5'"; }; </v>
      </c>
      <c r="AR11" t="str">
        <f t="shared" si="30"/>
        <v/>
      </c>
      <c r="AS11" t="str">
        <f t="shared" si="31"/>
        <v>};</v>
      </c>
    </row>
    <row r="12" spans="1:45" x14ac:dyDescent="0.25">
      <c r="C12" s="2" t="s">
        <v>1562</v>
      </c>
      <c r="D12" s="2" t="s">
        <v>134</v>
      </c>
      <c r="E12" s="2"/>
      <c r="P12">
        <v>112</v>
      </c>
      <c r="R12" t="str">
        <f t="shared" si="7"/>
        <v xml:space="preserve"> [11] = {["CAT_ID"] = 112; }; -- Amdân Dammul</v>
      </c>
      <c r="S12" s="1" t="str">
        <f t="shared" si="8"/>
        <v xml:space="preserve"> [11] = {                                          ["TYPE"] = 14;             ["VXP"] =    0; ["LP"] =  0; ["REP"] = 0; ["FACTION"] = 1; ["TIER"] = 0;                      ["NAME"] = { ["EN"] = "Amdân Dammul"; }; };</v>
      </c>
      <c r="T12">
        <f t="shared" si="9"/>
        <v>11</v>
      </c>
      <c r="U12" t="str">
        <f t="shared" si="10"/>
        <v xml:space="preserve"> [11] = {</v>
      </c>
      <c r="V12" t="str">
        <f t="shared" si="11"/>
        <v xml:space="preserve">                     </v>
      </c>
      <c r="W12" t="str">
        <f t="shared" si="12"/>
        <v/>
      </c>
      <c r="X12" t="str">
        <f t="shared" si="13"/>
        <v xml:space="preserve">["CAT_ID"] = 112; </v>
      </c>
      <c r="Y12" s="1" t="str">
        <f t="shared" si="14"/>
        <v xml:space="preserve">                     </v>
      </c>
      <c r="Z12">
        <f>VLOOKUP(D12,Type!A$2:B$18,2,FALSE)</f>
        <v>14</v>
      </c>
      <c r="AA12" t="str">
        <f t="shared" si="15"/>
        <v xml:space="preserve">["TYPE"] = 14; </v>
      </c>
      <c r="AB12" t="str">
        <f>IF(NOT(ISBLANK(E12)),VLOOKUP(E12,Type!D$2:E$6,2,FALSE),"")</f>
        <v/>
      </c>
      <c r="AC12" t="str">
        <f t="shared" si="16"/>
        <v xml:space="preserve">            </v>
      </c>
      <c r="AD12" t="str">
        <f t="shared" si="17"/>
        <v>0</v>
      </c>
      <c r="AE12" t="str">
        <f t="shared" si="18"/>
        <v xml:space="preserve">["VXP"] =    0; </v>
      </c>
      <c r="AF12" t="str">
        <f t="shared" si="19"/>
        <v>0</v>
      </c>
      <c r="AG12" t="str">
        <f t="shared" si="20"/>
        <v xml:space="preserve">["LP"] =  0; </v>
      </c>
      <c r="AH12" t="str">
        <f t="shared" si="21"/>
        <v>0</v>
      </c>
      <c r="AI12" t="str">
        <f t="shared" si="22"/>
        <v xml:space="preserve">["REP"] = 0; </v>
      </c>
      <c r="AJ12">
        <f>IF(NOT(ISBLANK(J12)),VLOOKUP(J12,Faction!A$2:B$78,2,FALSE),1)</f>
        <v>1</v>
      </c>
      <c r="AK12" t="str">
        <f t="shared" si="23"/>
        <v xml:space="preserve">["FACTION"] = 1; </v>
      </c>
      <c r="AL12" t="str">
        <f t="shared" si="24"/>
        <v xml:space="preserve">["TIER"] = 0; </v>
      </c>
      <c r="AM12" t="str">
        <f t="shared" si="25"/>
        <v xml:space="preserve">                     </v>
      </c>
      <c r="AN12" t="str">
        <f t="shared" si="26"/>
        <v/>
      </c>
      <c r="AO12" t="str">
        <f t="shared" si="27"/>
        <v xml:space="preserve">["NAME"] = { ["EN"] = "Amdân Dammul"; }; </v>
      </c>
      <c r="AP12" t="str">
        <f t="shared" si="28"/>
        <v/>
      </c>
      <c r="AQ12" t="str">
        <f t="shared" si="29"/>
        <v/>
      </c>
      <c r="AR12" t="str">
        <f t="shared" si="30"/>
        <v/>
      </c>
      <c r="AS12" t="str">
        <f t="shared" si="31"/>
        <v>};</v>
      </c>
    </row>
    <row r="13" spans="1:45" x14ac:dyDescent="0.25">
      <c r="A13">
        <v>1879409925</v>
      </c>
      <c r="B13">
        <v>9</v>
      </c>
      <c r="C13" t="s">
        <v>1583</v>
      </c>
      <c r="D13" t="s">
        <v>31</v>
      </c>
      <c r="F13">
        <v>2000</v>
      </c>
      <c r="G13" t="s">
        <v>1606</v>
      </c>
      <c r="H13">
        <v>10</v>
      </c>
      <c r="K13" t="s">
        <v>209</v>
      </c>
      <c r="L13" t="s">
        <v>1588</v>
      </c>
      <c r="M13">
        <v>0</v>
      </c>
      <c r="N13">
        <v>125</v>
      </c>
      <c r="R13" t="str">
        <f t="shared" si="7"/>
        <v xml:space="preserve"> [12] = {["ID"] = 1879409925; }; -- Amdân Dammul, the Bloody Threshold -- Tier 1</v>
      </c>
      <c r="S13" s="1" t="str">
        <f t="shared" si="8"/>
        <v xml:space="preserve"> [12] = {["ID"] = 1879409925; ["SAVE_INDEX"] =  9; ["TYPE"] =  4;             ["VXP"] = 2000; ["LP"] = 10; ["REP"] = 0; ["FACTION"] = 1; ["TIER"] = 0; ["MIN_LVL"] = "125"; ["NAME"] = { ["EN"] = "Amdân Dammul, the Bloody Threshold -- Tier 1"; }; ["LORE"] = { ["EN"] = "It is at Amdân Dammul, the Bloody Threshold, that Durin Stonehelmson will seek to end the War of Three Peaks by challenging Gorgar the Ruthless himself."; }; ["SUMMARY"] = { ["EN"] = "Complete 2 deeds"; }; ["TITLE"] = { ["EN"] = "the Bloody Survivor"; }; };</v>
      </c>
      <c r="T13">
        <f t="shared" si="9"/>
        <v>12</v>
      </c>
      <c r="U13" t="str">
        <f t="shared" si="10"/>
        <v xml:space="preserve"> [12] = {</v>
      </c>
      <c r="V13" t="str">
        <f t="shared" si="11"/>
        <v xml:space="preserve">["ID"] = 1879409925; </v>
      </c>
      <c r="W13" t="str">
        <f t="shared" si="12"/>
        <v xml:space="preserve">["ID"] = 1879409925; </v>
      </c>
      <c r="X13" t="str">
        <f t="shared" si="13"/>
        <v/>
      </c>
      <c r="Y13" s="1" t="str">
        <f t="shared" si="14"/>
        <v xml:space="preserve">["SAVE_INDEX"] =  9; </v>
      </c>
      <c r="Z13">
        <f>VLOOKUP(D13,Type!A$2:B$18,2,FALSE)</f>
        <v>4</v>
      </c>
      <c r="AA13" t="str">
        <f t="shared" si="15"/>
        <v xml:space="preserve">["TYPE"] =  4; </v>
      </c>
      <c r="AB13" t="str">
        <f>IF(NOT(ISBLANK(E13)),VLOOKUP(E13,Type!D$2:E$6,2,FALSE),"")</f>
        <v/>
      </c>
      <c r="AC13" t="str">
        <f t="shared" si="16"/>
        <v xml:space="preserve">            </v>
      </c>
      <c r="AD13" t="str">
        <f t="shared" si="17"/>
        <v>2000</v>
      </c>
      <c r="AE13" t="str">
        <f t="shared" si="18"/>
        <v xml:space="preserve">["VXP"] = 2000; </v>
      </c>
      <c r="AF13" t="str">
        <f t="shared" si="19"/>
        <v>10</v>
      </c>
      <c r="AG13" t="str">
        <f t="shared" si="20"/>
        <v xml:space="preserve">["LP"] = 10; </v>
      </c>
      <c r="AH13" t="str">
        <f t="shared" si="21"/>
        <v>0</v>
      </c>
      <c r="AI13" t="str">
        <f t="shared" si="22"/>
        <v xml:space="preserve">["REP"] = 0; </v>
      </c>
      <c r="AJ13">
        <f>IF(NOT(ISBLANK(J13)),VLOOKUP(J13,Faction!A$2:B$78,2,FALSE),1)</f>
        <v>1</v>
      </c>
      <c r="AK13" t="str">
        <f t="shared" si="23"/>
        <v xml:space="preserve">["FACTION"] = 1; </v>
      </c>
      <c r="AL13" t="str">
        <f t="shared" si="24"/>
        <v xml:space="preserve">["TIER"] = 0; </v>
      </c>
      <c r="AM13" t="str">
        <f t="shared" si="25"/>
        <v xml:space="preserve">["MIN_LVL"] = "125"; </v>
      </c>
      <c r="AN13" t="str">
        <f t="shared" si="26"/>
        <v/>
      </c>
      <c r="AO13" t="str">
        <f t="shared" si="27"/>
        <v xml:space="preserve">["NAME"] = { ["EN"] = "Amdân Dammul, the Bloody Threshold -- Tier 1"; }; </v>
      </c>
      <c r="AP13" t="str">
        <f t="shared" si="28"/>
        <v xml:space="preserve">["LORE"] = { ["EN"] = "It is at Amdân Dammul, the Bloody Threshold, that Durin Stonehelmson will seek to end the War of Three Peaks by challenging Gorgar the Ruthless himself."; }; </v>
      </c>
      <c r="AQ13" t="str">
        <f t="shared" si="29"/>
        <v xml:space="preserve">["SUMMARY"] = { ["EN"] = "Complete 2 deeds"; }; </v>
      </c>
      <c r="AR13" t="str">
        <f t="shared" si="30"/>
        <v xml:space="preserve">["TITLE"] = { ["EN"] = "the Bloody Survivor"; }; </v>
      </c>
      <c r="AS13" t="str">
        <f t="shared" si="31"/>
        <v>};</v>
      </c>
    </row>
    <row r="14" spans="1:45" x14ac:dyDescent="0.25">
      <c r="A14">
        <v>1879409928</v>
      </c>
      <c r="B14">
        <v>10</v>
      </c>
      <c r="C14" t="s">
        <v>1589</v>
      </c>
      <c r="D14" t="s">
        <v>31</v>
      </c>
      <c r="F14">
        <v>2000</v>
      </c>
      <c r="H14">
        <v>5</v>
      </c>
      <c r="K14" t="s">
        <v>1599</v>
      </c>
      <c r="L14" t="s">
        <v>1598</v>
      </c>
      <c r="M14">
        <v>1</v>
      </c>
      <c r="N14">
        <v>125</v>
      </c>
      <c r="R14" t="str">
        <f t="shared" si="7"/>
        <v xml:space="preserve"> [13] = {["ID"] = 1879409928; }; -- Amdân Dammul, the Bloody Threshold: The Beasts of Slaughter -- Tier 1</v>
      </c>
      <c r="S14" s="1" t="str">
        <f t="shared" si="8"/>
        <v xml:space="preserve"> [13] = {["ID"] = 1879409928; ["SAVE_INDEX"] = 10; ["TYPE"] =  4;             ["VXP"] = 2000; ["LP"] =  5; ["REP"] = 0; ["FACTION"] = 1; ["TIER"] = 1; ["MIN_LVL"] = "125"; ["NAME"] = { ["EN"] = "Amdân Dammul, the Bloody Threshold: The Beasts of Slaughter -- Tier 1"; }; ["LORE"] = { ["EN"] = "Gorgar's trap has been sprung, and you must face the assortment of tamed beasts he now sends against you!"; }; ["SUMMARY"] = { ["EN"] = "Defeat the Beasts of Slaughter"; }; };</v>
      </c>
      <c r="T14">
        <f t="shared" si="9"/>
        <v>13</v>
      </c>
      <c r="U14" t="str">
        <f t="shared" si="10"/>
        <v xml:space="preserve"> [13] = {</v>
      </c>
      <c r="V14" t="str">
        <f t="shared" si="11"/>
        <v xml:space="preserve">["ID"] = 1879409928; </v>
      </c>
      <c r="W14" t="str">
        <f t="shared" si="12"/>
        <v xml:space="preserve">["ID"] = 1879409928; </v>
      </c>
      <c r="X14" t="str">
        <f t="shared" si="13"/>
        <v/>
      </c>
      <c r="Y14" s="1" t="str">
        <f t="shared" si="14"/>
        <v xml:space="preserve">["SAVE_INDEX"] = 10; </v>
      </c>
      <c r="Z14">
        <f>VLOOKUP(D14,Type!A$2:B$18,2,FALSE)</f>
        <v>4</v>
      </c>
      <c r="AA14" t="str">
        <f t="shared" si="15"/>
        <v xml:space="preserve">["TYPE"] =  4; </v>
      </c>
      <c r="AB14" t="str">
        <f>IF(NOT(ISBLANK(E14)),VLOOKUP(E14,Type!D$2:E$6,2,FALSE),"")</f>
        <v/>
      </c>
      <c r="AC14" t="str">
        <f t="shared" si="16"/>
        <v xml:space="preserve">            </v>
      </c>
      <c r="AD14" t="str">
        <f t="shared" si="17"/>
        <v>2000</v>
      </c>
      <c r="AE14" t="str">
        <f t="shared" si="18"/>
        <v xml:space="preserve">["VXP"] = 2000; </v>
      </c>
      <c r="AF14" t="str">
        <f t="shared" si="19"/>
        <v>5</v>
      </c>
      <c r="AG14" t="str">
        <f t="shared" si="20"/>
        <v xml:space="preserve">["LP"] =  5; </v>
      </c>
      <c r="AH14" t="str">
        <f t="shared" si="21"/>
        <v>0</v>
      </c>
      <c r="AI14" t="str">
        <f t="shared" si="22"/>
        <v xml:space="preserve">["REP"] = 0; </v>
      </c>
      <c r="AJ14">
        <f>IF(NOT(ISBLANK(J14)),VLOOKUP(J14,Faction!A$2:B$78,2,FALSE),1)</f>
        <v>1</v>
      </c>
      <c r="AK14" t="str">
        <f t="shared" si="23"/>
        <v xml:space="preserve">["FACTION"] = 1; </v>
      </c>
      <c r="AL14" t="str">
        <f t="shared" si="24"/>
        <v xml:space="preserve">["TIER"] = 1; </v>
      </c>
      <c r="AM14" t="str">
        <f t="shared" si="25"/>
        <v xml:space="preserve">["MIN_LVL"] = "125"; </v>
      </c>
      <c r="AN14" t="str">
        <f t="shared" si="26"/>
        <v/>
      </c>
      <c r="AO14" t="str">
        <f t="shared" si="27"/>
        <v xml:space="preserve">["NAME"] = { ["EN"] = "Amdân Dammul, the Bloody Threshold: The Beasts of Slaughter -- Tier 1"; }; </v>
      </c>
      <c r="AP14" t="str">
        <f t="shared" si="28"/>
        <v xml:space="preserve">["LORE"] = { ["EN"] = "Gorgar's trap has been sprung, and you must face the assortment of tamed beasts he now sends against you!"; }; </v>
      </c>
      <c r="AQ14" t="str">
        <f t="shared" si="29"/>
        <v xml:space="preserve">["SUMMARY"] = { ["EN"] = "Defeat the Beasts of Slaughter"; }; </v>
      </c>
      <c r="AR14" t="str">
        <f t="shared" si="30"/>
        <v/>
      </c>
      <c r="AS14" t="str">
        <f t="shared" si="31"/>
        <v>};</v>
      </c>
    </row>
    <row r="15" spans="1:45" x14ac:dyDescent="0.25">
      <c r="A15">
        <v>1879409918</v>
      </c>
      <c r="B15">
        <v>11</v>
      </c>
      <c r="C15" t="s">
        <v>1590</v>
      </c>
      <c r="D15" t="s">
        <v>31</v>
      </c>
      <c r="F15">
        <v>2000</v>
      </c>
      <c r="H15">
        <v>5</v>
      </c>
      <c r="K15" t="s">
        <v>1601</v>
      </c>
      <c r="L15" t="s">
        <v>1600</v>
      </c>
      <c r="M15">
        <v>1</v>
      </c>
      <c r="N15">
        <v>125</v>
      </c>
      <c r="R15" t="str">
        <f t="shared" si="7"/>
        <v xml:space="preserve"> [14] = {["ID"] = 1879409918; }; -- Amdân Dammul, the Bloody Threshold: Gorgar and Ránulur -- Tier 1</v>
      </c>
      <c r="S15" s="1" t="str">
        <f t="shared" si="8"/>
        <v xml:space="preserve"> [14] = {["ID"] = 1879409918; ["SAVE_INDEX"] = 11; ["TYPE"] =  4;             ["VXP"] = 2000; ["LP"] =  5; ["REP"] = 0; ["FACTION"] = 1; ["TIER"] = 1; ["MIN_LVL"] = "125"; ["NAME"] = { ["EN"] = "Amdân Dammul, the Bloody Threshold: Gorgar and Ránulur -- Tier 1"; }; ["LORE"] = { ["EN"] = "Gorgar the Ruthless has one last beast in his stables, and he intends to use it to defeat you!"; }; ["SUMMARY"] = { ["EN"] = "Defeat Gorgar and Ránulur"; }; };</v>
      </c>
      <c r="T15">
        <f t="shared" si="9"/>
        <v>14</v>
      </c>
      <c r="U15" t="str">
        <f t="shared" si="10"/>
        <v xml:space="preserve"> [14] = {</v>
      </c>
      <c r="V15" t="str">
        <f t="shared" si="11"/>
        <v xml:space="preserve">["ID"] = 1879409918; </v>
      </c>
      <c r="W15" t="str">
        <f t="shared" si="12"/>
        <v xml:space="preserve">["ID"] = 1879409918; </v>
      </c>
      <c r="X15" t="str">
        <f t="shared" si="13"/>
        <v/>
      </c>
      <c r="Y15" s="1" t="str">
        <f t="shared" si="14"/>
        <v xml:space="preserve">["SAVE_INDEX"] = 11; </v>
      </c>
      <c r="Z15">
        <f>VLOOKUP(D15,Type!A$2:B$18,2,FALSE)</f>
        <v>4</v>
      </c>
      <c r="AA15" t="str">
        <f t="shared" si="15"/>
        <v xml:space="preserve">["TYPE"] =  4; </v>
      </c>
      <c r="AB15" t="str">
        <f>IF(NOT(ISBLANK(E15)),VLOOKUP(E15,Type!D$2:E$6,2,FALSE),"")</f>
        <v/>
      </c>
      <c r="AC15" t="str">
        <f t="shared" si="16"/>
        <v xml:space="preserve">            </v>
      </c>
      <c r="AD15" t="str">
        <f t="shared" si="17"/>
        <v>2000</v>
      </c>
      <c r="AE15" t="str">
        <f t="shared" si="18"/>
        <v xml:space="preserve">["VXP"] = 2000; </v>
      </c>
      <c r="AF15" t="str">
        <f t="shared" si="19"/>
        <v>5</v>
      </c>
      <c r="AG15" t="str">
        <f t="shared" si="20"/>
        <v xml:space="preserve">["LP"] =  5; </v>
      </c>
      <c r="AH15" t="str">
        <f t="shared" si="21"/>
        <v>0</v>
      </c>
      <c r="AI15" t="str">
        <f t="shared" si="22"/>
        <v xml:space="preserve">["REP"] = 0; </v>
      </c>
      <c r="AJ15">
        <f>IF(NOT(ISBLANK(J15)),VLOOKUP(J15,Faction!A$2:B$78,2,FALSE),1)</f>
        <v>1</v>
      </c>
      <c r="AK15" t="str">
        <f t="shared" si="23"/>
        <v xml:space="preserve">["FACTION"] = 1; </v>
      </c>
      <c r="AL15" t="str">
        <f t="shared" si="24"/>
        <v xml:space="preserve">["TIER"] = 1; </v>
      </c>
      <c r="AM15" t="str">
        <f t="shared" si="25"/>
        <v xml:space="preserve">["MIN_LVL"] = "125"; </v>
      </c>
      <c r="AN15" t="str">
        <f t="shared" si="26"/>
        <v/>
      </c>
      <c r="AO15" t="str">
        <f t="shared" si="27"/>
        <v xml:space="preserve">["NAME"] = { ["EN"] = "Amdân Dammul, the Bloody Threshold: Gorgar and Ránulur -- Tier 1"; }; </v>
      </c>
      <c r="AP15" t="str">
        <f t="shared" si="28"/>
        <v xml:space="preserve">["LORE"] = { ["EN"] = "Gorgar the Ruthless has one last beast in his stables, and he intends to use it to defeat you!"; }; </v>
      </c>
      <c r="AQ15" t="str">
        <f t="shared" si="29"/>
        <v xml:space="preserve">["SUMMARY"] = { ["EN"] = "Defeat Gorgar and Ránulur"; }; </v>
      </c>
      <c r="AR15" t="str">
        <f t="shared" si="30"/>
        <v/>
      </c>
      <c r="AS15" t="str">
        <f t="shared" si="31"/>
        <v>};</v>
      </c>
    </row>
    <row r="16" spans="1:45" x14ac:dyDescent="0.25">
      <c r="A16">
        <v>1879409931</v>
      </c>
      <c r="B16">
        <v>12</v>
      </c>
      <c r="C16" t="s">
        <v>1584</v>
      </c>
      <c r="D16" t="s">
        <v>31</v>
      </c>
      <c r="F16">
        <v>2000</v>
      </c>
      <c r="G16" t="s">
        <v>1607</v>
      </c>
      <c r="H16">
        <v>10</v>
      </c>
      <c r="K16" t="s">
        <v>1602</v>
      </c>
      <c r="L16" t="s">
        <v>1588</v>
      </c>
      <c r="M16">
        <v>0</v>
      </c>
      <c r="N16">
        <v>125</v>
      </c>
      <c r="R16" t="str">
        <f t="shared" si="7"/>
        <v xml:space="preserve"> [15] = {["ID"] = 1879409931; }; -- Amdân Dammul, the Bloody Threshold -- Tier 2</v>
      </c>
      <c r="S16" s="1" t="str">
        <f t="shared" si="8"/>
        <v xml:space="preserve"> [15] = {["ID"] = 1879409931; ["SAVE_INDEX"] = 12; ["TYPE"] =  4;             ["VXP"] = 2000; ["LP"] = 10; ["REP"] = 0; ["FACTION"] = 1; ["TIER"] = 0; ["MIN_LVL"] = "125"; ["NAME"] = { ["EN"] = "Amdân Dammul, the Bloody Threshold -- Tier 2"; }; ["LORE"] = { ["EN"] = "It is at Amdân Dammul, the Bloody Threshold, that Durin Stonehelmson will seek to end the War of Three Peaks by challenging Gorgar the Ruthless himself."; }; ["SUMMARY"] = { ["EN"] = "Complete 2 deeds on Tier 2"; }; ["TITLE"] = { ["EN"] = "the Bloody Victor"; }; };</v>
      </c>
      <c r="T16">
        <f t="shared" si="9"/>
        <v>15</v>
      </c>
      <c r="U16" t="str">
        <f t="shared" si="10"/>
        <v xml:space="preserve"> [15] = {</v>
      </c>
      <c r="V16" t="str">
        <f t="shared" si="11"/>
        <v xml:space="preserve">["ID"] = 1879409931; </v>
      </c>
      <c r="W16" t="str">
        <f t="shared" si="12"/>
        <v xml:space="preserve">["ID"] = 1879409931; </v>
      </c>
      <c r="X16" t="str">
        <f t="shared" si="13"/>
        <v/>
      </c>
      <c r="Y16" s="1" t="str">
        <f t="shared" si="14"/>
        <v xml:space="preserve">["SAVE_INDEX"] = 12;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10</v>
      </c>
      <c r="AG16" t="str">
        <f t="shared" si="20"/>
        <v xml:space="preserve">["LP"] = 10; </v>
      </c>
      <c r="AH16" t="str">
        <f t="shared" si="21"/>
        <v>0</v>
      </c>
      <c r="AI16" t="str">
        <f t="shared" si="22"/>
        <v xml:space="preserve">["REP"] = 0; </v>
      </c>
      <c r="AJ16">
        <f>IF(NOT(ISBLANK(J16)),VLOOKUP(J16,Faction!A$2:B$78,2,FALSE),1)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"Amdân Dammul, the Bloody Threshold -- Tier 2"; }; </v>
      </c>
      <c r="AP16" t="str">
        <f t="shared" si="28"/>
        <v xml:space="preserve">["LORE"] = { ["EN"] = "It is at Amdân Dammul, the Bloody Threshold, that Durin Stonehelmson will seek to end the War of Three Peaks by challenging Gorgar the Ruthless himself."; }; </v>
      </c>
      <c r="AQ16" t="str">
        <f t="shared" si="29"/>
        <v xml:space="preserve">["SUMMARY"] = { ["EN"] = "Complete 2 deeds on Tier 2"; }; </v>
      </c>
      <c r="AR16" t="str">
        <f t="shared" si="30"/>
        <v xml:space="preserve">["TITLE"] = { ["EN"] = "the Bloody Victor"; }; </v>
      </c>
      <c r="AS16" t="str">
        <f t="shared" si="31"/>
        <v>};</v>
      </c>
    </row>
    <row r="17" spans="1:45" x14ac:dyDescent="0.25">
      <c r="A17">
        <v>1879409915</v>
      </c>
      <c r="B17">
        <v>13</v>
      </c>
      <c r="C17" t="s">
        <v>1591</v>
      </c>
      <c r="D17" t="s">
        <v>31</v>
      </c>
      <c r="F17">
        <v>2000</v>
      </c>
      <c r="H17">
        <v>5</v>
      </c>
      <c r="K17" t="s">
        <v>1599</v>
      </c>
      <c r="L17" t="s">
        <v>1598</v>
      </c>
      <c r="M17">
        <v>1</v>
      </c>
      <c r="N17">
        <v>125</v>
      </c>
      <c r="R17" t="str">
        <f t="shared" si="7"/>
        <v xml:space="preserve"> [16] = {["ID"] = 1879409915; }; -- Amdân Dammul, the Bloody Threshold: The Beasts of Slaughter -- Tier 2</v>
      </c>
      <c r="S17" s="1" t="str">
        <f t="shared" si="8"/>
        <v xml:space="preserve"> [16] = {["ID"] = 1879409915; ["SAVE_INDEX"] = 13; ["TYPE"] =  4;             ["VXP"] = 2000; ["LP"] =  5; ["REP"] = 0; ["FACTION"] = 1; ["TIER"] = 1; ["MIN_LVL"] = "125"; ["NAME"] = { ["EN"] = "Amdân Dammul, the Bloody Threshold: The Beasts of Slaughter -- Tier 2"; }; ["LORE"] = { ["EN"] = "Gorgar's trap has been sprung, and you must face the assortment of tamed beasts he now sends against you!"; }; ["SUMMARY"] = { ["EN"] = "Defeat the Beasts of Slaughter"; }; };</v>
      </c>
      <c r="T17">
        <f t="shared" si="9"/>
        <v>16</v>
      </c>
      <c r="U17" t="str">
        <f t="shared" si="10"/>
        <v xml:space="preserve"> [16] = {</v>
      </c>
      <c r="V17" t="str">
        <f t="shared" si="11"/>
        <v xml:space="preserve">["ID"] = 1879409915; </v>
      </c>
      <c r="W17" t="str">
        <f t="shared" si="12"/>
        <v xml:space="preserve">["ID"] = 1879409915; </v>
      </c>
      <c r="X17" t="str">
        <f t="shared" si="13"/>
        <v/>
      </c>
      <c r="Y17" s="1" t="str">
        <f t="shared" si="14"/>
        <v xml:space="preserve">["SAVE_INDEX"] = 13;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5</v>
      </c>
      <c r="AG17" t="str">
        <f t="shared" si="20"/>
        <v xml:space="preserve">["LP"] =  5; </v>
      </c>
      <c r="AH17" t="str">
        <f t="shared" si="21"/>
        <v>0</v>
      </c>
      <c r="AI17" t="str">
        <f t="shared" si="22"/>
        <v xml:space="preserve">["REP"] = 0; </v>
      </c>
      <c r="AJ17">
        <f>IF(NOT(ISBLANK(J17)),VLOOKUP(J17,Faction!A$2:B$78,2,FALSE),1)</f>
        <v>1</v>
      </c>
      <c r="AK17" t="str">
        <f t="shared" si="23"/>
        <v xml:space="preserve">["FACTION"] = 1; </v>
      </c>
      <c r="AL17" t="str">
        <f t="shared" si="24"/>
        <v xml:space="preserve">["TIER"] = 1; </v>
      </c>
      <c r="AM17" t="str">
        <f t="shared" si="25"/>
        <v xml:space="preserve">["MIN_LVL"] = "125"; </v>
      </c>
      <c r="AN17" t="str">
        <f t="shared" si="26"/>
        <v/>
      </c>
      <c r="AO17" t="str">
        <f t="shared" si="27"/>
        <v xml:space="preserve">["NAME"] = { ["EN"] = "Amdân Dammul, the Bloody Threshold: The Beasts of Slaughter -- Tier 2"; }; </v>
      </c>
      <c r="AP17" t="str">
        <f t="shared" si="28"/>
        <v xml:space="preserve">["LORE"] = { ["EN"] = "Gorgar's trap has been sprung, and you must face the assortment of tamed beasts he now sends against you!"; }; </v>
      </c>
      <c r="AQ17" t="str">
        <f t="shared" si="29"/>
        <v xml:space="preserve">["SUMMARY"] = { ["EN"] = "Defeat the Beasts of Slaughter"; }; </v>
      </c>
      <c r="AR17" t="str">
        <f t="shared" si="30"/>
        <v/>
      </c>
      <c r="AS17" t="str">
        <f t="shared" si="31"/>
        <v>};</v>
      </c>
    </row>
    <row r="18" spans="1:45" x14ac:dyDescent="0.25">
      <c r="A18">
        <v>1879409907</v>
      </c>
      <c r="B18">
        <v>14</v>
      </c>
      <c r="C18" t="s">
        <v>1592</v>
      </c>
      <c r="D18" t="s">
        <v>31</v>
      </c>
      <c r="F18">
        <v>2000</v>
      </c>
      <c r="H18">
        <v>5</v>
      </c>
      <c r="K18" t="s">
        <v>1601</v>
      </c>
      <c r="L18" t="s">
        <v>1600</v>
      </c>
      <c r="M18">
        <v>1</v>
      </c>
      <c r="N18">
        <v>125</v>
      </c>
      <c r="R18" t="str">
        <f t="shared" si="7"/>
        <v xml:space="preserve"> [17] = {["ID"] = 1879409907; }; -- Amdân Dammul, the Bloody Threshold: Gorgar and Ránulur -- Tier 2</v>
      </c>
      <c r="S18" s="1" t="str">
        <f t="shared" si="8"/>
        <v xml:space="preserve"> [17] = {["ID"] = 1879409907; ["SAVE_INDEX"] = 14; ["TYPE"] =  4;             ["VXP"] = 2000; ["LP"] =  5; ["REP"] = 0; ["FACTION"] = 1; ["TIER"] = 1; ["MIN_LVL"] = "125"; ["NAME"] = { ["EN"] = "Amdân Dammul, the Bloody Threshold: Gorgar and Ránulur -- Tier 2"; }; ["LORE"] = { ["EN"] = "Gorgar the Ruthless has one last beast in his stables, and he intends to use it to defeat you!"; }; ["SUMMARY"] = { ["EN"] = "Defeat Gorgar and Ránulur"; }; };</v>
      </c>
      <c r="T18">
        <f t="shared" si="9"/>
        <v>17</v>
      </c>
      <c r="U18" t="str">
        <f t="shared" si="10"/>
        <v xml:space="preserve"> [17] = {</v>
      </c>
      <c r="V18" t="str">
        <f t="shared" si="11"/>
        <v xml:space="preserve">["ID"] = 1879409907; </v>
      </c>
      <c r="W18" t="str">
        <f t="shared" si="12"/>
        <v xml:space="preserve">["ID"] = 1879409907; </v>
      </c>
      <c r="X18" t="str">
        <f t="shared" si="13"/>
        <v/>
      </c>
      <c r="Y18" s="1" t="str">
        <f t="shared" si="14"/>
        <v xml:space="preserve">["SAVE_INDEX"] = 14;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5</v>
      </c>
      <c r="AG18" t="str">
        <f t="shared" si="20"/>
        <v xml:space="preserve">["LP"] =  5; </v>
      </c>
      <c r="AH18" t="str">
        <f t="shared" si="21"/>
        <v>0</v>
      </c>
      <c r="AI18" t="str">
        <f t="shared" si="22"/>
        <v xml:space="preserve">["REP"] = 0; </v>
      </c>
      <c r="AJ18">
        <f>IF(NOT(ISBLANK(J18)),VLOOKUP(J18,Faction!A$2:B$78,2,FALSE),1)</f>
        <v>1</v>
      </c>
      <c r="AK18" t="str">
        <f t="shared" si="23"/>
        <v xml:space="preserve">["FACTION"] = 1; </v>
      </c>
      <c r="AL18" t="str">
        <f t="shared" si="24"/>
        <v xml:space="preserve">["TIER"] = 1; </v>
      </c>
      <c r="AM18" t="str">
        <f t="shared" si="25"/>
        <v xml:space="preserve">["MIN_LVL"] = "125"; </v>
      </c>
      <c r="AN18" t="str">
        <f t="shared" si="26"/>
        <v/>
      </c>
      <c r="AO18" t="str">
        <f t="shared" si="27"/>
        <v xml:space="preserve">["NAME"] = { ["EN"] = "Amdân Dammul, the Bloody Threshold: Gorgar and Ránulur -- Tier 2"; }; </v>
      </c>
      <c r="AP18" t="str">
        <f t="shared" si="28"/>
        <v xml:space="preserve">["LORE"] = { ["EN"] = "Gorgar the Ruthless has one last beast in his stables, and he intends to use it to defeat you!"; }; </v>
      </c>
      <c r="AQ18" t="str">
        <f t="shared" si="29"/>
        <v xml:space="preserve">["SUMMARY"] = { ["EN"] = "Defeat Gorgar and Ránulur"; }; </v>
      </c>
      <c r="AR18" t="str">
        <f t="shared" si="30"/>
        <v/>
      </c>
      <c r="AS18" t="str">
        <f t="shared" si="31"/>
        <v>};</v>
      </c>
    </row>
    <row r="19" spans="1:45" x14ac:dyDescent="0.25">
      <c r="A19">
        <v>1879409906</v>
      </c>
      <c r="B19">
        <v>15</v>
      </c>
      <c r="C19" t="s">
        <v>1585</v>
      </c>
      <c r="D19" t="s">
        <v>31</v>
      </c>
      <c r="F19">
        <v>2000</v>
      </c>
      <c r="G19" t="s">
        <v>1608</v>
      </c>
      <c r="H19">
        <v>10</v>
      </c>
      <c r="K19" t="s">
        <v>1603</v>
      </c>
      <c r="L19" t="s">
        <v>1588</v>
      </c>
      <c r="M19">
        <v>0</v>
      </c>
      <c r="N19">
        <v>125</v>
      </c>
      <c r="R19" t="str">
        <f t="shared" si="7"/>
        <v xml:space="preserve"> [18] = {["ID"] = 1879409906; }; -- Amdân Dammul, the Bloody Threshold -- Tier 3</v>
      </c>
      <c r="S19" s="1" t="str">
        <f t="shared" si="8"/>
        <v xml:space="preserve"> [18] = {["ID"] = 1879409906; ["SAVE_INDEX"] = 15; ["TYPE"] =  4;             ["VXP"] = 2000; ["LP"] = 10; ["REP"] = 0; ["FACTION"] = 1; ["TIER"] = 0; ["MIN_LVL"] = "125"; ["NAME"] = { ["EN"] = "Amdân Dammul, the Bloody Threshold -- Tier 3"; }; ["LORE"] = { ["EN"] = "It is at Amdân Dammul, the Bloody Threshold, that Durin Stonehelmson will seek to end the War of Three Peaks by challenging Gorgar the Ruthless himself."; }; ["SUMMARY"] = { ["EN"] = "Complete 2 deeds on Tier 3"; }; ["TITLE"] = { ["EN"] = "the Bloody Gladiator"; }; };</v>
      </c>
      <c r="T19">
        <f t="shared" si="9"/>
        <v>18</v>
      </c>
      <c r="U19" t="str">
        <f t="shared" si="10"/>
        <v xml:space="preserve"> [18] = {</v>
      </c>
      <c r="V19" t="str">
        <f t="shared" si="11"/>
        <v xml:space="preserve">["ID"] = 1879409906; </v>
      </c>
      <c r="W19" t="str">
        <f t="shared" si="12"/>
        <v xml:space="preserve">["ID"] = 1879409906; </v>
      </c>
      <c r="X19" t="str">
        <f t="shared" si="13"/>
        <v/>
      </c>
      <c r="Y19" s="1" t="str">
        <f t="shared" si="14"/>
        <v xml:space="preserve">["SAVE_INDEX"] = 15; </v>
      </c>
      <c r="Z19">
        <f>VLOOKUP(D19,Type!A$2:B$18,2,FALSE)</f>
        <v>4</v>
      </c>
      <c r="AA19" t="str">
        <f t="shared" si="15"/>
        <v xml:space="preserve">["TYPE"] =  4; </v>
      </c>
      <c r="AB19" t="str">
        <f>IF(NOT(ISBLANK(E19)),VLOOKUP(E19,Type!D$2:E$6,2,FALSE),"")</f>
        <v/>
      </c>
      <c r="AC19" t="str">
        <f t="shared" si="16"/>
        <v xml:space="preserve">            </v>
      </c>
      <c r="AD19" t="str">
        <f t="shared" si="17"/>
        <v>2000</v>
      </c>
      <c r="AE19" t="str">
        <f t="shared" si="18"/>
        <v xml:space="preserve">["VXP"] = 2000; </v>
      </c>
      <c r="AF19" t="str">
        <f t="shared" si="19"/>
        <v>10</v>
      </c>
      <c r="AG19" t="str">
        <f t="shared" si="20"/>
        <v xml:space="preserve">["LP"] = 10; </v>
      </c>
      <c r="AH19" t="str">
        <f t="shared" si="21"/>
        <v>0</v>
      </c>
      <c r="AI19" t="str">
        <f t="shared" si="22"/>
        <v xml:space="preserve">["REP"] = 0; </v>
      </c>
      <c r="AJ19">
        <f>IF(NOT(ISBLANK(J19)),VLOOKUP(J19,Faction!A$2:B$78,2,FALSE),1)</f>
        <v>1</v>
      </c>
      <c r="AK19" t="str">
        <f t="shared" si="23"/>
        <v xml:space="preserve">["FACTION"] = 1; </v>
      </c>
      <c r="AL19" t="str">
        <f t="shared" si="24"/>
        <v xml:space="preserve">["TIER"] = 0; </v>
      </c>
      <c r="AM19" t="str">
        <f t="shared" si="25"/>
        <v xml:space="preserve">["MIN_LVL"] = "125"; </v>
      </c>
      <c r="AN19" t="str">
        <f t="shared" si="26"/>
        <v/>
      </c>
      <c r="AO19" t="str">
        <f t="shared" si="27"/>
        <v xml:space="preserve">["NAME"] = { ["EN"] = "Amdân Dammul, the Bloody Threshold -- Tier 3"; }; </v>
      </c>
      <c r="AP19" t="str">
        <f t="shared" si="28"/>
        <v xml:space="preserve">["LORE"] = { ["EN"] = "It is at Amdân Dammul, the Bloody Threshold, that Durin Stonehelmson will seek to end the War of Three Peaks by challenging Gorgar the Ruthless himself."; }; </v>
      </c>
      <c r="AQ19" t="str">
        <f t="shared" si="29"/>
        <v xml:space="preserve">["SUMMARY"] = { ["EN"] = "Complete 2 deeds on Tier 3"; }; </v>
      </c>
      <c r="AR19" t="str">
        <f t="shared" si="30"/>
        <v xml:space="preserve">["TITLE"] = { ["EN"] = "the Bloody Gladiator"; }; </v>
      </c>
      <c r="AS19" t="str">
        <f t="shared" si="31"/>
        <v>};</v>
      </c>
    </row>
    <row r="20" spans="1:45" x14ac:dyDescent="0.25">
      <c r="A20">
        <v>1879409919</v>
      </c>
      <c r="B20">
        <v>16</v>
      </c>
      <c r="C20" t="s">
        <v>1593</v>
      </c>
      <c r="D20" t="s">
        <v>31</v>
      </c>
      <c r="F20">
        <v>2000</v>
      </c>
      <c r="H20">
        <v>5</v>
      </c>
      <c r="K20" t="s">
        <v>1599</v>
      </c>
      <c r="L20" t="s">
        <v>1598</v>
      </c>
      <c r="M20">
        <v>1</v>
      </c>
      <c r="N20">
        <v>125</v>
      </c>
      <c r="R20" t="str">
        <f t="shared" si="7"/>
        <v xml:space="preserve"> [19] = {["ID"] = 1879409919; }; -- Amdân Dammul, the Bloody Threshold: The Beasts of Slaughter -- Tier 3</v>
      </c>
      <c r="S20" s="1" t="str">
        <f t="shared" si="8"/>
        <v xml:space="preserve"> [19] = {["ID"] = 1879409919; ["SAVE_INDEX"] = 16; ["TYPE"] =  4;             ["VXP"] = 2000; ["LP"] =  5; ["REP"] = 0; ["FACTION"] = 1; ["TIER"] = 1; ["MIN_LVL"] = "125"; ["NAME"] = { ["EN"] = "Amdân Dammul, the Bloody Threshold: The Beasts of Slaughter -- Tier 3"; }; ["LORE"] = { ["EN"] = "Gorgar's trap has been sprung, and you must face the assortment of tamed beasts he now sends against you!"; }; ["SUMMARY"] = { ["EN"] = "Defeat the Beasts of Slaughter"; }; };</v>
      </c>
      <c r="T20">
        <f t="shared" si="9"/>
        <v>19</v>
      </c>
      <c r="U20" t="str">
        <f t="shared" si="10"/>
        <v xml:space="preserve"> [19] = {</v>
      </c>
      <c r="V20" t="str">
        <f t="shared" si="11"/>
        <v xml:space="preserve">["ID"] = 1879409919; </v>
      </c>
      <c r="W20" t="str">
        <f t="shared" si="12"/>
        <v xml:space="preserve">["ID"] = 1879409919; </v>
      </c>
      <c r="X20" t="str">
        <f t="shared" si="13"/>
        <v/>
      </c>
      <c r="Y20" s="1" t="str">
        <f t="shared" si="14"/>
        <v xml:space="preserve">["SAVE_INDEX"] = 16; </v>
      </c>
      <c r="Z20">
        <f>VLOOKUP(D20,Type!A$2:B$18,2,FALSE)</f>
        <v>4</v>
      </c>
      <c r="AA20" t="str">
        <f t="shared" si="15"/>
        <v xml:space="preserve">["TYPE"] =  4; </v>
      </c>
      <c r="AB20" t="str">
        <f>IF(NOT(ISBLANK(E20)),VLOOKUP(E20,Type!D$2:E$6,2,FALSE),"")</f>
        <v/>
      </c>
      <c r="AC20" t="str">
        <f t="shared" si="16"/>
        <v xml:space="preserve">            </v>
      </c>
      <c r="AD20" t="str">
        <f t="shared" si="17"/>
        <v>2000</v>
      </c>
      <c r="AE20" t="str">
        <f t="shared" si="18"/>
        <v xml:space="preserve">["VXP"] = 2000; </v>
      </c>
      <c r="AF20" t="str">
        <f t="shared" si="19"/>
        <v>5</v>
      </c>
      <c r="AG20" t="str">
        <f t="shared" si="20"/>
        <v xml:space="preserve">["LP"] =  5; </v>
      </c>
      <c r="AH20" t="str">
        <f t="shared" si="21"/>
        <v>0</v>
      </c>
      <c r="AI20" t="str">
        <f t="shared" si="22"/>
        <v xml:space="preserve">["REP"] = 0; </v>
      </c>
      <c r="AJ20">
        <f>IF(NOT(ISBLANK(J20)),VLOOKUP(J20,Faction!A$2:B$78,2,FALSE),1)</f>
        <v>1</v>
      </c>
      <c r="AK20" t="str">
        <f t="shared" si="23"/>
        <v xml:space="preserve">["FACTION"] = 1; </v>
      </c>
      <c r="AL20" t="str">
        <f t="shared" si="24"/>
        <v xml:space="preserve">["TIER"] = 1; </v>
      </c>
      <c r="AM20" t="str">
        <f t="shared" si="25"/>
        <v xml:space="preserve">["MIN_LVL"] = "125"; </v>
      </c>
      <c r="AN20" t="str">
        <f t="shared" si="26"/>
        <v/>
      </c>
      <c r="AO20" t="str">
        <f t="shared" si="27"/>
        <v xml:space="preserve">["NAME"] = { ["EN"] = "Amdân Dammul, the Bloody Threshold: The Beasts of Slaughter -- Tier 3"; }; </v>
      </c>
      <c r="AP20" t="str">
        <f t="shared" si="28"/>
        <v xml:space="preserve">["LORE"] = { ["EN"] = "Gorgar's trap has been sprung, and you must face the assortment of tamed beasts he now sends against you!"; }; </v>
      </c>
      <c r="AQ20" t="str">
        <f t="shared" si="29"/>
        <v xml:space="preserve">["SUMMARY"] = { ["EN"] = "Defeat the Beasts of Slaughter"; }; </v>
      </c>
      <c r="AR20" t="str">
        <f t="shared" si="30"/>
        <v/>
      </c>
      <c r="AS20" t="str">
        <f t="shared" si="31"/>
        <v>};</v>
      </c>
    </row>
    <row r="21" spans="1:45" x14ac:dyDescent="0.25">
      <c r="A21">
        <v>1879409910</v>
      </c>
      <c r="B21">
        <v>17</v>
      </c>
      <c r="C21" t="s">
        <v>1594</v>
      </c>
      <c r="D21" t="s">
        <v>31</v>
      </c>
      <c r="F21">
        <v>2000</v>
      </c>
      <c r="H21">
        <v>5</v>
      </c>
      <c r="K21" t="s">
        <v>1601</v>
      </c>
      <c r="L21" t="s">
        <v>1600</v>
      </c>
      <c r="M21">
        <v>1</v>
      </c>
      <c r="N21">
        <v>125</v>
      </c>
      <c r="R21" t="str">
        <f t="shared" si="7"/>
        <v xml:space="preserve"> [20] = {["ID"] = 1879409910; }; -- Amdân Dammul, the Bloody Threshold: Gorgar and Ránulur -- Tier 3</v>
      </c>
      <c r="S21" s="1" t="str">
        <f t="shared" si="8"/>
        <v xml:space="preserve"> [20] = {["ID"] = 1879409910; ["SAVE_INDEX"] = 17; ["TYPE"] =  4;             ["VXP"] = 2000; ["LP"] =  5; ["REP"] = 0; ["FACTION"] = 1; ["TIER"] = 1; ["MIN_LVL"] = "125"; ["NAME"] = { ["EN"] = "Amdân Dammul, the Bloody Threshold: Gorgar and Ránulur -- Tier 3"; }; ["LORE"] = { ["EN"] = "Gorgar the Ruthless has one last beast in his stables, and he intends to use it to defeat you!"; }; ["SUMMARY"] = { ["EN"] = "Defeat Gorgar and Ránulur"; }; };</v>
      </c>
      <c r="T21">
        <f t="shared" si="9"/>
        <v>20</v>
      </c>
      <c r="U21" t="str">
        <f t="shared" si="10"/>
        <v xml:space="preserve"> [20] = {</v>
      </c>
      <c r="V21" t="str">
        <f t="shared" si="11"/>
        <v xml:space="preserve">["ID"] = 1879409910; </v>
      </c>
      <c r="W21" t="str">
        <f t="shared" si="12"/>
        <v xml:space="preserve">["ID"] = 1879409910; </v>
      </c>
      <c r="X21" t="str">
        <f t="shared" si="13"/>
        <v/>
      </c>
      <c r="Y21" s="1" t="str">
        <f t="shared" si="14"/>
        <v xml:space="preserve">["SAVE_INDEX"] = 17; </v>
      </c>
      <c r="Z21">
        <f>VLOOKUP(D21,Type!A$2:B$18,2,FALSE)</f>
        <v>4</v>
      </c>
      <c r="AA21" t="str">
        <f t="shared" si="15"/>
        <v xml:space="preserve">["TYPE"] =  4; </v>
      </c>
      <c r="AB21" t="str">
        <f>IF(NOT(ISBLANK(E21)),VLOOKUP(E21,Type!D$2:E$6,2,FALSE),"")</f>
        <v/>
      </c>
      <c r="AC21" t="str">
        <f t="shared" si="16"/>
        <v xml:space="preserve">            </v>
      </c>
      <c r="AD21" t="str">
        <f t="shared" si="17"/>
        <v>2000</v>
      </c>
      <c r="AE21" t="str">
        <f t="shared" si="18"/>
        <v xml:space="preserve">["VXP"] = 2000; </v>
      </c>
      <c r="AF21" t="str">
        <f t="shared" si="19"/>
        <v>5</v>
      </c>
      <c r="AG21" t="str">
        <f t="shared" si="20"/>
        <v xml:space="preserve">["LP"] =  5; </v>
      </c>
      <c r="AH21" t="str">
        <f t="shared" si="21"/>
        <v>0</v>
      </c>
      <c r="AI21" t="str">
        <f t="shared" si="22"/>
        <v xml:space="preserve">["REP"] = 0; </v>
      </c>
      <c r="AJ21">
        <f>IF(NOT(ISBLANK(J21)),VLOOKUP(J21,Faction!A$2:B$78,2,FALSE),1)</f>
        <v>1</v>
      </c>
      <c r="AK21" t="str">
        <f t="shared" si="23"/>
        <v xml:space="preserve">["FACTION"] = 1; </v>
      </c>
      <c r="AL21" t="str">
        <f t="shared" si="24"/>
        <v xml:space="preserve">["TIER"] = 1; </v>
      </c>
      <c r="AM21" t="str">
        <f t="shared" si="25"/>
        <v xml:space="preserve">["MIN_LVL"] = "125"; </v>
      </c>
      <c r="AN21" t="str">
        <f t="shared" si="26"/>
        <v/>
      </c>
      <c r="AO21" t="str">
        <f t="shared" si="27"/>
        <v xml:space="preserve">["NAME"] = { ["EN"] = "Amdân Dammul, the Bloody Threshold: Gorgar and Ránulur -- Tier 3"; }; </v>
      </c>
      <c r="AP21" t="str">
        <f t="shared" si="28"/>
        <v xml:space="preserve">["LORE"] = { ["EN"] = "Gorgar the Ruthless has one last beast in his stables, and he intends to use it to defeat you!"; }; </v>
      </c>
      <c r="AQ21" t="str">
        <f t="shared" si="29"/>
        <v xml:space="preserve">["SUMMARY"] = { ["EN"] = "Defeat Gorgar and Ránulur"; }; </v>
      </c>
      <c r="AR21" t="str">
        <f t="shared" si="30"/>
        <v/>
      </c>
      <c r="AS21" t="str">
        <f t="shared" si="31"/>
        <v>};</v>
      </c>
    </row>
    <row r="22" spans="1:45" x14ac:dyDescent="0.25">
      <c r="A22">
        <v>1879409909</v>
      </c>
      <c r="B22">
        <v>18</v>
      </c>
      <c r="C22" t="s">
        <v>1586</v>
      </c>
      <c r="D22" t="s">
        <v>31</v>
      </c>
      <c r="F22">
        <v>2000</v>
      </c>
      <c r="G22" t="s">
        <v>1609</v>
      </c>
      <c r="H22">
        <v>10</v>
      </c>
      <c r="K22" t="s">
        <v>1604</v>
      </c>
      <c r="L22" t="s">
        <v>1588</v>
      </c>
      <c r="M22">
        <v>0</v>
      </c>
      <c r="N22">
        <v>125</v>
      </c>
      <c r="R22" t="str">
        <f t="shared" si="7"/>
        <v xml:space="preserve"> [21] = {["ID"] = 1879409909; }; -- Amdân Dammul, the Bloody Threshold -- Tier 4</v>
      </c>
      <c r="S22" s="1" t="str">
        <f t="shared" si="8"/>
        <v xml:space="preserve"> [21] = {["ID"] = 1879409909; ["SAVE_INDEX"] = 18; ["TYPE"] =  4;             ["VXP"] = 2000; ["LP"] = 10; ["REP"] = 0; ["FACTION"] = 1; ["TIER"] = 0; ["MIN_LVL"] = "125"; ["NAME"] = { ["EN"] = "Amdân Dammul, the Bloody Threshold -- Tier 4"; }; ["LORE"] = { ["EN"] = "It is at Amdân Dammul, the Bloody Threshold, that Durin Stonehelmson will seek to end the War of Three Peaks by challenging Gorgar the Ruthless himself."; }; ["SUMMARY"] = { ["EN"] = "Complete 2 deeds on Tier 4"; }; ["TITLE"] = { ["EN"] = "Master of the Arena"; }; };</v>
      </c>
      <c r="T22">
        <f t="shared" si="9"/>
        <v>21</v>
      </c>
      <c r="U22" t="str">
        <f t="shared" si="10"/>
        <v xml:space="preserve"> [21] = {</v>
      </c>
      <c r="V22" t="str">
        <f t="shared" si="11"/>
        <v xml:space="preserve">["ID"] = 1879409909; </v>
      </c>
      <c r="W22" t="str">
        <f t="shared" si="12"/>
        <v xml:space="preserve">["ID"] = 1879409909; </v>
      </c>
      <c r="X22" t="str">
        <f t="shared" si="13"/>
        <v/>
      </c>
      <c r="Y22" s="1" t="str">
        <f t="shared" si="14"/>
        <v xml:space="preserve">["SAVE_INDEX"] = 18; </v>
      </c>
      <c r="Z22">
        <f>VLOOKUP(D22,Type!A$2:B$18,2,FALSE)</f>
        <v>4</v>
      </c>
      <c r="AA22" t="str">
        <f t="shared" si="15"/>
        <v xml:space="preserve">["TYPE"] =  4; </v>
      </c>
      <c r="AB22" t="str">
        <f>IF(NOT(ISBLANK(E22)),VLOOKUP(E22,Type!D$2:E$6,2,FALSE),"")</f>
        <v/>
      </c>
      <c r="AC22" t="str">
        <f t="shared" si="16"/>
        <v xml:space="preserve">            </v>
      </c>
      <c r="AD22" t="str">
        <f t="shared" si="17"/>
        <v>2000</v>
      </c>
      <c r="AE22" t="str">
        <f t="shared" si="18"/>
        <v xml:space="preserve">["VXP"] = 2000; </v>
      </c>
      <c r="AF22" t="str">
        <f t="shared" si="19"/>
        <v>10</v>
      </c>
      <c r="AG22" t="str">
        <f t="shared" si="20"/>
        <v xml:space="preserve">["LP"] = 10; </v>
      </c>
      <c r="AH22" t="str">
        <f t="shared" si="21"/>
        <v>0</v>
      </c>
      <c r="AI22" t="str">
        <f t="shared" si="22"/>
        <v xml:space="preserve">["REP"] = 0; </v>
      </c>
      <c r="AJ22">
        <f>IF(NOT(ISBLANK(J22)),VLOOKUP(J22,Faction!A$2:B$78,2,FALSE),1)</f>
        <v>1</v>
      </c>
      <c r="AK22" t="str">
        <f t="shared" si="23"/>
        <v xml:space="preserve">["FACTION"] = 1; </v>
      </c>
      <c r="AL22" t="str">
        <f t="shared" si="24"/>
        <v xml:space="preserve">["TIER"] = 0; </v>
      </c>
      <c r="AM22" t="str">
        <f t="shared" si="25"/>
        <v xml:space="preserve">["MIN_LVL"] = "125"; </v>
      </c>
      <c r="AN22" t="str">
        <f t="shared" si="26"/>
        <v/>
      </c>
      <c r="AO22" t="str">
        <f t="shared" si="27"/>
        <v xml:space="preserve">["NAME"] = { ["EN"] = "Amdân Dammul, the Bloody Threshold -- Tier 4"; }; </v>
      </c>
      <c r="AP22" t="str">
        <f t="shared" si="28"/>
        <v xml:space="preserve">["LORE"] = { ["EN"] = "It is at Amdân Dammul, the Bloody Threshold, that Durin Stonehelmson will seek to end the War of Three Peaks by challenging Gorgar the Ruthless himself."; }; </v>
      </c>
      <c r="AQ22" t="str">
        <f t="shared" si="29"/>
        <v xml:space="preserve">["SUMMARY"] = { ["EN"] = "Complete 2 deeds on Tier 4"; }; </v>
      </c>
      <c r="AR22" t="str">
        <f t="shared" si="30"/>
        <v xml:space="preserve">["TITLE"] = { ["EN"] = "Master of the Arena"; }; </v>
      </c>
      <c r="AS22" t="str">
        <f t="shared" si="31"/>
        <v>};</v>
      </c>
    </row>
    <row r="23" spans="1:45" x14ac:dyDescent="0.25">
      <c r="A23">
        <v>1879409908</v>
      </c>
      <c r="B23">
        <v>19</v>
      </c>
      <c r="C23" t="s">
        <v>1840</v>
      </c>
      <c r="D23" t="s">
        <v>31</v>
      </c>
      <c r="F23">
        <v>2000</v>
      </c>
      <c r="H23">
        <v>5</v>
      </c>
      <c r="K23" t="s">
        <v>1599</v>
      </c>
      <c r="L23" t="s">
        <v>1598</v>
      </c>
      <c r="M23">
        <v>1</v>
      </c>
      <c r="N23">
        <v>125</v>
      </c>
      <c r="R23" t="str">
        <f t="shared" si="7"/>
        <v xml:space="preserve"> [22] = {["ID"] = 1879409908; }; -- Amdân Dammul, the Bloody Threshold: The Beasts of Slaughter -- Tier 4</v>
      </c>
      <c r="S23" s="1" t="str">
        <f t="shared" si="8"/>
        <v xml:space="preserve"> [22] = {["ID"] = 1879409908; ["SAVE_INDEX"] = 19; ["TYPE"] =  4;             ["VXP"] = 2000; ["LP"] =  5; ["REP"] = 0; ["FACTION"] = 1; ["TIER"] = 1; ["MIN_LVL"] = "125"; ["NAME"] = { ["EN"] = "Amdân Dammul, the Bloody Threshold: The Beasts of Slaughter -- Tier 4"; }; ["LORE"] = { ["EN"] = "Gorgar's trap has been sprung, and you must face the assortment of tamed beasts he now sends against you!"; }; ["SUMMARY"] = { ["EN"] = "Defeat the Beasts of Slaughter"; }; };</v>
      </c>
      <c r="T23">
        <f t="shared" si="9"/>
        <v>22</v>
      </c>
      <c r="U23" t="str">
        <f t="shared" si="10"/>
        <v xml:space="preserve"> [22] = {</v>
      </c>
      <c r="V23" t="str">
        <f t="shared" si="11"/>
        <v xml:space="preserve">["ID"] = 1879409908; </v>
      </c>
      <c r="W23" t="str">
        <f t="shared" si="12"/>
        <v xml:space="preserve">["ID"] = 1879409908; </v>
      </c>
      <c r="X23" t="str">
        <f t="shared" si="13"/>
        <v/>
      </c>
      <c r="Y23" s="1" t="str">
        <f t="shared" si="14"/>
        <v xml:space="preserve">["SAVE_INDEX"] = 19; </v>
      </c>
      <c r="Z23">
        <f>VLOOKUP(D23,Type!A$2:B$18,2,FALSE)</f>
        <v>4</v>
      </c>
      <c r="AA23" t="str">
        <f t="shared" si="15"/>
        <v xml:space="preserve">["TYPE"] =  4; </v>
      </c>
      <c r="AB23" t="str">
        <f>IF(NOT(ISBLANK(E23)),VLOOKUP(E23,Type!D$2:E$6,2,FALSE),"")</f>
        <v/>
      </c>
      <c r="AC23" t="str">
        <f t="shared" si="16"/>
        <v xml:space="preserve">            </v>
      </c>
      <c r="AD23" t="str">
        <f t="shared" si="17"/>
        <v>2000</v>
      </c>
      <c r="AE23" t="str">
        <f t="shared" si="18"/>
        <v xml:space="preserve">["VXP"] = 2000; </v>
      </c>
      <c r="AF23" t="str">
        <f t="shared" si="19"/>
        <v>5</v>
      </c>
      <c r="AG23" t="str">
        <f t="shared" si="20"/>
        <v xml:space="preserve">["LP"] =  5; </v>
      </c>
      <c r="AH23" t="str">
        <f t="shared" si="21"/>
        <v>0</v>
      </c>
      <c r="AI23" t="str">
        <f t="shared" si="22"/>
        <v xml:space="preserve">["REP"] = 0; </v>
      </c>
      <c r="AJ23">
        <f>IF(NOT(ISBLANK(J23)),VLOOKUP(J23,Faction!A$2:B$78,2,FALSE),1)</f>
        <v>1</v>
      </c>
      <c r="AK23" t="str">
        <f t="shared" si="23"/>
        <v xml:space="preserve">["FACTION"] = 1; </v>
      </c>
      <c r="AL23" t="str">
        <f t="shared" si="24"/>
        <v xml:space="preserve">["TIER"] = 1; </v>
      </c>
      <c r="AM23" t="str">
        <f t="shared" si="25"/>
        <v xml:space="preserve">["MIN_LVL"] = "125"; </v>
      </c>
      <c r="AN23" t="str">
        <f t="shared" si="26"/>
        <v/>
      </c>
      <c r="AO23" t="str">
        <f t="shared" si="27"/>
        <v xml:space="preserve">["NAME"] = { ["EN"] = "Amdân Dammul, the Bloody Threshold: The Beasts of Slaughter -- Tier 4"; }; </v>
      </c>
      <c r="AP23" t="str">
        <f t="shared" si="28"/>
        <v xml:space="preserve">["LORE"] = { ["EN"] = "Gorgar's trap has been sprung, and you must face the assortment of tamed beasts he now sends against you!"; }; </v>
      </c>
      <c r="AQ23" t="str">
        <f t="shared" si="29"/>
        <v xml:space="preserve">["SUMMARY"] = { ["EN"] = "Defeat the Beasts of Slaughter"; }; </v>
      </c>
      <c r="AR23" t="str">
        <f t="shared" si="30"/>
        <v/>
      </c>
      <c r="AS23" t="str">
        <f t="shared" si="31"/>
        <v>};</v>
      </c>
    </row>
    <row r="24" spans="1:45" x14ac:dyDescent="0.25">
      <c r="A24">
        <v>1879409926</v>
      </c>
      <c r="B24">
        <v>20</v>
      </c>
      <c r="C24" t="s">
        <v>1595</v>
      </c>
      <c r="D24" t="s">
        <v>31</v>
      </c>
      <c r="F24">
        <v>2000</v>
      </c>
      <c r="H24">
        <v>5</v>
      </c>
      <c r="K24" t="s">
        <v>1601</v>
      </c>
      <c r="L24" t="s">
        <v>1600</v>
      </c>
      <c r="M24">
        <v>1</v>
      </c>
      <c r="N24">
        <v>125</v>
      </c>
      <c r="R24" t="str">
        <f t="shared" si="7"/>
        <v xml:space="preserve"> [23] = {["ID"] = 1879409926; }; -- Amdân Dammul, the Bloody Threshold: Gorgar and Ránulur -- Tier 4</v>
      </c>
      <c r="S24" s="1" t="str">
        <f t="shared" si="8"/>
        <v xml:space="preserve"> [23] = {["ID"] = 1879409926; ["SAVE_INDEX"] = 20; ["TYPE"] =  4;             ["VXP"] = 2000; ["LP"] =  5; ["REP"] = 0; ["FACTION"] = 1; ["TIER"] = 1; ["MIN_LVL"] = "125"; ["NAME"] = { ["EN"] = "Amdân Dammul, the Bloody Threshold: Gorgar and Ránulur -- Tier 4"; }; ["LORE"] = { ["EN"] = "Gorgar the Ruthless has one last beast in his stables, and he intends to use it to defeat you!"; }; ["SUMMARY"] = { ["EN"] = "Defeat Gorgar and Ránulur"; }; };</v>
      </c>
      <c r="T24">
        <f t="shared" si="9"/>
        <v>23</v>
      </c>
      <c r="U24" t="str">
        <f t="shared" si="10"/>
        <v xml:space="preserve"> [23] = {</v>
      </c>
      <c r="V24" t="str">
        <f t="shared" si="11"/>
        <v xml:space="preserve">["ID"] = 1879409926; </v>
      </c>
      <c r="W24" t="str">
        <f t="shared" si="12"/>
        <v xml:space="preserve">["ID"] = 1879409926; </v>
      </c>
      <c r="X24" t="str">
        <f t="shared" si="13"/>
        <v/>
      </c>
      <c r="Y24" s="1" t="str">
        <f t="shared" si="14"/>
        <v xml:space="preserve">["SAVE_INDEX"] = 20; </v>
      </c>
      <c r="Z24">
        <f>VLOOKUP(D24,Type!A$2:B$18,2,FALSE)</f>
        <v>4</v>
      </c>
      <c r="AA24" t="str">
        <f t="shared" si="15"/>
        <v xml:space="preserve">["TYPE"] =  4; </v>
      </c>
      <c r="AB24" t="str">
        <f>IF(NOT(ISBLANK(E24)),VLOOKUP(E24,Type!D$2:E$6,2,FALSE),"")</f>
        <v/>
      </c>
      <c r="AC24" t="str">
        <f t="shared" si="16"/>
        <v xml:space="preserve">            </v>
      </c>
      <c r="AD24" t="str">
        <f t="shared" si="17"/>
        <v>2000</v>
      </c>
      <c r="AE24" t="str">
        <f t="shared" si="18"/>
        <v xml:space="preserve">["VXP"] = 2000; </v>
      </c>
      <c r="AF24" t="str">
        <f t="shared" si="19"/>
        <v>5</v>
      </c>
      <c r="AG24" t="str">
        <f t="shared" si="20"/>
        <v xml:space="preserve">["LP"] =  5; </v>
      </c>
      <c r="AH24" t="str">
        <f t="shared" si="21"/>
        <v>0</v>
      </c>
      <c r="AI24" t="str">
        <f t="shared" si="22"/>
        <v xml:space="preserve">["REP"] = 0; </v>
      </c>
      <c r="AJ24">
        <f>IF(NOT(ISBLANK(J24)),VLOOKUP(J24,Faction!A$2:B$78,2,FALSE),1)</f>
        <v>1</v>
      </c>
      <c r="AK24" t="str">
        <f t="shared" si="23"/>
        <v xml:space="preserve">["FACTION"] = 1; </v>
      </c>
      <c r="AL24" t="str">
        <f t="shared" si="24"/>
        <v xml:space="preserve">["TIER"] = 1; </v>
      </c>
      <c r="AM24" t="str">
        <f t="shared" si="25"/>
        <v xml:space="preserve">["MIN_LVL"] = "125"; </v>
      </c>
      <c r="AN24" t="str">
        <f t="shared" si="26"/>
        <v/>
      </c>
      <c r="AO24" t="str">
        <f t="shared" si="27"/>
        <v xml:space="preserve">["NAME"] = { ["EN"] = "Amdân Dammul, the Bloody Threshold: Gorgar and Ránulur -- Tier 4"; }; </v>
      </c>
      <c r="AP24" t="str">
        <f t="shared" si="28"/>
        <v xml:space="preserve">["LORE"] = { ["EN"] = "Gorgar the Ruthless has one last beast in his stables, and he intends to use it to defeat you!"; }; </v>
      </c>
      <c r="AQ24" t="str">
        <f t="shared" si="29"/>
        <v xml:space="preserve">["SUMMARY"] = { ["EN"] = "Defeat Gorgar and Ránulur"; }; </v>
      </c>
      <c r="AR24" t="str">
        <f t="shared" si="30"/>
        <v/>
      </c>
      <c r="AS24" t="str">
        <f t="shared" si="31"/>
        <v>};</v>
      </c>
    </row>
    <row r="25" spans="1:45" x14ac:dyDescent="0.25">
      <c r="A25">
        <v>1879409914</v>
      </c>
      <c r="B25">
        <v>21</v>
      </c>
      <c r="C25" t="s">
        <v>1587</v>
      </c>
      <c r="D25" t="s">
        <v>31</v>
      </c>
      <c r="F25">
        <v>2000</v>
      </c>
      <c r="G25" t="s">
        <v>1610</v>
      </c>
      <c r="H25">
        <v>10</v>
      </c>
      <c r="K25" t="s">
        <v>1605</v>
      </c>
      <c r="L25" t="s">
        <v>1588</v>
      </c>
      <c r="M25">
        <v>0</v>
      </c>
      <c r="N25">
        <v>125</v>
      </c>
      <c r="R25" t="str">
        <f t="shared" si="7"/>
        <v xml:space="preserve"> [24] = {["ID"] = 1879409914; }; -- Amdân Dammul, the Bloody Threshold -- Tier 5</v>
      </c>
      <c r="S25" s="1" t="str">
        <f t="shared" si="8"/>
        <v xml:space="preserve"> [24] = {["ID"] = 1879409914; ["SAVE_INDEX"] = 21; ["TYPE"] =  4;             ["VXP"] = 2000; ["LP"] = 10; ["REP"] = 0; ["FACTION"] = 1; ["TIER"] = 0; ["MIN_LVL"] = "125"; ["NAME"] = { ["EN"] = "Amdân Dammul, the Bloody Threshold -- Tier 5"; }; ["LORE"] = { ["EN"] = "It is at Amdân Dammul, the Bloody Threshold, that Durin Stonehelmson will seek to end the War of Three Peaks by challenging Gorgar the Ruthless himself."; }; ["SUMMARY"] = { ["EN"] = "Complete 2 deeds on Tier 5"; }; ["TITLE"] = { ["EN"] = "Challenger of Amdân Dammul"; }; };</v>
      </c>
      <c r="T25">
        <f t="shared" si="9"/>
        <v>24</v>
      </c>
      <c r="U25" t="str">
        <f t="shared" si="10"/>
        <v xml:space="preserve"> [24] = {</v>
      </c>
      <c r="V25" t="str">
        <f t="shared" si="11"/>
        <v xml:space="preserve">["ID"] = 1879409914; </v>
      </c>
      <c r="W25" t="str">
        <f t="shared" si="12"/>
        <v xml:space="preserve">["ID"] = 1879409914; </v>
      </c>
      <c r="X25" t="str">
        <f t="shared" si="13"/>
        <v/>
      </c>
      <c r="Y25" s="1" t="str">
        <f t="shared" si="14"/>
        <v xml:space="preserve">["SAVE_INDEX"] = 21; </v>
      </c>
      <c r="Z25">
        <f>VLOOKUP(D25,Type!A$2:B$18,2,FALSE)</f>
        <v>4</v>
      </c>
      <c r="AA25" t="str">
        <f t="shared" si="15"/>
        <v xml:space="preserve">["TYPE"] =  4; </v>
      </c>
      <c r="AB25" t="str">
        <f>IF(NOT(ISBLANK(E25)),VLOOKUP(E25,Type!D$2:E$6,2,FALSE),"")</f>
        <v/>
      </c>
      <c r="AC25" t="str">
        <f t="shared" si="16"/>
        <v xml:space="preserve">            </v>
      </c>
      <c r="AD25" t="str">
        <f t="shared" si="17"/>
        <v>2000</v>
      </c>
      <c r="AE25" t="str">
        <f t="shared" si="18"/>
        <v xml:space="preserve">["VXP"] = 2000; </v>
      </c>
      <c r="AF25" t="str">
        <f t="shared" si="19"/>
        <v>10</v>
      </c>
      <c r="AG25" t="str">
        <f t="shared" si="20"/>
        <v xml:space="preserve">["LP"] = 10; </v>
      </c>
      <c r="AH25" t="str">
        <f t="shared" si="21"/>
        <v>0</v>
      </c>
      <c r="AI25" t="str">
        <f t="shared" si="22"/>
        <v xml:space="preserve">["REP"] = 0; </v>
      </c>
      <c r="AJ25">
        <f>IF(NOT(ISBLANK(J25)),VLOOKUP(J25,Faction!A$2:B$78,2,FALSE),1)</f>
        <v>1</v>
      </c>
      <c r="AK25" t="str">
        <f t="shared" si="23"/>
        <v xml:space="preserve">["FACTION"] = 1; </v>
      </c>
      <c r="AL25" t="str">
        <f t="shared" si="24"/>
        <v xml:space="preserve">["TIER"] = 0; </v>
      </c>
      <c r="AM25" t="str">
        <f t="shared" si="25"/>
        <v xml:space="preserve">["MIN_LVL"] = "125"; </v>
      </c>
      <c r="AN25" t="str">
        <f t="shared" si="26"/>
        <v/>
      </c>
      <c r="AO25" t="str">
        <f t="shared" si="27"/>
        <v xml:space="preserve">["NAME"] = { ["EN"] = "Amdân Dammul, the Bloody Threshold -- Tier 5"; }; </v>
      </c>
      <c r="AP25" t="str">
        <f t="shared" si="28"/>
        <v xml:space="preserve">["LORE"] = { ["EN"] = "It is at Amdân Dammul, the Bloody Threshold, that Durin Stonehelmson will seek to end the War of Three Peaks by challenging Gorgar the Ruthless himself."; }; </v>
      </c>
      <c r="AQ25" t="str">
        <f t="shared" si="29"/>
        <v xml:space="preserve">["SUMMARY"] = { ["EN"] = "Complete 2 deeds on Tier 5"; }; </v>
      </c>
      <c r="AR25" t="str">
        <f t="shared" si="30"/>
        <v xml:space="preserve">["TITLE"] = { ["EN"] = "Challenger of Amdân Dammul"; }; </v>
      </c>
      <c r="AS25" t="str">
        <f t="shared" si="31"/>
        <v>};</v>
      </c>
    </row>
    <row r="26" spans="1:45" x14ac:dyDescent="0.25">
      <c r="A26">
        <v>1879409911</v>
      </c>
      <c r="B26">
        <v>22</v>
      </c>
      <c r="C26" t="s">
        <v>1596</v>
      </c>
      <c r="D26" t="s">
        <v>31</v>
      </c>
      <c r="F26">
        <v>2000</v>
      </c>
      <c r="H26">
        <v>5</v>
      </c>
      <c r="K26" t="s">
        <v>1599</v>
      </c>
      <c r="L26" t="s">
        <v>1598</v>
      </c>
      <c r="M26">
        <v>1</v>
      </c>
      <c r="N26">
        <v>125</v>
      </c>
      <c r="R26" t="str">
        <f t="shared" si="7"/>
        <v xml:space="preserve"> [25] = {["ID"] = 1879409911; }; -- Amdân Dammul, the Bloody Threshold: The Beasts of Slaughter -- Tier 5</v>
      </c>
      <c r="S26" s="1" t="str">
        <f t="shared" si="8"/>
        <v xml:space="preserve"> [25] = {["ID"] = 1879409911; ["SAVE_INDEX"] = 22; ["TYPE"] =  4;             ["VXP"] = 2000; ["LP"] =  5; ["REP"] = 0; ["FACTION"] = 1; ["TIER"] = 1; ["MIN_LVL"] = "125"; ["NAME"] = { ["EN"] = "Amdân Dammul, the Bloody Threshold: The Beasts of Slaughter -- Tier 5"; }; ["LORE"] = { ["EN"] = "Gorgar's trap has been sprung, and you must face the assortment of tamed beasts he now sends against you!"; }; ["SUMMARY"] = { ["EN"] = "Defeat the Beasts of Slaughter"; }; };</v>
      </c>
      <c r="T26">
        <f t="shared" si="9"/>
        <v>25</v>
      </c>
      <c r="U26" t="str">
        <f t="shared" si="10"/>
        <v xml:space="preserve"> [25] = {</v>
      </c>
      <c r="V26" t="str">
        <f t="shared" si="11"/>
        <v xml:space="preserve">["ID"] = 1879409911; </v>
      </c>
      <c r="W26" t="str">
        <f t="shared" si="12"/>
        <v xml:space="preserve">["ID"] = 1879409911; </v>
      </c>
      <c r="X26" t="str">
        <f t="shared" si="13"/>
        <v/>
      </c>
      <c r="Y26" s="1" t="str">
        <f t="shared" si="14"/>
        <v xml:space="preserve">["SAVE_INDEX"] = 22; </v>
      </c>
      <c r="Z26">
        <f>VLOOKUP(D26,Type!A$2:B$18,2,FALSE)</f>
        <v>4</v>
      </c>
      <c r="AA26" t="str">
        <f t="shared" si="15"/>
        <v xml:space="preserve">["TYPE"] =  4; </v>
      </c>
      <c r="AB26" t="str">
        <f>IF(NOT(ISBLANK(E26)),VLOOKUP(E26,Type!D$2:E$6,2,FALSE),"")</f>
        <v/>
      </c>
      <c r="AC26" t="str">
        <f t="shared" si="16"/>
        <v xml:space="preserve">            </v>
      </c>
      <c r="AD26" t="str">
        <f t="shared" si="17"/>
        <v>2000</v>
      </c>
      <c r="AE26" t="str">
        <f t="shared" si="18"/>
        <v xml:space="preserve">["VXP"] = 2000; </v>
      </c>
      <c r="AF26" t="str">
        <f t="shared" si="19"/>
        <v>5</v>
      </c>
      <c r="AG26" t="str">
        <f t="shared" si="20"/>
        <v xml:space="preserve">["LP"] =  5; </v>
      </c>
      <c r="AH26" t="str">
        <f t="shared" si="21"/>
        <v>0</v>
      </c>
      <c r="AI26" t="str">
        <f t="shared" si="22"/>
        <v xml:space="preserve">["REP"] = 0; </v>
      </c>
      <c r="AJ26">
        <f>IF(NOT(ISBLANK(J26)),VLOOKUP(J26,Faction!A$2:B$78,2,FALSE),1)</f>
        <v>1</v>
      </c>
      <c r="AK26" t="str">
        <f t="shared" si="23"/>
        <v xml:space="preserve">["FACTION"] = 1; </v>
      </c>
      <c r="AL26" t="str">
        <f t="shared" si="24"/>
        <v xml:space="preserve">["TIER"] = 1; </v>
      </c>
      <c r="AM26" t="str">
        <f t="shared" si="25"/>
        <v xml:space="preserve">["MIN_LVL"] = "125"; </v>
      </c>
      <c r="AN26" t="str">
        <f t="shared" si="26"/>
        <v/>
      </c>
      <c r="AO26" t="str">
        <f t="shared" si="27"/>
        <v xml:space="preserve">["NAME"] = { ["EN"] = "Amdân Dammul, the Bloody Threshold: The Beasts of Slaughter -- Tier 5"; }; </v>
      </c>
      <c r="AP26" t="str">
        <f t="shared" si="28"/>
        <v xml:space="preserve">["LORE"] = { ["EN"] = "Gorgar's trap has been sprung, and you must face the assortment of tamed beasts he now sends against you!"; }; </v>
      </c>
      <c r="AQ26" t="str">
        <f t="shared" si="29"/>
        <v xml:space="preserve">["SUMMARY"] = { ["EN"] = "Defeat the Beasts of Slaughter"; }; </v>
      </c>
      <c r="AR26" t="str">
        <f t="shared" si="30"/>
        <v/>
      </c>
      <c r="AS26" t="str">
        <f t="shared" si="31"/>
        <v>};</v>
      </c>
    </row>
    <row r="27" spans="1:45" x14ac:dyDescent="0.25">
      <c r="A27">
        <v>1879409932</v>
      </c>
      <c r="B27">
        <v>23</v>
      </c>
      <c r="C27" t="s">
        <v>1597</v>
      </c>
      <c r="D27" t="s">
        <v>31</v>
      </c>
      <c r="F27">
        <v>2000</v>
      </c>
      <c r="H27">
        <v>5</v>
      </c>
      <c r="K27" t="s">
        <v>1601</v>
      </c>
      <c r="L27" t="s">
        <v>1600</v>
      </c>
      <c r="M27">
        <v>1</v>
      </c>
      <c r="N27">
        <v>125</v>
      </c>
      <c r="R27" t="str">
        <f t="shared" si="7"/>
        <v xml:space="preserve"> [26] = {["ID"] = 1879409932; }; -- Amdân Dammul, the Bloody Threshold: Gorgar and Ránulur -- Tier 5</v>
      </c>
      <c r="S27" s="1" t="str">
        <f t="shared" si="8"/>
        <v xml:space="preserve"> [26] = {["ID"] = 1879409932; ["SAVE_INDEX"] = 23; ["TYPE"] =  4;             ["VXP"] = 2000; ["LP"] =  5; ["REP"] = 0; ["FACTION"] = 1; ["TIER"] = 1; ["MIN_LVL"] = "125"; ["NAME"] = { ["EN"] = "Amdân Dammul, the Bloody Threshold: Gorgar and Ránulur -- Tier 5"; }; ["LORE"] = { ["EN"] = "Gorgar the Ruthless has one last beast in his stables, and he intends to use it to defeat you!"; }; ["SUMMARY"] = { ["EN"] = "Defeat Gorgar and Ránulur"; }; };</v>
      </c>
      <c r="T27">
        <f t="shared" si="9"/>
        <v>26</v>
      </c>
      <c r="U27" t="str">
        <f t="shared" si="10"/>
        <v xml:space="preserve"> [26] = {</v>
      </c>
      <c r="V27" t="str">
        <f t="shared" si="11"/>
        <v xml:space="preserve">["ID"] = 1879409932; </v>
      </c>
      <c r="W27" t="str">
        <f t="shared" si="12"/>
        <v xml:space="preserve">["ID"] = 1879409932; </v>
      </c>
      <c r="X27" t="str">
        <f t="shared" si="13"/>
        <v/>
      </c>
      <c r="Y27" s="1" t="str">
        <f t="shared" si="14"/>
        <v xml:space="preserve">["SAVE_INDEX"] = 23; </v>
      </c>
      <c r="Z27">
        <f>VLOOKUP(D27,Type!A$2:B$18,2,FALSE)</f>
        <v>4</v>
      </c>
      <c r="AA27" t="str">
        <f t="shared" si="15"/>
        <v xml:space="preserve">["TYPE"] =  4; </v>
      </c>
      <c r="AB27" t="str">
        <f>IF(NOT(ISBLANK(E27)),VLOOKUP(E27,Type!D$2:E$6,2,FALSE),"")</f>
        <v/>
      </c>
      <c r="AC27" t="str">
        <f t="shared" si="16"/>
        <v xml:space="preserve">            </v>
      </c>
      <c r="AD27" t="str">
        <f t="shared" si="17"/>
        <v>2000</v>
      </c>
      <c r="AE27" t="str">
        <f t="shared" si="18"/>
        <v xml:space="preserve">["VXP"] = 2000; </v>
      </c>
      <c r="AF27" t="str">
        <f t="shared" si="19"/>
        <v>5</v>
      </c>
      <c r="AG27" t="str">
        <f t="shared" si="20"/>
        <v xml:space="preserve">["LP"] =  5; </v>
      </c>
      <c r="AH27" t="str">
        <f t="shared" si="21"/>
        <v>0</v>
      </c>
      <c r="AI27" t="str">
        <f t="shared" si="22"/>
        <v xml:space="preserve">["REP"] = 0; </v>
      </c>
      <c r="AJ27">
        <f>IF(NOT(ISBLANK(J27)),VLOOKUP(J27,Faction!A$2:B$78,2,FALSE),1)</f>
        <v>1</v>
      </c>
      <c r="AK27" t="str">
        <f t="shared" si="23"/>
        <v xml:space="preserve">["FACTION"] = 1; </v>
      </c>
      <c r="AL27" t="str">
        <f t="shared" si="24"/>
        <v xml:space="preserve">["TIER"] = 1; </v>
      </c>
      <c r="AM27" t="str">
        <f t="shared" si="25"/>
        <v xml:space="preserve">["MIN_LVL"] = "125"; </v>
      </c>
      <c r="AN27" t="str">
        <f t="shared" si="26"/>
        <v/>
      </c>
      <c r="AO27" t="str">
        <f t="shared" si="27"/>
        <v xml:space="preserve">["NAME"] = { ["EN"] = "Amdân Dammul, the Bloody Threshold: Gorgar and Ránulur -- Tier 5"; }; </v>
      </c>
      <c r="AP27" t="str">
        <f t="shared" si="28"/>
        <v xml:space="preserve">["LORE"] = { ["EN"] = "Gorgar the Ruthless has one last beast in his stables, and he intends to use it to defeat you!"; }; </v>
      </c>
      <c r="AQ27" t="str">
        <f t="shared" si="29"/>
        <v xml:space="preserve">["SUMMARY"] = { ["EN"] = "Defeat Gorgar and Ránulur"; }; </v>
      </c>
      <c r="AR27" t="str">
        <f t="shared" si="30"/>
        <v/>
      </c>
      <c r="AS27" t="str">
        <f t="shared" si="31"/>
        <v>};</v>
      </c>
    </row>
    <row r="28" spans="1:45" x14ac:dyDescent="0.25">
      <c r="C28" s="2" t="s">
        <v>1722</v>
      </c>
      <c r="D28" s="2" t="s">
        <v>134</v>
      </c>
      <c r="P28">
        <v>113</v>
      </c>
      <c r="R28" t="str">
        <f t="shared" si="7"/>
        <v xml:space="preserve"> [27] = {["CAT_ID"] = 113; }; -- Not Actively Achievable</v>
      </c>
      <c r="S28" s="1" t="str">
        <f t="shared" si="8"/>
        <v xml:space="preserve"> [27] = {                                          ["TYPE"] = 14;             ["VXP"] =    0; ["LP"] =  0; ["REP"] = 0; ["FACTION"] = 1; ["TIER"] = 0;                      ["NAME"] = { ["EN"] = "Not Actively Achievable"; }; };</v>
      </c>
      <c r="T28">
        <f t="shared" si="9"/>
        <v>27</v>
      </c>
      <c r="U28" t="str">
        <f t="shared" si="10"/>
        <v xml:space="preserve"> [27] = {</v>
      </c>
      <c r="V28" t="str">
        <f t="shared" si="11"/>
        <v xml:space="preserve">                     </v>
      </c>
      <c r="W28" t="str">
        <f t="shared" si="12"/>
        <v/>
      </c>
      <c r="X28" t="str">
        <f t="shared" si="13"/>
        <v xml:space="preserve">["CAT_ID"] = 113; </v>
      </c>
      <c r="Y28" s="1" t="str">
        <f t="shared" si="14"/>
        <v xml:space="preserve">                     </v>
      </c>
      <c r="Z28">
        <f>VLOOKUP(D28,Type!A$2:B$18,2,FALSE)</f>
        <v>14</v>
      </c>
      <c r="AA28" t="str">
        <f t="shared" si="15"/>
        <v xml:space="preserve">["TYPE"] = 14; </v>
      </c>
      <c r="AB28" t="str">
        <f>IF(NOT(ISBLANK(E28)),VLOOKUP(E28,Type!D$2:E$6,2,FALSE),"")</f>
        <v/>
      </c>
      <c r="AC28" t="str">
        <f t="shared" si="16"/>
        <v xml:space="preserve">            </v>
      </c>
      <c r="AD28" t="str">
        <f t="shared" si="17"/>
        <v>0</v>
      </c>
      <c r="AE28" t="str">
        <f t="shared" si="18"/>
        <v xml:space="preserve">["VXP"] =    0; </v>
      </c>
      <c r="AF28" t="str">
        <f t="shared" si="19"/>
        <v>0</v>
      </c>
      <c r="AG28" t="str">
        <f t="shared" si="20"/>
        <v xml:space="preserve">["LP"] =  0; </v>
      </c>
      <c r="AH28" t="str">
        <f t="shared" si="21"/>
        <v>0</v>
      </c>
      <c r="AI28" t="str">
        <f t="shared" si="22"/>
        <v xml:space="preserve">["REP"] = 0; </v>
      </c>
      <c r="AJ28">
        <f>IF(NOT(ISBLANK(J28)),VLOOKUP(J28,Faction!A$2:B$78,2,FALSE),1)</f>
        <v>1</v>
      </c>
      <c r="AK28" t="str">
        <f t="shared" si="23"/>
        <v xml:space="preserve">["FACTION"] = 1; </v>
      </c>
      <c r="AL28" t="str">
        <f t="shared" si="24"/>
        <v xml:space="preserve">["TIER"] = 0; </v>
      </c>
      <c r="AM28" t="str">
        <f t="shared" si="25"/>
        <v xml:space="preserve">                     </v>
      </c>
      <c r="AN28" t="str">
        <f t="shared" si="26"/>
        <v/>
      </c>
      <c r="AO28" t="str">
        <f t="shared" si="27"/>
        <v xml:space="preserve">["NAME"] = { ["EN"] = "Not Actively Achievable"; }; </v>
      </c>
      <c r="AP28" t="str">
        <f t="shared" si="28"/>
        <v/>
      </c>
      <c r="AQ28" t="str">
        <f t="shared" si="29"/>
        <v/>
      </c>
      <c r="AR28" t="str">
        <f t="shared" si="30"/>
        <v/>
      </c>
      <c r="AS28" t="str">
        <f t="shared" si="31"/>
        <v>};</v>
      </c>
    </row>
    <row r="29" spans="1:45" x14ac:dyDescent="0.25">
      <c r="A29">
        <v>1879411189</v>
      </c>
      <c r="B29">
        <v>25</v>
      </c>
      <c r="C29" t="s">
        <v>1794</v>
      </c>
      <c r="D29" t="s">
        <v>31</v>
      </c>
      <c r="E29" t="s">
        <v>1718</v>
      </c>
      <c r="F29">
        <v>2000</v>
      </c>
      <c r="G29" t="s">
        <v>1796</v>
      </c>
      <c r="K29" t="s">
        <v>1797</v>
      </c>
      <c r="L29" t="s">
        <v>1611</v>
      </c>
      <c r="M29">
        <v>0</v>
      </c>
      <c r="N29">
        <v>125</v>
      </c>
      <c r="R29" t="str">
        <f t="shared" si="7"/>
        <v xml:space="preserve"> [28] = {["ID"] = 1879411189; }; -- Shakalush, the Stair Battle -- Tier 4 -- Leading the Charge</v>
      </c>
      <c r="S29" s="1" t="str">
        <f t="shared" si="8"/>
        <v xml:space="preserve"> [28] = {["ID"] = 1879411189; ["SAVE_INDEX"] = 25; ["TYPE"] =  4; ["NA"] = 3; ["VXP"] = 2000; ["LP"] =  0; ["REP"] = 0; ["FACTION"] = 1; ["TIER"] = 0; ["MIN_LVL"] = "125"; ["NAME"] = { ["EN"] = "Shakalush, the Stair Battle -- Tier 4 --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4'"; }; ["TITLE"] = { ["EN"] = "Led the Charge at Bagûd-mekhem"; }; };</v>
      </c>
      <c r="T29">
        <f t="shared" si="9"/>
        <v>28</v>
      </c>
      <c r="U29" t="str">
        <f t="shared" si="10"/>
        <v xml:space="preserve"> [28] = {</v>
      </c>
      <c r="V29" t="str">
        <f t="shared" si="11"/>
        <v xml:space="preserve">["ID"] = 1879411189; </v>
      </c>
      <c r="W29" t="str">
        <f t="shared" si="12"/>
        <v xml:space="preserve">["ID"] = 1879411189; </v>
      </c>
      <c r="X29" t="str">
        <f t="shared" si="13"/>
        <v/>
      </c>
      <c r="Y29" s="1" t="str">
        <f t="shared" si="14"/>
        <v xml:space="preserve">["SAVE_INDEX"] = 25; </v>
      </c>
      <c r="Z29">
        <f>VLOOKUP(D29,Type!A$2:B$18,2,FALSE)</f>
        <v>4</v>
      </c>
      <c r="AA29" t="str">
        <f t="shared" si="15"/>
        <v xml:space="preserve">["TYPE"] =  4; </v>
      </c>
      <c r="AB29">
        <f>IF(NOT(ISBLANK(E29)),VLOOKUP(E29,Type!D$2:E$6,2,FALSE),"")</f>
        <v>3</v>
      </c>
      <c r="AC29" t="str">
        <f t="shared" si="16"/>
        <v xml:space="preserve">["NA"] = 3; </v>
      </c>
      <c r="AD29" t="str">
        <f t="shared" si="17"/>
        <v>2000</v>
      </c>
      <c r="AE29" t="str">
        <f t="shared" si="18"/>
        <v xml:space="preserve">["VXP"] = 2000; </v>
      </c>
      <c r="AF29" t="str">
        <f t="shared" si="19"/>
        <v>0</v>
      </c>
      <c r="AG29" t="str">
        <f t="shared" si="20"/>
        <v xml:space="preserve">["LP"] =  0; </v>
      </c>
      <c r="AH29" t="str">
        <f t="shared" si="21"/>
        <v>0</v>
      </c>
      <c r="AI29" t="str">
        <f t="shared" si="22"/>
        <v xml:space="preserve">["REP"] = 0; </v>
      </c>
      <c r="AJ29">
        <f>IF(NOT(ISBLANK(J29)),VLOOKUP(J29,Faction!A$2:B$78,2,FALSE),1)</f>
        <v>1</v>
      </c>
      <c r="AK29" t="str">
        <f t="shared" si="23"/>
        <v xml:space="preserve">["FACTION"] = 1; </v>
      </c>
      <c r="AL29" t="str">
        <f t="shared" si="24"/>
        <v xml:space="preserve">["TIER"] = 0; </v>
      </c>
      <c r="AM29" t="str">
        <f t="shared" si="25"/>
        <v xml:space="preserve">["MIN_LVL"] = "125"; </v>
      </c>
      <c r="AN29" t="str">
        <f t="shared" si="26"/>
        <v/>
      </c>
      <c r="AO29" t="str">
        <f t="shared" si="27"/>
        <v xml:space="preserve">["NAME"] = { ["EN"] = "Shakalush, the Stair Battle -- Tier 4 -- Leading the Charge"; }; </v>
      </c>
      <c r="AP29" t="str">
        <f t="shared" si="28"/>
        <v xml:space="preserve">["LORE"] = { ["EN"] = "A hidden entrance called Bagûd-mekhem, the Gate of Wind, lies just east of Gundabad. Zhurmat, with his fearsome mount the horrible two-headed troll Groz-and-Ulk, leads a force that threatens the Gabil'akkâ below."; }; </v>
      </c>
      <c r="AQ29" t="str">
        <f t="shared" si="29"/>
        <v xml:space="preserve">["SUMMARY"] = { ["EN"] = "Be among the first to complete 'Shakalush, the Stair Battle-- Tier 4'"; }; </v>
      </c>
      <c r="AR29" t="str">
        <f t="shared" si="30"/>
        <v xml:space="preserve">["TITLE"] = { ["EN"] = "Led the Charge at Bagûd-mekhem"; }; </v>
      </c>
      <c r="AS29" t="str">
        <f t="shared" si="31"/>
        <v>};</v>
      </c>
    </row>
    <row r="30" spans="1:45" x14ac:dyDescent="0.25">
      <c r="A30">
        <v>1879414712</v>
      </c>
      <c r="B30">
        <v>26</v>
      </c>
      <c r="C30" t="s">
        <v>1795</v>
      </c>
      <c r="D30" t="s">
        <v>31</v>
      </c>
      <c r="E30" t="s">
        <v>1718</v>
      </c>
      <c r="F30">
        <v>2000</v>
      </c>
      <c r="G30" t="s">
        <v>1796</v>
      </c>
      <c r="K30" t="s">
        <v>1798</v>
      </c>
      <c r="L30" t="s">
        <v>1611</v>
      </c>
      <c r="M30">
        <v>0</v>
      </c>
      <c r="N30">
        <v>125</v>
      </c>
      <c r="R30" t="str">
        <f t="shared" si="7"/>
        <v xml:space="preserve"> [29] = {["ID"] = 1879414712; }; -- Shakalush, the Stair Battle -- Tier 5 -- Leading the Charge</v>
      </c>
      <c r="S30" s="1" t="str">
        <f t="shared" si="8"/>
        <v xml:space="preserve"> [29] = {["ID"] = 1879414712; ["SAVE_INDEX"] = 26; ["TYPE"] =  4; ["NA"] = 3; ["VXP"] = 2000; ["LP"] =  0; ["REP"] = 0; ["FACTION"] = 1; ["TIER"] = 0; ["MIN_LVL"] = "125"; ["NAME"] = { ["EN"] = "Shakalush, the Stair Battle -- Tier 5 --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5'"; }; ["TITLE"] = { ["EN"] = "Led the Charge at Bagûd-mekhem"; }; };</v>
      </c>
      <c r="T30">
        <f t="shared" si="9"/>
        <v>29</v>
      </c>
      <c r="U30" t="str">
        <f t="shared" si="10"/>
        <v xml:space="preserve"> [29] = {</v>
      </c>
      <c r="V30" t="str">
        <f t="shared" si="11"/>
        <v xml:space="preserve">["ID"] = 1879414712; </v>
      </c>
      <c r="W30" t="str">
        <f t="shared" si="12"/>
        <v xml:space="preserve">["ID"] = 1879414712; </v>
      </c>
      <c r="X30" t="str">
        <f t="shared" si="13"/>
        <v/>
      </c>
      <c r="Y30" s="1" t="str">
        <f t="shared" si="14"/>
        <v xml:space="preserve">["SAVE_INDEX"] = 26; </v>
      </c>
      <c r="Z30">
        <f>VLOOKUP(D30,Type!A$2:B$18,2,FALSE)</f>
        <v>4</v>
      </c>
      <c r="AA30" t="str">
        <f t="shared" si="15"/>
        <v xml:space="preserve">["TYPE"] =  4; </v>
      </c>
      <c r="AB30">
        <f>IF(NOT(ISBLANK(E30)),VLOOKUP(E30,Type!D$2:E$6,2,FALSE),"")</f>
        <v>3</v>
      </c>
      <c r="AC30" t="str">
        <f t="shared" si="16"/>
        <v xml:space="preserve">["NA"] = 3; </v>
      </c>
      <c r="AD30" t="str">
        <f t="shared" si="17"/>
        <v>2000</v>
      </c>
      <c r="AE30" t="str">
        <f t="shared" si="18"/>
        <v xml:space="preserve">["VXP"] = 2000; </v>
      </c>
      <c r="AF30" t="str">
        <f t="shared" si="19"/>
        <v>0</v>
      </c>
      <c r="AG30" t="str">
        <f t="shared" si="20"/>
        <v xml:space="preserve">["LP"] =  0; </v>
      </c>
      <c r="AH30" t="str">
        <f t="shared" si="21"/>
        <v>0</v>
      </c>
      <c r="AI30" t="str">
        <f t="shared" si="22"/>
        <v xml:space="preserve">["REP"] = 0; </v>
      </c>
      <c r="AJ30">
        <f>IF(NOT(ISBLANK(J30)),VLOOKUP(J30,Faction!A$2:B$78,2,FALSE),1)</f>
        <v>1</v>
      </c>
      <c r="AK30" t="str">
        <f t="shared" si="23"/>
        <v xml:space="preserve">["FACTION"] = 1; </v>
      </c>
      <c r="AL30" t="str">
        <f t="shared" si="24"/>
        <v xml:space="preserve">["TIER"] = 0; </v>
      </c>
      <c r="AM30" t="str">
        <f t="shared" si="25"/>
        <v xml:space="preserve">["MIN_LVL"] = "125"; </v>
      </c>
      <c r="AN30" t="str">
        <f t="shared" si="26"/>
        <v/>
      </c>
      <c r="AO30" t="str">
        <f t="shared" si="27"/>
        <v xml:space="preserve">["NAME"] = { ["EN"] = "Shakalush, the Stair Battle -- Tier 5 -- Leading the Charge"; }; </v>
      </c>
      <c r="AP30" t="str">
        <f t="shared" si="28"/>
        <v xml:space="preserve">["LORE"] = { ["EN"] = "A hidden entrance called Bagûd-mekhem, the Gate of Wind, lies just east of Gundabad. Zhurmat, with his fearsome mount the horrible two-headed troll Groz-and-Ulk, leads a force that threatens the Gabil'akkâ below."; }; </v>
      </c>
      <c r="AQ30" t="str">
        <f t="shared" si="29"/>
        <v xml:space="preserve">["SUMMARY"] = { ["EN"] = "Be among the first to complete 'Shakalush, the Stair Battle-- Tier 5'"; }; </v>
      </c>
      <c r="AR30" t="str">
        <f t="shared" si="30"/>
        <v xml:space="preserve">["TITLE"] = { ["EN"] = "Led the Charge at Bagûd-mekhem"; }; </v>
      </c>
      <c r="AS30" t="str">
        <f t="shared" si="31"/>
        <v>};</v>
      </c>
    </row>
    <row r="31" spans="1:45" x14ac:dyDescent="0.25">
      <c r="A31">
        <v>1879409924</v>
      </c>
      <c r="B31">
        <v>28</v>
      </c>
      <c r="C31" t="s">
        <v>1792</v>
      </c>
      <c r="D31" t="s">
        <v>31</v>
      </c>
      <c r="E31" t="s">
        <v>1718</v>
      </c>
      <c r="F31">
        <v>2000</v>
      </c>
      <c r="G31" t="s">
        <v>1799</v>
      </c>
      <c r="K31" t="s">
        <v>1800</v>
      </c>
      <c r="L31" t="s">
        <v>1588</v>
      </c>
      <c r="M31">
        <v>0</v>
      </c>
      <c r="N31">
        <v>125</v>
      </c>
      <c r="R31" t="str">
        <f t="shared" si="7"/>
        <v xml:space="preserve"> [30] = {["ID"] = 1879409924; }; -- Amdân Dammul, the Bloody Threshold - Original Challenger</v>
      </c>
      <c r="S31" s="1" t="str">
        <f t="shared" si="8"/>
        <v xml:space="preserve"> [30] = {["ID"] = 1879409924; ["SAVE_INDEX"] = 28; ["TYPE"] =  4; ["NA"] = 3; ["VXP"] = 2000; ["LP"] =  0; ["REP"] = 0; ["FACTION"] = 1; ["TIER"] = 0; ["MIN_LVL"] = "125"; ["NAME"] = { ["EN"] = "Amdân Dammul, the Bloody Threshold - Original Challenger"; }; ["LORE"] = { ["EN"] = "It is at Amdân Dammul, the Bloody Threshold, that Durin Stonehelmson will seek to end the War of Three Peaks by challenging Gorgar the Ruthless himself."; }; ["SUMMARY"] = { ["EN"] = "Be among the first to fully complete 'Amdân Dammul, the Bloody Threshold' on Tier 5."; }; ["TITLE"] = { ["EN"] = "Original Challenger of Amdân Dammul"; }; };</v>
      </c>
      <c r="T31">
        <f t="shared" si="9"/>
        <v>30</v>
      </c>
      <c r="U31" t="str">
        <f t="shared" si="10"/>
        <v xml:space="preserve"> [30] = {</v>
      </c>
      <c r="V31" t="str">
        <f t="shared" si="11"/>
        <v xml:space="preserve">["ID"] = 1879409924; </v>
      </c>
      <c r="W31" t="str">
        <f t="shared" si="12"/>
        <v xml:space="preserve">["ID"] = 1879409924; </v>
      </c>
      <c r="X31" t="str">
        <f t="shared" si="13"/>
        <v/>
      </c>
      <c r="Y31" s="1" t="str">
        <f t="shared" si="14"/>
        <v xml:space="preserve">["SAVE_INDEX"] = 28; </v>
      </c>
      <c r="Z31">
        <f>VLOOKUP(D31,Type!A$2:B$18,2,FALSE)</f>
        <v>4</v>
      </c>
      <c r="AA31" t="str">
        <f t="shared" si="15"/>
        <v xml:space="preserve">["TYPE"] =  4; </v>
      </c>
      <c r="AB31">
        <f>IF(NOT(ISBLANK(E31)),VLOOKUP(E31,Type!D$2:E$6,2,FALSE),"")</f>
        <v>3</v>
      </c>
      <c r="AC31" t="str">
        <f t="shared" si="16"/>
        <v xml:space="preserve">["NA"] = 3; </v>
      </c>
      <c r="AD31" t="str">
        <f t="shared" si="17"/>
        <v>2000</v>
      </c>
      <c r="AE31" t="str">
        <f t="shared" si="18"/>
        <v xml:space="preserve">["VXP"] = 2000; </v>
      </c>
      <c r="AF31" t="str">
        <f t="shared" si="19"/>
        <v>0</v>
      </c>
      <c r="AG31" t="str">
        <f t="shared" si="20"/>
        <v xml:space="preserve">["LP"] =  0; </v>
      </c>
      <c r="AH31" t="str">
        <f t="shared" si="21"/>
        <v>0</v>
      </c>
      <c r="AI31" t="str">
        <f t="shared" si="22"/>
        <v xml:space="preserve">["REP"] = 0; </v>
      </c>
      <c r="AJ31">
        <f>IF(NOT(ISBLANK(J31)),VLOOKUP(J31,Faction!A$2:B$78,2,FALSE),1)</f>
        <v>1</v>
      </c>
      <c r="AK31" t="str">
        <f t="shared" si="23"/>
        <v xml:space="preserve">["FACTION"] = 1; </v>
      </c>
      <c r="AL31" t="str">
        <f t="shared" si="24"/>
        <v xml:space="preserve">["TIER"] = 0; </v>
      </c>
      <c r="AM31" t="str">
        <f t="shared" si="25"/>
        <v xml:space="preserve">["MIN_LVL"] = "125"; </v>
      </c>
      <c r="AN31" t="str">
        <f t="shared" si="26"/>
        <v/>
      </c>
      <c r="AO31" t="str">
        <f t="shared" si="27"/>
        <v xml:space="preserve">["NAME"] = { ["EN"] = "Amdân Dammul, the Bloody Threshold - Original Challenger"; }; </v>
      </c>
      <c r="AP31" t="str">
        <f t="shared" si="28"/>
        <v xml:space="preserve">["LORE"] = { ["EN"] = "It is at Amdân Dammul, the Bloody Threshold, that Durin Stonehelmson will seek to end the War of Three Peaks by challenging Gorgar the Ruthless himself."; }; </v>
      </c>
      <c r="AQ31" t="str">
        <f t="shared" si="29"/>
        <v xml:space="preserve">["SUMMARY"] = { ["EN"] = "Be among the first to fully complete 'Amdân Dammul, the Bloody Threshold' on Tier 5."; }; </v>
      </c>
      <c r="AR31" t="str">
        <f t="shared" si="30"/>
        <v xml:space="preserve">["TITLE"] = { ["EN"] = "Original Challenger of Amdân Dammul"; }; </v>
      </c>
      <c r="AS31" t="str">
        <f t="shared" si="31"/>
        <v>};</v>
      </c>
    </row>
    <row r="32" spans="1:45" x14ac:dyDescent="0.25">
      <c r="A32">
        <v>1879409929</v>
      </c>
      <c r="B32">
        <v>29</v>
      </c>
      <c r="C32" t="s">
        <v>1793</v>
      </c>
      <c r="D32" t="s">
        <v>31</v>
      </c>
      <c r="E32" t="s">
        <v>1718</v>
      </c>
      <c r="F32">
        <v>2000</v>
      </c>
      <c r="G32" t="s">
        <v>1801</v>
      </c>
      <c r="K32" t="s">
        <v>1802</v>
      </c>
      <c r="L32" t="s">
        <v>1588</v>
      </c>
      <c r="M32">
        <v>0</v>
      </c>
      <c r="N32">
        <v>125</v>
      </c>
      <c r="R32" t="str">
        <f t="shared" si="7"/>
        <v xml:space="preserve"> [31] = {["ID"] = 1879409929; }; -- Amdân Dammul, the Bloody Threshold - Leading the Charge</v>
      </c>
      <c r="S32" s="1" t="str">
        <f t="shared" si="8"/>
        <v xml:space="preserve"> [31] = {["ID"] = 1879409929; ["SAVE_INDEX"] = 29; ["TYPE"] =  4; ["NA"] = 3; ["VXP"] = 2000; ["LP"] =  0; ["REP"] = 0; ["FACTION"] = 1; ["TIER"] = 0; ["MIN_LVL"] = "125"; ["NAME"] = { ["EN"] = "Amdân Dammul, the Bloody Threshold - Leading the Charge"; }; ["LORE"] = { ["EN"] = "It is at Amdân Dammul, the Bloody Threshold, that Durin Stonehelmson will seek to end the War of Three Peaks by challenging Gorgar the Ruthless himself."; }; ["SUMMARY"] = { ["EN"] = "Be among the first to fully complete 'Amdân Dammul, the Bloody Threshold' on Tier 4."; }; ["TITLE"] = { ["EN"] = "Led the Charge at Amdân Dammul"; }; };</v>
      </c>
      <c r="T32">
        <f t="shared" si="9"/>
        <v>31</v>
      </c>
      <c r="U32" t="str">
        <f t="shared" si="10"/>
        <v xml:space="preserve"> [31] = {</v>
      </c>
      <c r="V32" t="str">
        <f t="shared" si="11"/>
        <v xml:space="preserve">["ID"] = 1879409929; </v>
      </c>
      <c r="W32" t="str">
        <f t="shared" si="12"/>
        <v xml:space="preserve">["ID"] = 1879409929; </v>
      </c>
      <c r="X32" t="str">
        <f t="shared" si="13"/>
        <v/>
      </c>
      <c r="Y32" s="1" t="str">
        <f t="shared" si="14"/>
        <v xml:space="preserve">["SAVE_INDEX"] = 29; </v>
      </c>
      <c r="Z32">
        <f>VLOOKUP(D32,Type!A$2:B$18,2,FALSE)</f>
        <v>4</v>
      </c>
      <c r="AA32" t="str">
        <f t="shared" si="15"/>
        <v xml:space="preserve">["TYPE"] =  4; </v>
      </c>
      <c r="AB32">
        <f>IF(NOT(ISBLANK(E32)),VLOOKUP(E32,Type!D$2:E$6,2,FALSE),"")</f>
        <v>3</v>
      </c>
      <c r="AC32" t="str">
        <f t="shared" si="16"/>
        <v xml:space="preserve">["NA"] = 3; </v>
      </c>
      <c r="AD32" t="str">
        <f t="shared" si="17"/>
        <v>2000</v>
      </c>
      <c r="AE32" t="str">
        <f t="shared" si="18"/>
        <v xml:space="preserve">["VXP"] = 2000; </v>
      </c>
      <c r="AF32" t="str">
        <f t="shared" si="19"/>
        <v>0</v>
      </c>
      <c r="AG32" t="str">
        <f t="shared" si="20"/>
        <v xml:space="preserve">["LP"] =  0; </v>
      </c>
      <c r="AH32" t="str">
        <f t="shared" si="21"/>
        <v>0</v>
      </c>
      <c r="AI32" t="str">
        <f t="shared" si="22"/>
        <v xml:space="preserve">["REP"] = 0; </v>
      </c>
      <c r="AJ32">
        <f>IF(NOT(ISBLANK(J32)),VLOOKUP(J32,Faction!A$2:B$78,2,FALSE),1)</f>
        <v>1</v>
      </c>
      <c r="AK32" t="str">
        <f t="shared" si="23"/>
        <v xml:space="preserve">["FACTION"] = 1; </v>
      </c>
      <c r="AL32" t="str">
        <f t="shared" si="24"/>
        <v xml:space="preserve">["TIER"] = 0; </v>
      </c>
      <c r="AM32" t="str">
        <f t="shared" si="25"/>
        <v xml:space="preserve">["MIN_LVL"] = "125"; </v>
      </c>
      <c r="AN32" t="str">
        <f t="shared" si="26"/>
        <v/>
      </c>
      <c r="AO32" t="str">
        <f t="shared" si="27"/>
        <v xml:space="preserve">["NAME"] = { ["EN"] = "Amdân Dammul, the Bloody Threshold - Leading the Charge"; }; </v>
      </c>
      <c r="AP32" t="str">
        <f t="shared" si="28"/>
        <v xml:space="preserve">["LORE"] = { ["EN"] = "It is at Amdân Dammul, the Bloody Threshold, that Durin Stonehelmson will seek to end the War of Three Peaks by challenging Gorgar the Ruthless himself."; }; </v>
      </c>
      <c r="AQ32" t="str">
        <f t="shared" si="29"/>
        <v xml:space="preserve">["SUMMARY"] = { ["EN"] = "Be among the first to fully complete 'Amdân Dammul, the Bloody Threshold' on Tier 4."; }; </v>
      </c>
      <c r="AR32" t="str">
        <f t="shared" si="30"/>
        <v xml:space="preserve">["TITLE"] = { ["EN"] = "Led the Charge at Amdân Dammul"; }; </v>
      </c>
      <c r="AS32" t="str">
        <f t="shared" si="31"/>
        <v>};</v>
      </c>
    </row>
    <row r="33" spans="1:45" x14ac:dyDescent="0.25">
      <c r="A33">
        <v>1879416281</v>
      </c>
      <c r="B33">
        <v>30</v>
      </c>
      <c r="C33" t="s">
        <v>1878</v>
      </c>
      <c r="D33" t="s">
        <v>31</v>
      </c>
      <c r="E33" t="s">
        <v>1718</v>
      </c>
      <c r="G33" t="s">
        <v>1880</v>
      </c>
      <c r="K33" t="s">
        <v>1882</v>
      </c>
      <c r="L33" t="s">
        <v>1883</v>
      </c>
      <c r="M33">
        <v>0</v>
      </c>
      <c r="N33">
        <v>125</v>
      </c>
      <c r="R33" t="str">
        <f t="shared" si="7"/>
        <v xml:space="preserve"> [32] = {["ID"] = 1879416281; }; -- The Fall of Khazad-dûm - Leading the Charge</v>
      </c>
      <c r="S33" s="1" t="str">
        <f t="shared" si="8"/>
        <v xml:space="preserve"> [32] = {["ID"] = 1879416281; ["SAVE_INDEX"] = 30; ["TYPE"] =  4; ["NA"] = 3; ["VXP"] =    0; ["LP"] =  0; ["REP"] = 0; ["FACTION"] = 1; ["TIER"] = 0; ["MIN_LVL"] = "125"; ["NAME"] = { ["EN"] = "The Fall of Khazad-dûm - Leading the Charge";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4 by August 11th, 2021."; }; ["TITLE"] = { ["EN"] = "Led the Charge at Khazad-dûm"; }; };</v>
      </c>
      <c r="T33">
        <f t="shared" si="9"/>
        <v>32</v>
      </c>
      <c r="U33" t="str">
        <f t="shared" si="10"/>
        <v xml:space="preserve"> [32] = {</v>
      </c>
      <c r="V33" t="str">
        <f t="shared" si="11"/>
        <v xml:space="preserve">["ID"] = 1879416281; </v>
      </c>
      <c r="W33" t="str">
        <f t="shared" si="12"/>
        <v xml:space="preserve">["ID"] = 1879416281; </v>
      </c>
      <c r="X33" t="str">
        <f t="shared" si="13"/>
        <v/>
      </c>
      <c r="Y33" s="1" t="str">
        <f t="shared" si="14"/>
        <v xml:space="preserve">["SAVE_INDEX"] = 30; </v>
      </c>
      <c r="Z33">
        <f>VLOOKUP(D33,Type!A$2:B$18,2,FALSE)</f>
        <v>4</v>
      </c>
      <c r="AA33" t="str">
        <f t="shared" si="15"/>
        <v xml:space="preserve">["TYPE"] =  4; </v>
      </c>
      <c r="AB33">
        <f>IF(NOT(ISBLANK(E33)),VLOOKUP(E33,Type!D$2:E$6,2,FALSE),"")</f>
        <v>3</v>
      </c>
      <c r="AC33" t="str">
        <f t="shared" si="16"/>
        <v xml:space="preserve">["NA"] = 3;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IF(NOT(ISBLANK(J33)),VLOOKUP(J33,Faction!A$2:B$78,2,FALSE),1)</f>
        <v>1</v>
      </c>
      <c r="AK33" t="str">
        <f t="shared" si="23"/>
        <v xml:space="preserve">["FACTION"] = 1; </v>
      </c>
      <c r="AL33" t="str">
        <f t="shared" si="24"/>
        <v xml:space="preserve">["TIER"] = 0; </v>
      </c>
      <c r="AM33" t="str">
        <f t="shared" si="25"/>
        <v xml:space="preserve">["MIN_LVL"] = "125"; </v>
      </c>
      <c r="AN33" t="str">
        <f t="shared" si="26"/>
        <v/>
      </c>
      <c r="AO33" t="str">
        <f t="shared" si="27"/>
        <v xml:space="preserve">["NAME"] = { ["EN"] = "The Fall of Khazad-dûm - Leading the Charge"; }; </v>
      </c>
      <c r="AP33"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3" t="str">
        <f t="shared" si="29"/>
        <v xml:space="preserve">["SUMMARY"] = { ["EN"] = "Complete The Fall of Khazad-dûm on Tier 4 by August 11th, 2021."; }; </v>
      </c>
      <c r="AR33" t="str">
        <f t="shared" si="30"/>
        <v xml:space="preserve">["TITLE"] = { ["EN"] = "Led the Charge at Khazad-dûm"; }; </v>
      </c>
      <c r="AS33" t="str">
        <f t="shared" si="31"/>
        <v>};</v>
      </c>
    </row>
    <row r="34" spans="1:45" x14ac:dyDescent="0.25">
      <c r="A34">
        <v>1879416279</v>
      </c>
      <c r="B34">
        <v>31</v>
      </c>
      <c r="C34" t="s">
        <v>1879</v>
      </c>
      <c r="D34" t="s">
        <v>31</v>
      </c>
      <c r="E34" t="s">
        <v>1718</v>
      </c>
      <c r="G34" t="s">
        <v>1881</v>
      </c>
      <c r="K34" t="s">
        <v>1884</v>
      </c>
      <c r="L34" t="s">
        <v>1883</v>
      </c>
      <c r="M34">
        <v>0</v>
      </c>
      <c r="N34">
        <v>125</v>
      </c>
      <c r="R34" t="str">
        <f t="shared" si="7"/>
        <v xml:space="preserve"> [33] = {["ID"] = 1879416279; }; -- The Fall of Khazad-dûm - Original Challenger</v>
      </c>
      <c r="S34" s="1" t="str">
        <f t="shared" si="8"/>
        <v xml:space="preserve"> [33] = {["ID"] = 1879416279; ["SAVE_INDEX"] = 31; ["TYPE"] =  4; ["NA"] = 3; ["VXP"] =    0; ["LP"] =  0; ["REP"] = 0; ["FACTION"] = 1; ["TIER"] = 0; ["MIN_LVL"] = "125"; ["NAME"] = { ["EN"] = "The Fall of Khazad-dûm - Original Challenger";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5 by August 11th, 2021."; }; ["TITLE"] = { ["EN"] = "Original Challenger of Khazad-dûm"; }; };</v>
      </c>
      <c r="T34">
        <f t="shared" si="9"/>
        <v>33</v>
      </c>
      <c r="U34" t="str">
        <f t="shared" si="10"/>
        <v xml:space="preserve"> [33] = {</v>
      </c>
      <c r="V34" t="str">
        <f t="shared" si="11"/>
        <v xml:space="preserve">["ID"] = 1879416279; </v>
      </c>
      <c r="W34" t="str">
        <f t="shared" si="12"/>
        <v xml:space="preserve">["ID"] = 1879416279; </v>
      </c>
      <c r="X34" t="str">
        <f t="shared" si="13"/>
        <v/>
      </c>
      <c r="Y34" s="1" t="str">
        <f t="shared" si="14"/>
        <v xml:space="preserve">["SAVE_INDEX"] = 31; </v>
      </c>
      <c r="Z34">
        <f>VLOOKUP(D34,Type!A$2:B$18,2,FALSE)</f>
        <v>4</v>
      </c>
      <c r="AA34" t="str">
        <f t="shared" si="15"/>
        <v xml:space="preserve">["TYPE"] =  4; </v>
      </c>
      <c r="AB34">
        <f>IF(NOT(ISBLANK(E34)),VLOOKUP(E34,Type!D$2:E$6,2,FALSE),"")</f>
        <v>3</v>
      </c>
      <c r="AC34" t="str">
        <f t="shared" si="16"/>
        <v xml:space="preserve">["NA"] = 3;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IF(NOT(ISBLANK(J34)),VLOOKUP(J34,Faction!A$2:B$78,2,FALSE),1)</f>
        <v>1</v>
      </c>
      <c r="AK34" t="str">
        <f t="shared" si="23"/>
        <v xml:space="preserve">["FACTION"] = 1; </v>
      </c>
      <c r="AL34" t="str">
        <f t="shared" si="24"/>
        <v xml:space="preserve">["TIER"] = 0; </v>
      </c>
      <c r="AM34" t="str">
        <f t="shared" si="25"/>
        <v xml:space="preserve">["MIN_LVL"] = "125"; </v>
      </c>
      <c r="AN34" t="str">
        <f t="shared" si="26"/>
        <v/>
      </c>
      <c r="AO34" t="str">
        <f t="shared" si="27"/>
        <v xml:space="preserve">["NAME"] = { ["EN"] = "The Fall of Khazad-dûm - Original Challenger"; }; </v>
      </c>
      <c r="AP34"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4" t="str">
        <f t="shared" si="29"/>
        <v xml:space="preserve">["SUMMARY"] = { ["EN"] = "Complete The Fall of Khazad-dûm on Tier 5 by August 11th, 2021."; }; </v>
      </c>
      <c r="AR34" t="str">
        <f t="shared" si="30"/>
        <v xml:space="preserve">["TITLE"] = { ["EN"] = "Original Challenger of Khazad-dûm"; }; </v>
      </c>
      <c r="AS34" t="str">
        <f t="shared" si="31"/>
        <v>};</v>
      </c>
    </row>
    <row r="35" spans="1:45" x14ac:dyDescent="0.25">
      <c r="S35" s="1" t="e">
        <f t="shared" si="8"/>
        <v>#N/A</v>
      </c>
      <c r="T35">
        <f t="shared" si="9"/>
        <v>34</v>
      </c>
      <c r="U35" t="str">
        <f t="shared" si="10"/>
        <v xml:space="preserve"> [34] = {</v>
      </c>
      <c r="V35" t="str">
        <f t="shared" si="11"/>
        <v xml:space="preserve">                     </v>
      </c>
      <c r="W35" t="str">
        <f t="shared" si="12"/>
        <v/>
      </c>
      <c r="X35" t="str">
        <f t="shared" si="13"/>
        <v/>
      </c>
      <c r="Y35" s="1" t="str">
        <f t="shared" si="14"/>
        <v xml:space="preserve">                     </v>
      </c>
      <c r="Z35" t="e">
        <f>VLOOKUP(D35,Type!A$2:B$18,2,FALSE)</f>
        <v>#N/A</v>
      </c>
      <c r="AA35" t="e">
        <f t="shared" si="15"/>
        <v>#N/A</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IF(NOT(ISBLANK(J35)),VLOOKUP(J35,Faction!A$2:B$78,2,FALSE),1)</f>
        <v>1</v>
      </c>
      <c r="AK35" t="str">
        <f t="shared" si="23"/>
        <v xml:space="preserve">["FACTION"] = 1; </v>
      </c>
      <c r="AL35" t="str">
        <f t="shared" si="24"/>
        <v xml:space="preserve">["TIER"] = 0; </v>
      </c>
      <c r="AM35" t="str">
        <f t="shared" si="25"/>
        <v xml:space="preserve">                     </v>
      </c>
      <c r="AN35" t="str">
        <f t="shared" si="26"/>
        <v/>
      </c>
      <c r="AO35" t="str">
        <f t="shared" si="27"/>
        <v xml:space="preserve">["NAME"] = { ["EN"] = ""; }; </v>
      </c>
      <c r="AP35" t="str">
        <f t="shared" si="28"/>
        <v/>
      </c>
      <c r="AQ35" t="str">
        <f t="shared" si="29"/>
        <v/>
      </c>
      <c r="AR35" t="str">
        <f t="shared" si="30"/>
        <v/>
      </c>
      <c r="AS35" t="str">
        <f t="shared" si="31"/>
        <v>};</v>
      </c>
    </row>
    <row r="36" spans="1:45" x14ac:dyDescent="0.25">
      <c r="S36" s="1"/>
      <c r="Y36" s="1"/>
    </row>
    <row r="37" spans="1:45" x14ac:dyDescent="0.25">
      <c r="S37" s="1"/>
      <c r="Y37" s="1"/>
    </row>
    <row r="38" spans="1:45" x14ac:dyDescent="0.25">
      <c r="S38" s="1"/>
      <c r="Y38" s="1"/>
    </row>
    <row r="39" spans="1:45" x14ac:dyDescent="0.25">
      <c r="S39" s="1"/>
      <c r="Y39" s="1"/>
    </row>
    <row r="40" spans="1:45" x14ac:dyDescent="0.25">
      <c r="S40" s="1"/>
      <c r="Y40" s="1"/>
    </row>
    <row r="41" spans="1:45" x14ac:dyDescent="0.25">
      <c r="S41" s="1"/>
      <c r="Y41" s="1"/>
    </row>
    <row r="42" spans="1:45" x14ac:dyDescent="0.25">
      <c r="S42" s="1"/>
      <c r="Y42" s="1"/>
    </row>
    <row r="43" spans="1:45" x14ac:dyDescent="0.25">
      <c r="S43" s="1"/>
      <c r="Y43" s="1"/>
    </row>
    <row r="44" spans="1:45" x14ac:dyDescent="0.25">
      <c r="S44" s="1"/>
      <c r="Y44" s="1"/>
    </row>
    <row r="45" spans="1:45" x14ac:dyDescent="0.25">
      <c r="S45" s="1"/>
      <c r="Y45" s="1"/>
    </row>
    <row r="46" spans="1:45" x14ac:dyDescent="0.25">
      <c r="S46" s="1"/>
      <c r="Y46" s="1"/>
    </row>
    <row r="47" spans="1:45" x14ac:dyDescent="0.25">
      <c r="S47" s="1"/>
      <c r="Y47" s="1"/>
    </row>
    <row r="48" spans="1:45" x14ac:dyDescent="0.25">
      <c r="S48" s="1"/>
      <c r="Y48" s="1"/>
    </row>
    <row r="49" spans="19:25" x14ac:dyDescent="0.25">
      <c r="S49" s="1"/>
      <c r="Y49" s="1"/>
    </row>
    <row r="50" spans="19:25" x14ac:dyDescent="0.25">
      <c r="S50" s="1"/>
      <c r="Y50" s="1"/>
    </row>
  </sheetData>
  <conditionalFormatting sqref="B1">
    <cfRule type="duplicateValues" dxfId="9" priority="2"/>
  </conditionalFormatting>
  <conditionalFormatting sqref="B1:B1048576">
    <cfRule type="duplicateValues" dxfId="8" priority="1"/>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6EB9-E5D4-40A1-879F-3C4D15CFA375}">
  <dimension ref="A1:AS61"/>
  <sheetViews>
    <sheetView workbookViewId="0">
      <pane xSplit="3" ySplit="1" topLeftCell="E20" activePane="bottomRight" state="frozen"/>
      <selection pane="topRight" activeCell="B1" sqref="B1"/>
      <selection pane="bottomLeft" activeCell="A2" sqref="A2"/>
      <selection pane="bottomRight" activeCell="R32" sqref="R32:R37"/>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7.710937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1879442090</v>
      </c>
      <c r="B2">
        <v>22</v>
      </c>
      <c r="C2" t="s">
        <v>1932</v>
      </c>
      <c r="D2" t="s">
        <v>30</v>
      </c>
      <c r="F2">
        <v>3000</v>
      </c>
      <c r="G2" t="s">
        <v>1935</v>
      </c>
      <c r="H2">
        <v>10</v>
      </c>
      <c r="I2">
        <v>1200</v>
      </c>
      <c r="J2" t="s">
        <v>1934</v>
      </c>
      <c r="K2" t="s">
        <v>396</v>
      </c>
      <c r="L2" t="s">
        <v>1933</v>
      </c>
      <c r="M2">
        <v>0</v>
      </c>
      <c r="N2" s="5">
        <v>130</v>
      </c>
      <c r="R2" t="str">
        <f>CONCATENATE(U2,W2,X2,AS2," -- ",C2)</f>
        <v xml:space="preserve">  [1] = {["ID"] = 1879442090; }; -- Conqueror of the Three Peaks</v>
      </c>
      <c r="S2" s="1" t="str">
        <f>CONCATENATE(U2,V2,Y2,AA2,AC2,AE2,AG2,AI2,AK2,AL2,AM2,AN2,AO2,AP2,AQ2,AR2,AS2)</f>
        <v xml:space="preserve">  [1] = {["ID"] = 1879442090; ["SAVE_INDEX"] = 22; ["TYPE"] =  7;             ["VXP"] = 3000; ["LP"] = 10; ["REP"] = 1200; ["FACTION"] = 82; ["TIER"] = 0; ["MIN_LVL"] = "130"; ["NAME"] = { ["EN"] = "Conqueror of the Three Peaks"; }; ["LORE"] = { ["EN"] = "Stand firmly against the greatest evils within and above the Three Peaks of Gundabad."; }; ["SUMMARY"] = { ["EN"] = "Complete 3 deeds"; }; ["TITLE"] = { ["EN"] = "Conqueror of The Three Peaks"; }; };</v>
      </c>
      <c r="T2">
        <f t="shared" ref="T2:T46" si="0">ROW()-1</f>
        <v>1</v>
      </c>
      <c r="U2" t="str">
        <f>CONCATENATE(REPT(" ",3-LEN(T2)),"[",T2,"] = {")</f>
        <v xml:space="preserve">  [1] = {</v>
      </c>
      <c r="V2" t="str">
        <f>IF(LEN(A2)&gt;0,CONCATENATE("[""ID""] = ",A2,"; "),"                     ")</f>
        <v xml:space="preserve">["ID"] = 1879442090; </v>
      </c>
      <c r="W2" t="str">
        <f>IF(LEN(A2)&gt;0,CONCATENATE("[""ID""] = ",A2,"; "),"")</f>
        <v xml:space="preserve">["ID"] = 1879442090; </v>
      </c>
      <c r="X2" t="str">
        <f>IF(LEN(P2)&gt;0,CONCATENATE("[""CAT_ID""] = ",P2,"; "),"")</f>
        <v/>
      </c>
      <c r="Y2" s="1" t="str">
        <f>IF(LEN(B2)&gt;0,CONCATENATE("[""SAVE_INDEX""] = ",REPT(" ",2-LEN(B2)),B2,"; "),REPT(" ",21))</f>
        <v xml:space="preserve">["SAVE_INDEX"] = 22; </v>
      </c>
      <c r="Z2">
        <f>VLOOKUP(D2,Type!A$2:B$18,2,FALSE)</f>
        <v>7</v>
      </c>
      <c r="AA2" t="str">
        <f>CONCATENATE("[""TYPE""] = ",REPT(" ",2-LEN(Z2)),Z2,"; ")</f>
        <v xml:space="preserve">["TYPE"] =  7; </v>
      </c>
      <c r="AB2" t="str">
        <f>IF(NOT(ISBLANK(E2)),VLOOKUP(E2,Type!D$2:E$6,2,FALSE),"")</f>
        <v/>
      </c>
      <c r="AC2" t="str">
        <f>IF(NOT(ISBLANK(E2)),CONCATENATE("[""NA""] = ",AB2,"; "),"            ")</f>
        <v xml:space="preserve">            </v>
      </c>
      <c r="AD2" t="str">
        <f>TEXT(F2,0)</f>
        <v>3000</v>
      </c>
      <c r="AE2" t="str">
        <f>CONCATENATE("[""VXP""] = ",REPT(" ",4-LEN(AD2)),TEXT(AD2,"0"),"; ")</f>
        <v xml:space="preserve">["VXP"] = 3000; </v>
      </c>
      <c r="AF2" t="str">
        <f>TEXT(H2,0)</f>
        <v>10</v>
      </c>
      <c r="AG2" t="str">
        <f>CONCATENATE("[""LP""] = ",REPT(" ",2-LEN(AF2)),TEXT(AF2,"0"),"; ")</f>
        <v xml:space="preserve">["LP"] = 10; </v>
      </c>
      <c r="AH2" t="str">
        <f>TEXT(I2,0)</f>
        <v>1200</v>
      </c>
      <c r="AI2" t="str">
        <f>CONCATENATE("[""REP""] = ",REPT(" ",4-LEN(AH2)),TEXT(AH2,"0"),"; ")</f>
        <v xml:space="preserve">["REP"] = 1200; </v>
      </c>
      <c r="AJ2">
        <f>IF(NOT(ISBLANK(J2)),VLOOKUP(J2,Faction!A$2:B$78,2,FALSE),1)</f>
        <v>82</v>
      </c>
      <c r="AK2" t="str">
        <f>CONCATENATE("[""FACTION""] = ",TEXT(AJ2,"0"),"; ")</f>
        <v xml:space="preserve">["FACTION"] = 82; </v>
      </c>
      <c r="AL2" t="str">
        <f>CONCATENATE("[""TIER""] = ",TEXT(M2,"0"),"; ")</f>
        <v xml:space="preserve">["TIER"] = 0; </v>
      </c>
      <c r="AM2" t="str">
        <f>IF(LEN(N2)&gt;0,CONCATENATE("[""MIN_LVL""] = ",REPT(" ",3-LEN(N2)),"""",N2,"""; "),"                     ")</f>
        <v xml:space="preserve">["MIN_LVL"] = "130"; </v>
      </c>
      <c r="AN2" t="str">
        <f>IF(LEN(O2)&gt;0,CONCATENATE("[""MIN_LVL""] = ",REPT(" ",3-LEN(O2)),"""",O2,"""; "),"")</f>
        <v/>
      </c>
      <c r="AO2" t="str">
        <f>CONCATENATE("[""NAME""] = { [""EN""] = """,C2,"""; }; ")</f>
        <v xml:space="preserve">["NAME"] = { ["EN"] = "Conqueror of the Three Peaks"; }; </v>
      </c>
      <c r="AP2" t="str">
        <f>IF(LEN(L2)&gt;0,CONCATENATE("[""LORE""] = { [""EN""] = """,L2,"""; }; "),"")</f>
        <v xml:space="preserve">["LORE"] = { ["EN"] = "Stand firmly against the greatest evils within and above the Three Peaks of Gundabad."; }; </v>
      </c>
      <c r="AQ2" t="str">
        <f>IF(LEN(K2)&gt;0,CONCATENATE("[""SUMMARY""] = { [""EN""] = """,K2,"""; }; "),"")</f>
        <v xml:space="preserve">["SUMMARY"] = { ["EN"] = "Complete 3 deeds"; }; </v>
      </c>
      <c r="AR2" t="str">
        <f>IF(LEN(G2)&gt;0,CONCATENATE("[""TITLE""] = { [""EN""] = """,G2,"""; }; "),"")</f>
        <v xml:space="preserve">["TITLE"] = { ["EN"] = "Conqueror of The Three Peaks"; }; </v>
      </c>
      <c r="AS2" t="str">
        <f t="shared" ref="AS2:AS46" si="1">CONCATENATE("};")</f>
        <v>};</v>
      </c>
    </row>
    <row r="3" spans="1:45" x14ac:dyDescent="0.25">
      <c r="C3" s="2" t="s">
        <v>1890</v>
      </c>
      <c r="D3" s="2" t="s">
        <v>134</v>
      </c>
      <c r="E3" s="2"/>
      <c r="M3">
        <v>1</v>
      </c>
      <c r="P3">
        <v>114</v>
      </c>
      <c r="R3" t="str">
        <f t="shared" ref="R3:R37" si="2">CONCATENATE(U3,W3,X3,AS3," -- ",C3)</f>
        <v xml:space="preserve">  [2] = {["CAT_ID"] = 114; }; -- Den of Pughlak</v>
      </c>
      <c r="S3" s="1" t="str">
        <f t="shared" ref="S3:S46" si="3">CONCATENATE(U3,V3,Y3,AA3,AC3,AE3,AG3,AI3,AK3,AL3,AM3,AN3,AO3,AP3,AQ3,AR3,AS3)</f>
        <v xml:space="preserve">  [2] = {                                          ["TYPE"] = 14;             ["VXP"] =    0; ["LP"] =  0; ["REP"] =    0; ["FACTION"] = 1; ["TIER"] = 1;                      ["NAME"] = { ["EN"] = "Den of Pughlak"; }; };</v>
      </c>
      <c r="T3">
        <f t="shared" si="0"/>
        <v>2</v>
      </c>
      <c r="U3" t="str">
        <f t="shared" ref="U3:U46" si="4">CONCATENATE(REPT(" ",3-LEN(T3)),"[",T3,"] = {")</f>
        <v xml:space="preserve">  [2] = {</v>
      </c>
      <c r="V3" t="str">
        <f t="shared" ref="V3:V46" si="5">IF(LEN(A3)&gt;0,CONCATENATE("[""ID""] = ",A3,"; "),"                     ")</f>
        <v xml:space="preserve">                     </v>
      </c>
      <c r="W3" t="str">
        <f t="shared" ref="W3:W46" si="6">IF(LEN(A3)&gt;0,CONCATENATE("[""ID""] = ",A3,"; "),"")</f>
        <v/>
      </c>
      <c r="X3" t="str">
        <f t="shared" ref="X3:X46" si="7">IF(LEN(P3)&gt;0,CONCATENATE("[""CAT_ID""] = ",P3,"; "),"")</f>
        <v xml:space="preserve">["CAT_ID"] = 114; </v>
      </c>
      <c r="Y3" s="1" t="str">
        <f t="shared" ref="Y3:Y46" si="8">IF(LEN(B3)&gt;0,CONCATENATE("[""SAVE_INDEX""] = ",REPT(" ",2-LEN(B3)),B3,"; "),REPT(" ",21))</f>
        <v xml:space="preserve">                     </v>
      </c>
      <c r="Z3">
        <f>VLOOKUP(D3,Type!A$2:B$18,2,FALSE)</f>
        <v>14</v>
      </c>
      <c r="AA3" t="str">
        <f t="shared" ref="AA3:AA46" si="9">CONCATENATE("[""TYPE""] = ",REPT(" ",2-LEN(Z3)),Z3,"; ")</f>
        <v xml:space="preserve">["TYPE"] = 14; </v>
      </c>
      <c r="AB3" t="str">
        <f>IF(NOT(ISBLANK(E3)),VLOOKUP(E3,Type!D$2:E$6,2,FALSE),"")</f>
        <v/>
      </c>
      <c r="AC3" t="str">
        <f t="shared" ref="AC3:AC46" si="10">IF(NOT(ISBLANK(E3)),CONCATENATE("[""NA""] = ",AB3,"; "),"            ")</f>
        <v xml:space="preserve">            </v>
      </c>
      <c r="AD3" t="str">
        <f t="shared" ref="AD3:AD46" si="11">TEXT(F3,0)</f>
        <v>0</v>
      </c>
      <c r="AE3" t="str">
        <f t="shared" ref="AE3:AE46" si="12">CONCATENATE("[""VXP""] = ",REPT(" ",4-LEN(AD3)),TEXT(AD3,"0"),"; ")</f>
        <v xml:space="preserve">["VXP"] =    0; </v>
      </c>
      <c r="AF3" t="str">
        <f t="shared" ref="AF3:AF46" si="13">TEXT(H3,0)</f>
        <v>0</v>
      </c>
      <c r="AG3" t="str">
        <f t="shared" ref="AG3:AG46" si="14">CONCATENATE("[""LP""] = ",REPT(" ",2-LEN(AF3)),TEXT(AF3,"0"),"; ")</f>
        <v xml:space="preserve">["LP"] =  0; </v>
      </c>
      <c r="AH3" t="str">
        <f t="shared" ref="AH3:AH46" si="15">TEXT(I3,0)</f>
        <v>0</v>
      </c>
      <c r="AI3" t="str">
        <f t="shared" ref="AI3:AI46" si="16">CONCATENATE("[""REP""] = ",REPT(" ",4-LEN(AH3)),TEXT(AH3,"0"),"; ")</f>
        <v xml:space="preserve">["REP"] =    0; </v>
      </c>
      <c r="AJ3">
        <f>IF(NOT(ISBLANK(J3)),VLOOKUP(J3,Faction!A$2:B$78,2,FALSE),1)</f>
        <v>1</v>
      </c>
      <c r="AK3" t="str">
        <f t="shared" ref="AK3:AK46" si="17">CONCATENATE("[""FACTION""] = ",TEXT(AJ3,"0"),"; ")</f>
        <v xml:space="preserve">["FACTION"] = 1; </v>
      </c>
      <c r="AL3" t="str">
        <f t="shared" ref="AL3:AL46" si="18">CONCATENATE("[""TIER""] = ",TEXT(M3,"0"),"; ")</f>
        <v xml:space="preserve">["TIER"] = 1; </v>
      </c>
      <c r="AM3" t="str">
        <f t="shared" ref="AM3:AM46" si="19">IF(LEN(N3)&gt;0,CONCATENATE("[""MIN_LVL""] = ",REPT(" ",3-LEN(N3)),"""",N3,"""; "),"                     ")</f>
        <v xml:space="preserve">                     </v>
      </c>
      <c r="AN3" t="str">
        <f t="shared" ref="AN3:AN46" si="20">IF(LEN(O3)&gt;0,CONCATENATE("[""MIN_LVL""] = ",REPT(" ",3-LEN(O3)),"""",O3,"""; "),"")</f>
        <v/>
      </c>
      <c r="AO3" t="str">
        <f t="shared" ref="AO3:AO46" si="21">CONCATENATE("[""NAME""] = { [""EN""] = """,C3,"""; }; ")</f>
        <v xml:space="preserve">["NAME"] = { ["EN"] = "Den of Pughlak"; }; </v>
      </c>
      <c r="AP3" t="str">
        <f t="shared" ref="AP3:AP46" si="22">IF(LEN(L3)&gt;0,CONCATENATE("[""LORE""] = { [""EN""] = """,L3,"""; }; "),"")</f>
        <v/>
      </c>
      <c r="AQ3" t="str">
        <f t="shared" ref="AQ3:AQ46" si="23">IF(LEN(K3)&gt;0,CONCATENATE("[""SUMMARY""] = { [""EN""] = """,K3,"""; }; "),"")</f>
        <v/>
      </c>
      <c r="AR3" t="str">
        <f t="shared" ref="AR3:AR46" si="24">IF(LEN(G3)&gt;0,CONCATENATE("[""TITLE""] = { [""EN""] = """,G3,"""; }; "),"")</f>
        <v/>
      </c>
      <c r="AS3" t="str">
        <f t="shared" si="1"/>
        <v>};</v>
      </c>
    </row>
    <row r="4" spans="1:45" x14ac:dyDescent="0.25">
      <c r="A4">
        <v>1879421160</v>
      </c>
      <c r="B4">
        <v>6</v>
      </c>
      <c r="C4" t="s">
        <v>1891</v>
      </c>
      <c r="D4" t="s">
        <v>31</v>
      </c>
      <c r="E4" s="2"/>
      <c r="F4">
        <v>3000</v>
      </c>
      <c r="G4" t="s">
        <v>1892</v>
      </c>
      <c r="K4" t="s">
        <v>165</v>
      </c>
      <c r="L4" t="s">
        <v>1893</v>
      </c>
      <c r="M4">
        <v>1</v>
      </c>
      <c r="N4">
        <v>130</v>
      </c>
      <c r="R4" t="str">
        <f t="shared" si="2"/>
        <v xml:space="preserve">  [3] = {["ID"] = 1879421160; }; -- Delver of the Den of Pughlak</v>
      </c>
      <c r="S4" s="1" t="str">
        <f t="shared" si="3"/>
        <v xml:space="preserve">  [3] = {["ID"] = 1879421160; ["SAVE_INDEX"] =  6; ["TYPE"] =  4;             ["VXP"] = 3000; ["LP"] =  0; ["REP"] =    0; ["FACTION"] = 1; ["TIER"] = 1; ["MIN_LVL"] = "130"; ["NAME"] = { ["EN"] = "Delver of the Den of Pughlak"; }; ["LORE"] = { ["EN"] = "Far under Mount Gundabad lies the Den of Pughlak, the realm of the deepest of the deep toads."; }; ["SUMMARY"] = { ["EN"] = "Complete 4 deeds"; }; ["TITLE"] = { ["EN"] = "The Deepest"; }; };</v>
      </c>
      <c r="T4">
        <f t="shared" si="0"/>
        <v>3</v>
      </c>
      <c r="U4" t="str">
        <f t="shared" si="4"/>
        <v xml:space="preserve">  [3] = {</v>
      </c>
      <c r="V4" t="str">
        <f t="shared" si="5"/>
        <v xml:space="preserve">["ID"] = 1879421160; </v>
      </c>
      <c r="W4" t="str">
        <f t="shared" si="6"/>
        <v xml:space="preserve">["ID"] = 1879421160; </v>
      </c>
      <c r="X4" t="str">
        <f t="shared" si="7"/>
        <v/>
      </c>
      <c r="Y4" s="1" t="str">
        <f t="shared" si="8"/>
        <v xml:space="preserve">["SAVE_INDEX"] =  6; </v>
      </c>
      <c r="Z4">
        <f>VLOOKUP(D4,Type!A$2:B$18,2,FALSE)</f>
        <v>4</v>
      </c>
      <c r="AA4" t="str">
        <f t="shared" si="9"/>
        <v xml:space="preserve">["TYPE"] =  4; </v>
      </c>
      <c r="AB4" t="str">
        <f>IF(NOT(ISBLANK(E4)),VLOOKUP(E4,Type!D$2:E$6,2,FALSE),"")</f>
        <v/>
      </c>
      <c r="AC4" t="str">
        <f t="shared" si="10"/>
        <v xml:space="preserve">            </v>
      </c>
      <c r="AD4" t="str">
        <f t="shared" si="11"/>
        <v>3000</v>
      </c>
      <c r="AE4" t="str">
        <f t="shared" si="12"/>
        <v xml:space="preserve">["VXP"] = 3000;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"130"; </v>
      </c>
      <c r="AN4" t="str">
        <f t="shared" si="20"/>
        <v/>
      </c>
      <c r="AO4" t="str">
        <f t="shared" si="21"/>
        <v xml:space="preserve">["NAME"] = { ["EN"] = "Delver of the Den of Pughlak"; }; </v>
      </c>
      <c r="AP4" t="str">
        <f t="shared" si="22"/>
        <v xml:space="preserve">["LORE"] = { ["EN"] = "Far under Mount Gundabad lies the Den of Pughlak, the realm of the deepest of the deep toads."; }; </v>
      </c>
      <c r="AQ4" t="str">
        <f t="shared" si="23"/>
        <v xml:space="preserve">["SUMMARY"] = { ["EN"] = "Complete 4 deeds"; }; </v>
      </c>
      <c r="AR4" t="str">
        <f t="shared" si="24"/>
        <v xml:space="preserve">["TITLE"] = { ["EN"] = "The Deepest"; }; </v>
      </c>
      <c r="AS4" t="str">
        <f t="shared" si="1"/>
        <v>};</v>
      </c>
    </row>
    <row r="5" spans="1:45" x14ac:dyDescent="0.25">
      <c r="A5">
        <v>1879421162</v>
      </c>
      <c r="B5">
        <v>7</v>
      </c>
      <c r="C5" t="s">
        <v>1894</v>
      </c>
      <c r="D5" t="s">
        <v>31</v>
      </c>
      <c r="F5">
        <v>2000</v>
      </c>
      <c r="K5" t="s">
        <v>1895</v>
      </c>
      <c r="L5" t="s">
        <v>1893</v>
      </c>
      <c r="M5">
        <v>2</v>
      </c>
      <c r="N5">
        <v>130</v>
      </c>
      <c r="R5" t="str">
        <f t="shared" si="2"/>
        <v xml:space="preserve">  [4] = {["ID"] = 1879421162; }; -- Den of Pughlak -- Tier 1</v>
      </c>
      <c r="S5" s="1" t="str">
        <f t="shared" si="3"/>
        <v xml:space="preserve">  [4] = {["ID"] = 1879421162; ["SAVE_INDEX"] =  7; ["TYPE"] =  4;             ["VXP"] = 2000; ["LP"] =  0; ["REP"] =    0; ["FACTION"] = 1; ["TIER"] = 2; ["MIN_LVL"] = "130"; ["NAME"] = { ["EN"] = "Den of Pughlak -- Tier 1"; }; ["LORE"] = { ["EN"] = "Far under Mount Gundabad lies the Den of Pughlak, the realm of the deepest of the deep toads."; }; ["SUMMARY"] = { ["EN"] = "Complete the quest Den of Pughlak -- Tier 1"; }; };</v>
      </c>
      <c r="T5">
        <f t="shared" si="0"/>
        <v>4</v>
      </c>
      <c r="U5" t="str">
        <f t="shared" si="4"/>
        <v xml:space="preserve">  [4] = {</v>
      </c>
      <c r="V5" t="str">
        <f t="shared" si="5"/>
        <v xml:space="preserve">["ID"] = 1879421162; </v>
      </c>
      <c r="W5" t="str">
        <f t="shared" si="6"/>
        <v xml:space="preserve">["ID"] = 1879421162; </v>
      </c>
      <c r="X5" t="str">
        <f t="shared" si="7"/>
        <v/>
      </c>
      <c r="Y5" s="1" t="str">
        <f t="shared" si="8"/>
        <v xml:space="preserve">["SAVE_INDEX"] =  7; </v>
      </c>
      <c r="Z5">
        <f>VLOOKUP(D5,Type!A$2:B$18,2,FALSE)</f>
        <v>4</v>
      </c>
      <c r="AA5" t="str">
        <f t="shared" si="9"/>
        <v xml:space="preserve">["TYPE"] =  4; </v>
      </c>
      <c r="AB5" t="str">
        <f>IF(NOT(ISBLANK(E5)),VLOOKUP(E5,Type!D$2:E$6,2,FALSE),"")</f>
        <v/>
      </c>
      <c r="AC5" t="str">
        <f t="shared" si="10"/>
        <v xml:space="preserve">            </v>
      </c>
      <c r="AD5" t="str">
        <f t="shared" si="11"/>
        <v>2000</v>
      </c>
      <c r="AE5" t="str">
        <f t="shared" si="12"/>
        <v xml:space="preserve">["VXP"] = 2000;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2; </v>
      </c>
      <c r="AM5" t="str">
        <f t="shared" si="19"/>
        <v xml:space="preserve">["MIN_LVL"] = "130"; </v>
      </c>
      <c r="AN5" t="str">
        <f t="shared" si="20"/>
        <v/>
      </c>
      <c r="AO5" t="str">
        <f t="shared" si="21"/>
        <v xml:space="preserve">["NAME"] = { ["EN"] = "Den of Pughlak -- Tier 1"; }; </v>
      </c>
      <c r="AP5" t="str">
        <f t="shared" si="22"/>
        <v xml:space="preserve">["LORE"] = { ["EN"] = "Far under Mount Gundabad lies the Den of Pughlak, the realm of the deepest of the deep toads."; }; </v>
      </c>
      <c r="AQ5" t="str">
        <f t="shared" si="23"/>
        <v xml:space="preserve">["SUMMARY"] = { ["EN"] = "Complete the quest Den of Pughlak -- Tier 1"; }; </v>
      </c>
      <c r="AR5" t="str">
        <f t="shared" si="24"/>
        <v/>
      </c>
      <c r="AS5" t="str">
        <f t="shared" si="1"/>
        <v>};</v>
      </c>
    </row>
    <row r="6" spans="1:45" x14ac:dyDescent="0.25">
      <c r="A6">
        <v>1879421136</v>
      </c>
      <c r="B6">
        <v>8</v>
      </c>
      <c r="C6" t="s">
        <v>1898</v>
      </c>
      <c r="D6" t="s">
        <v>25</v>
      </c>
      <c r="F6">
        <v>150</v>
      </c>
      <c r="K6" t="s">
        <v>1900</v>
      </c>
      <c r="L6" t="s">
        <v>1899</v>
      </c>
      <c r="M6">
        <v>3</v>
      </c>
      <c r="N6">
        <v>130</v>
      </c>
      <c r="R6" t="str">
        <f t="shared" si="2"/>
        <v xml:space="preserve">  [5] = {["ID"] = 1879421136; }; -- Discovery: Den of Pughlak</v>
      </c>
      <c r="S6" s="1" t="str">
        <f t="shared" si="3"/>
        <v xml:space="preserve">  [5] = {["ID"] = 1879421136; ["SAVE_INDEX"] =  8; ["TYPE"] =  3;             ["VXP"] =  150; ["LP"] =  0; ["REP"] =    0; ["FACTION"] = 1; ["TIER"] = 3; ["MIN_LVL"] = "130"; ["NAME"] = { ["EN"] = "Discovery: Den of Pughlak"; }; ["LORE"] = { ["EN"] = "You have discovered the entrance to the Den of Pughlak."; }; ["SUMMARY"] = { ["EN"] = "Discover the entrance to the Den of Pughlak."; }; };</v>
      </c>
      <c r="T6">
        <f t="shared" si="0"/>
        <v>5</v>
      </c>
      <c r="U6" t="str">
        <f t="shared" si="4"/>
        <v xml:space="preserve">  [5] = {</v>
      </c>
      <c r="V6" t="str">
        <f t="shared" si="5"/>
        <v xml:space="preserve">["ID"] = 1879421136; </v>
      </c>
      <c r="W6" t="str">
        <f t="shared" si="6"/>
        <v xml:space="preserve">["ID"] = 1879421136; </v>
      </c>
      <c r="X6" t="str">
        <f t="shared" si="7"/>
        <v/>
      </c>
      <c r="Y6" s="1" t="str">
        <f t="shared" si="8"/>
        <v xml:space="preserve">["SAVE_INDEX"] =  8; </v>
      </c>
      <c r="Z6">
        <f>VLOOKUP(D6,Type!A$2:B$18,2,FALSE)</f>
        <v>3</v>
      </c>
      <c r="AA6" t="str">
        <f t="shared" si="9"/>
        <v xml:space="preserve">["TYPE"] =  3; </v>
      </c>
      <c r="AB6" t="str">
        <f>IF(NOT(ISBLANK(E6)),VLOOKUP(E6,Type!D$2:E$6,2,FALSE),"")</f>
        <v/>
      </c>
      <c r="AC6" t="str">
        <f t="shared" si="10"/>
        <v xml:space="preserve">            </v>
      </c>
      <c r="AD6" t="str">
        <f t="shared" si="11"/>
        <v>150</v>
      </c>
      <c r="AE6" t="str">
        <f t="shared" si="12"/>
        <v xml:space="preserve">["VXP"] =  150;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3; </v>
      </c>
      <c r="AM6" t="str">
        <f t="shared" si="19"/>
        <v xml:space="preserve">["MIN_LVL"] = "130"; </v>
      </c>
      <c r="AN6" t="str">
        <f t="shared" si="20"/>
        <v/>
      </c>
      <c r="AO6" t="str">
        <f t="shared" si="21"/>
        <v xml:space="preserve">["NAME"] = { ["EN"] = "Discovery: Den of Pughlak"; }; </v>
      </c>
      <c r="AP6" t="str">
        <f t="shared" si="22"/>
        <v xml:space="preserve">["LORE"] = { ["EN"] = "You have discovered the entrance to the Den of Pughlak."; }; </v>
      </c>
      <c r="AQ6" t="str">
        <f t="shared" si="23"/>
        <v xml:space="preserve">["SUMMARY"] = { ["EN"] = "Discover the entrance to the Den of Pughlak."; }; </v>
      </c>
      <c r="AR6" t="str">
        <f t="shared" si="24"/>
        <v/>
      </c>
      <c r="AS6" t="str">
        <f t="shared" si="1"/>
        <v>};</v>
      </c>
    </row>
    <row r="7" spans="1:45" x14ac:dyDescent="0.25">
      <c r="A7">
        <v>1879421158</v>
      </c>
      <c r="B7">
        <v>9</v>
      </c>
      <c r="C7" t="s">
        <v>1896</v>
      </c>
      <c r="D7" t="s">
        <v>31</v>
      </c>
      <c r="F7">
        <v>2000</v>
      </c>
      <c r="K7" t="s">
        <v>1897</v>
      </c>
      <c r="L7" t="s">
        <v>1893</v>
      </c>
      <c r="M7">
        <v>2</v>
      </c>
      <c r="N7">
        <v>130</v>
      </c>
      <c r="R7" t="str">
        <f t="shared" si="2"/>
        <v xml:space="preserve">  [6] = {["ID"] = 1879421158; }; -- Den of Pughlak -- Tier 2</v>
      </c>
      <c r="S7" s="1" t="str">
        <f t="shared" si="3"/>
        <v xml:space="preserve">  [6] = {["ID"] = 1879421158; ["SAVE_INDEX"] =  9; ["TYPE"] =  4;             ["VXP"] = 2000; ["LP"] =  0; ["REP"] =    0; ["FACTION"] = 1; ["TIER"] = 2; ["MIN_LVL"] = "130"; ["NAME"] = { ["EN"] = "Den of Pughlak -- Tier 2"; }; ["LORE"] = { ["EN"] = "Far under Mount Gundabad lies the Den of Pughlak, the realm of the deepest of the deep toads."; }; ["SUMMARY"] = { ["EN"] = "Complete the quest Den of Pughlak -- Tier 2"; }; };</v>
      </c>
      <c r="T7">
        <f t="shared" si="0"/>
        <v>6</v>
      </c>
      <c r="U7" t="str">
        <f t="shared" si="4"/>
        <v xml:space="preserve">  [6] = {</v>
      </c>
      <c r="V7" t="str">
        <f t="shared" si="5"/>
        <v xml:space="preserve">["ID"] = 1879421158; </v>
      </c>
      <c r="W7" t="str">
        <f t="shared" si="6"/>
        <v xml:space="preserve">["ID"] = 1879421158; </v>
      </c>
      <c r="X7" t="str">
        <f t="shared" si="7"/>
        <v/>
      </c>
      <c r="Y7" s="1" t="str">
        <f t="shared" si="8"/>
        <v xml:space="preserve">["SAVE_INDEX"] =  9; </v>
      </c>
      <c r="Z7">
        <f>VLOOKUP(D7,Type!A$2:B$18,2,FALSE)</f>
        <v>4</v>
      </c>
      <c r="AA7" t="str">
        <f t="shared" si="9"/>
        <v xml:space="preserve">["TYPE"] =  4; </v>
      </c>
      <c r="AB7" t="str">
        <f>IF(NOT(ISBLANK(E7)),VLOOKUP(E7,Type!D$2:E$6,2,FALSE),"")</f>
        <v/>
      </c>
      <c r="AC7" t="str">
        <f t="shared" si="10"/>
        <v xml:space="preserve">            </v>
      </c>
      <c r="AD7" t="str">
        <f t="shared" si="11"/>
        <v>2000</v>
      </c>
      <c r="AE7" t="str">
        <f t="shared" si="12"/>
        <v xml:space="preserve">["VXP"] = 2000;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2; </v>
      </c>
      <c r="AM7" t="str">
        <f t="shared" si="19"/>
        <v xml:space="preserve">["MIN_LVL"] = "130"; </v>
      </c>
      <c r="AN7" t="str">
        <f t="shared" si="20"/>
        <v/>
      </c>
      <c r="AO7" t="str">
        <f t="shared" si="21"/>
        <v xml:space="preserve">["NAME"] = { ["EN"] = "Den of Pughlak -- Tier 2"; }; </v>
      </c>
      <c r="AP7" t="str">
        <f t="shared" si="22"/>
        <v xml:space="preserve">["LORE"] = { ["EN"] = "Far under Mount Gundabad lies the Den of Pughlak, the realm of the deepest of the deep toads."; }; </v>
      </c>
      <c r="AQ7" t="str">
        <f t="shared" si="23"/>
        <v xml:space="preserve">["SUMMARY"] = { ["EN"] = "Complete the quest Den of Pughlak -- Tier 2"; }; </v>
      </c>
      <c r="AR7" t="str">
        <f t="shared" si="24"/>
        <v/>
      </c>
      <c r="AS7" t="str">
        <f t="shared" si="1"/>
        <v>};</v>
      </c>
    </row>
    <row r="8" spans="1:45" x14ac:dyDescent="0.25">
      <c r="A8">
        <v>1879421157</v>
      </c>
      <c r="B8">
        <v>10</v>
      </c>
      <c r="C8" t="s">
        <v>1901</v>
      </c>
      <c r="D8" t="s">
        <v>31</v>
      </c>
      <c r="F8">
        <v>2000</v>
      </c>
      <c r="K8" t="s">
        <v>1902</v>
      </c>
      <c r="L8" t="s">
        <v>1893</v>
      </c>
      <c r="M8">
        <v>2</v>
      </c>
      <c r="N8">
        <v>130</v>
      </c>
      <c r="R8" t="str">
        <f t="shared" si="2"/>
        <v xml:space="preserve">  [7] = {["ID"] = 1879421157; }; -- Den of Pughlak -- Tier 3</v>
      </c>
      <c r="S8" s="1" t="str">
        <f t="shared" si="3"/>
        <v xml:space="preserve">  [7] = {["ID"] = 1879421157; ["SAVE_INDEX"] = 10; ["TYPE"] =  4;             ["VXP"] = 2000; ["LP"] =  0; ["REP"] =    0; ["FACTION"] = 1; ["TIER"] = 2; ["MIN_LVL"] = "130"; ["NAME"] = { ["EN"] = "Den of Pughlak -- Tier 3"; }; ["LORE"] = { ["EN"] = "Far under Mount Gundabad lies the Den of Pughlak, the realm of the deepest of the deep toads."; }; ["SUMMARY"] = { ["EN"] = "Complete the quest Den of Pughlak -- Tier 3"; }; };</v>
      </c>
      <c r="T8">
        <f t="shared" si="0"/>
        <v>7</v>
      </c>
      <c r="U8" t="str">
        <f t="shared" si="4"/>
        <v xml:space="preserve">  [7] = {</v>
      </c>
      <c r="V8" t="str">
        <f t="shared" si="5"/>
        <v xml:space="preserve">["ID"] = 1879421157; </v>
      </c>
      <c r="W8" t="str">
        <f t="shared" si="6"/>
        <v xml:space="preserve">["ID"] = 1879421157; </v>
      </c>
      <c r="X8" t="str">
        <f t="shared" si="7"/>
        <v/>
      </c>
      <c r="Y8" s="1" t="str">
        <f t="shared" si="8"/>
        <v xml:space="preserve">["SAVE_INDEX"] = 10; </v>
      </c>
      <c r="Z8">
        <f>VLOOKUP(D8,Type!A$2:B$18,2,FALSE)</f>
        <v>4</v>
      </c>
      <c r="AA8" t="str">
        <f t="shared" si="9"/>
        <v xml:space="preserve">["TYPE"] =  4; </v>
      </c>
      <c r="AB8" t="str">
        <f>IF(NOT(ISBLANK(E8)),VLOOKUP(E8,Type!D$2:E$6,2,FALSE),"")</f>
        <v/>
      </c>
      <c r="AC8" t="str">
        <f t="shared" si="10"/>
        <v xml:space="preserve">            </v>
      </c>
      <c r="AD8" t="str">
        <f t="shared" si="11"/>
        <v>2000</v>
      </c>
      <c r="AE8" t="str">
        <f t="shared" si="12"/>
        <v xml:space="preserve">["VXP"] = 2000;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["MIN_LVL"] = "130"; </v>
      </c>
      <c r="AN8" t="str">
        <f t="shared" si="20"/>
        <v/>
      </c>
      <c r="AO8" t="str">
        <f t="shared" si="21"/>
        <v xml:space="preserve">["NAME"] = { ["EN"] = "Den of Pughlak -- Tier 3"; }; </v>
      </c>
      <c r="AP8" t="str">
        <f t="shared" si="22"/>
        <v xml:space="preserve">["LORE"] = { ["EN"] = "Far under Mount Gundabad lies the Den of Pughlak, the realm of the deepest of the deep toads."; }; </v>
      </c>
      <c r="AQ8" t="str">
        <f t="shared" si="23"/>
        <v xml:space="preserve">["SUMMARY"] = { ["EN"] = "Complete the quest Den of Pughlak -- Tier 3"; }; </v>
      </c>
      <c r="AR8" t="str">
        <f t="shared" si="24"/>
        <v/>
      </c>
      <c r="AS8" t="str">
        <f t="shared" si="1"/>
        <v>};</v>
      </c>
    </row>
    <row r="9" spans="1:45" x14ac:dyDescent="0.25">
      <c r="A9">
        <v>1879421163</v>
      </c>
      <c r="B9">
        <v>11</v>
      </c>
      <c r="C9" t="s">
        <v>1903</v>
      </c>
      <c r="D9" t="s">
        <v>31</v>
      </c>
      <c r="F9">
        <v>2000</v>
      </c>
      <c r="K9" t="s">
        <v>1904</v>
      </c>
      <c r="L9" t="s">
        <v>1893</v>
      </c>
      <c r="M9">
        <v>2</v>
      </c>
      <c r="N9">
        <v>130</v>
      </c>
      <c r="R9" t="str">
        <f t="shared" si="2"/>
        <v xml:space="preserve">  [8] = {["ID"] = 1879421163; }; -- Mind Over Pughlak</v>
      </c>
      <c r="S9" s="1" t="str">
        <f t="shared" si="3"/>
        <v xml:space="preserve">  [8] = {["ID"] = 1879421163; ["SAVE_INDEX"] = 11; ["TYPE"] =  4;             ["VXP"] = 2000; ["LP"] =  0; ["REP"] =    0; ["FACTION"] = 1; ["TIER"] = 2; ["MIN_LVL"] = "130"; ["NAME"] = { ["EN"] = "Mind Over Pughlak"; }; ["LORE"] = { ["EN"] = "Far under Mount Gundabad lies the Den of Pughlak, the realm of the deepest of the deep toads."; }; ["SUMMARY"] = { ["EN"] = "Defeat the Spectral Mûmak, the candels, the Thunder-storm, the Cog-lurker, the Mind-crawlers, and the Raging Corraler"; }; };</v>
      </c>
      <c r="T9">
        <f t="shared" si="0"/>
        <v>8</v>
      </c>
      <c r="U9" t="str">
        <f t="shared" si="4"/>
        <v xml:space="preserve">  [8] = {</v>
      </c>
      <c r="V9" t="str">
        <f t="shared" si="5"/>
        <v xml:space="preserve">["ID"] = 1879421163; </v>
      </c>
      <c r="W9" t="str">
        <f t="shared" si="6"/>
        <v xml:space="preserve">["ID"] = 1879421163; </v>
      </c>
      <c r="X9" t="str">
        <f t="shared" si="7"/>
        <v/>
      </c>
      <c r="Y9" s="1" t="str">
        <f t="shared" si="8"/>
        <v xml:space="preserve">["SAVE_INDEX"] = 11; </v>
      </c>
      <c r="Z9">
        <f>VLOOKUP(D9,Type!A$2:B$18,2,FALSE)</f>
        <v>4</v>
      </c>
      <c r="AA9" t="str">
        <f t="shared" si="9"/>
        <v xml:space="preserve">["TYPE"] =  4; </v>
      </c>
      <c r="AB9" t="str">
        <f>IF(NOT(ISBLANK(E9)),VLOOKUP(E9,Type!D$2:E$6,2,FALSE),"")</f>
        <v/>
      </c>
      <c r="AC9" t="str">
        <f t="shared" si="10"/>
        <v xml:space="preserve">            </v>
      </c>
      <c r="AD9" t="str">
        <f t="shared" si="11"/>
        <v>2000</v>
      </c>
      <c r="AE9" t="str">
        <f t="shared" si="12"/>
        <v xml:space="preserve">["VXP"] = 2000;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["MIN_LVL"] = "130"; </v>
      </c>
      <c r="AN9" t="str">
        <f t="shared" si="20"/>
        <v/>
      </c>
      <c r="AO9" t="str">
        <f t="shared" si="21"/>
        <v xml:space="preserve">["NAME"] = { ["EN"] = "Mind Over Pughlak"; }; </v>
      </c>
      <c r="AP9" t="str">
        <f t="shared" si="22"/>
        <v xml:space="preserve">["LORE"] = { ["EN"] = "Far under Mount Gundabad lies the Den of Pughlak, the realm of the deepest of the deep toads."; }; </v>
      </c>
      <c r="AQ9" t="str">
        <f t="shared" si="23"/>
        <v xml:space="preserve">["SUMMARY"] = { ["EN"] = "Defeat the Spectral Mûmak, the candels, the Thunder-storm, the Cog-lurker, the Mind-crawlers, and the Raging Corraler"; }; </v>
      </c>
      <c r="AR9" t="str">
        <f t="shared" si="24"/>
        <v/>
      </c>
      <c r="AS9" t="str">
        <f t="shared" si="1"/>
        <v>};</v>
      </c>
    </row>
    <row r="10" spans="1:45" x14ac:dyDescent="0.25">
      <c r="C10" s="2" t="s">
        <v>1905</v>
      </c>
      <c r="D10" s="2" t="s">
        <v>134</v>
      </c>
      <c r="M10">
        <v>1</v>
      </c>
      <c r="P10">
        <v>115</v>
      </c>
      <c r="R10" t="str">
        <f t="shared" si="2"/>
        <v xml:space="preserve">  [9] = {["CAT_ID"] = 115; }; -- Dhúrstrok</v>
      </c>
      <c r="S10" s="1" t="str">
        <f t="shared" si="3"/>
        <v xml:space="preserve">  [9] = {                                          ["TYPE"] = 14;             ["VXP"] =    0; ["LP"] =  0; ["REP"] =    0; ["FACTION"] = 1; ["TIER"] = 1;                      ["NAME"] = { ["EN"] = "Dhúrstrok"; }; };</v>
      </c>
      <c r="T10">
        <f t="shared" si="0"/>
        <v>9</v>
      </c>
      <c r="U10" t="str">
        <f t="shared" si="4"/>
        <v xml:space="preserve">  [9] = {</v>
      </c>
      <c r="V10" t="str">
        <f t="shared" si="5"/>
        <v xml:space="preserve">                     </v>
      </c>
      <c r="W10" t="str">
        <f t="shared" si="6"/>
        <v/>
      </c>
      <c r="X10" t="str">
        <f t="shared" si="7"/>
        <v xml:space="preserve">["CAT_ID"] = 115; </v>
      </c>
      <c r="Y10" s="1" t="str">
        <f t="shared" si="8"/>
        <v xml:space="preserve">                     </v>
      </c>
      <c r="Z10">
        <f>VLOOKUP(D10,Type!A$2:B$18,2,FALSE)</f>
        <v>14</v>
      </c>
      <c r="AA10" t="str">
        <f t="shared" si="9"/>
        <v xml:space="preserve">["TYPE"] = 14;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                     </v>
      </c>
      <c r="AN10" t="str">
        <f t="shared" si="20"/>
        <v/>
      </c>
      <c r="AO10" t="str">
        <f t="shared" si="21"/>
        <v xml:space="preserve">["NAME"] = { ["EN"] = "Dhúrstrok"; }; </v>
      </c>
      <c r="AP10" t="str">
        <f t="shared" si="22"/>
        <v/>
      </c>
      <c r="AQ10" t="str">
        <f t="shared" si="23"/>
        <v/>
      </c>
      <c r="AR10" t="str">
        <f t="shared" si="24"/>
        <v/>
      </c>
      <c r="AS10" t="str">
        <f t="shared" si="1"/>
        <v>};</v>
      </c>
    </row>
    <row r="11" spans="1:45" x14ac:dyDescent="0.25">
      <c r="A11">
        <v>1879428164</v>
      </c>
      <c r="B11">
        <v>1</v>
      </c>
      <c r="C11" t="s">
        <v>1906</v>
      </c>
      <c r="D11" t="s">
        <v>31</v>
      </c>
      <c r="F11">
        <v>3000</v>
      </c>
      <c r="G11" t="s">
        <v>1906</v>
      </c>
      <c r="K11" t="s">
        <v>396</v>
      </c>
      <c r="L11" t="s">
        <v>1907</v>
      </c>
      <c r="M11">
        <v>1</v>
      </c>
      <c r="N11">
        <v>130</v>
      </c>
      <c r="R11" t="str">
        <f t="shared" si="2"/>
        <v xml:space="preserve"> [10] = {["ID"] = 1879428164; }; -- Vanquisher of Dhúrstrok</v>
      </c>
      <c r="S11" s="1" t="str">
        <f t="shared" si="3"/>
        <v xml:space="preserve"> [10] = {["ID"] = 1879428164; ["SAVE_INDEX"] =  1; ["TYPE"] =  4;             ["VXP"] = 3000; ["LP"] =  0; ["REP"] =    0; ["FACTION"] = 1; ["TIER"] = 1; ["MIN_LVL"] = "130"; ["NAME"] = { ["EN"] = "Vanquisher of Dhúrstrok"; }; ["LORE"] = { ["EN"] = "High among the catwalks of Deepscrave lies Dhúrstrok, the stronghold of Gorgar the Ruthless. Somewhere within these aging halls filled with dwarf-relics, Gorgar's loyal generals have imprisoned Lord Náin. It is up to you to free him."; }; ["SUMMARY"] = { ["EN"] = "Complete 3 deeds"; }; ["TITLE"] = { ["EN"] = "Vanquisher of Dhúrstrok"; }; };</v>
      </c>
      <c r="T11">
        <f t="shared" si="0"/>
        <v>10</v>
      </c>
      <c r="U11" t="str">
        <f t="shared" si="4"/>
        <v xml:space="preserve"> [10] = {</v>
      </c>
      <c r="V11" t="str">
        <f t="shared" si="5"/>
        <v xml:space="preserve">["ID"] = 1879428164; </v>
      </c>
      <c r="W11" t="str">
        <f t="shared" si="6"/>
        <v xml:space="preserve">["ID"] = 1879428164; </v>
      </c>
      <c r="X11" t="str">
        <f t="shared" si="7"/>
        <v/>
      </c>
      <c r="Y11" s="1" t="str">
        <f t="shared" si="8"/>
        <v xml:space="preserve">["SAVE_INDEX"] =  1; </v>
      </c>
      <c r="Z11">
        <f>VLOOKUP(D11,Type!A$2:B$18,2,FALSE)</f>
        <v>4</v>
      </c>
      <c r="AA11" t="str">
        <f t="shared" si="9"/>
        <v xml:space="preserve">["TYPE"] =  4; </v>
      </c>
      <c r="AB11" t="str">
        <f>IF(NOT(ISBLANK(E11)),VLOOKUP(E11,Type!D$2:E$6,2,FALSE),"")</f>
        <v/>
      </c>
      <c r="AC11" t="str">
        <f t="shared" si="10"/>
        <v xml:space="preserve">            </v>
      </c>
      <c r="AD11" t="str">
        <f t="shared" si="11"/>
        <v>3000</v>
      </c>
      <c r="AE11" t="str">
        <f t="shared" si="12"/>
        <v xml:space="preserve">["VXP"] = 3000;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"130"; </v>
      </c>
      <c r="AN11" t="str">
        <f t="shared" si="20"/>
        <v/>
      </c>
      <c r="AO11" t="str">
        <f t="shared" si="21"/>
        <v xml:space="preserve">["NAME"] = { ["EN"] = "Vanquisher of Dhúrstrok"; }; </v>
      </c>
      <c r="AP11" t="str">
        <f t="shared" si="22"/>
        <v xml:space="preserve">["LORE"] = { ["EN"] = "High among the catwalks of Deepscrave lies Dhúrstrok, the stronghold of Gorgar the Ruthless. Somewhere within these aging halls filled with dwarf-relics, Gorgar's loyal generals have imprisoned Lord Náin. It is up to you to free him."; }; </v>
      </c>
      <c r="AQ11" t="str">
        <f t="shared" si="23"/>
        <v xml:space="preserve">["SUMMARY"] = { ["EN"] = "Complete 3 deeds"; }; </v>
      </c>
      <c r="AR11" t="str">
        <f t="shared" si="24"/>
        <v xml:space="preserve">["TITLE"] = { ["EN"] = "Vanquisher of Dhúrstrok"; }; </v>
      </c>
      <c r="AS11" t="str">
        <f t="shared" si="1"/>
        <v>};</v>
      </c>
    </row>
    <row r="12" spans="1:45" x14ac:dyDescent="0.25">
      <c r="A12">
        <v>1879428160</v>
      </c>
      <c r="B12">
        <v>2</v>
      </c>
      <c r="C12" t="s">
        <v>1908</v>
      </c>
      <c r="D12" t="s">
        <v>31</v>
      </c>
      <c r="F12">
        <v>2000</v>
      </c>
      <c r="K12" t="s">
        <v>1910</v>
      </c>
      <c r="L12" t="s">
        <v>1909</v>
      </c>
      <c r="M12">
        <v>2</v>
      </c>
      <c r="N12">
        <v>125</v>
      </c>
      <c r="R12" t="str">
        <f t="shared" si="2"/>
        <v xml:space="preserve"> [11] = {["ID"] = 1879428160; }; -- Assault on Dhúrstrok -- Tier 1</v>
      </c>
      <c r="S12" s="1" t="str">
        <f t="shared" si="3"/>
        <v xml:space="preserve"> [11] = {["ID"] = 1879428160; ["SAVE_INDEX"] =  2; ["TYPE"] =  4;             ["VXP"] = 2000; ["LP"] =  0; ["REP"] =    0; ["FACTION"] = 1; ["TIER"] = 2; ["MIN_LVL"] = "125"; ["NAME"] = { ["EN"] = "Assault on Dhúrstrok -- Tier 1";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1"; }; };</v>
      </c>
      <c r="T12">
        <f t="shared" si="0"/>
        <v>11</v>
      </c>
      <c r="U12" t="str">
        <f t="shared" si="4"/>
        <v xml:space="preserve"> [11] = {</v>
      </c>
      <c r="V12" t="str">
        <f t="shared" si="5"/>
        <v xml:space="preserve">["ID"] = 1879428160; </v>
      </c>
      <c r="W12" t="str">
        <f t="shared" si="6"/>
        <v xml:space="preserve">["ID"] = 1879428160; </v>
      </c>
      <c r="X12" t="str">
        <f t="shared" si="7"/>
        <v/>
      </c>
      <c r="Y12" s="1" t="str">
        <f t="shared" si="8"/>
        <v xml:space="preserve">["SAVE_INDEX"] =  2; </v>
      </c>
      <c r="Z12">
        <f>VLOOKUP(D12,Type!A$2:B$18,2,FALSE)</f>
        <v>4</v>
      </c>
      <c r="AA12" t="str">
        <f t="shared" si="9"/>
        <v xml:space="preserve">["TYPE"] =  4; </v>
      </c>
      <c r="AB12" t="str">
        <f>IF(NOT(ISBLANK(E12)),VLOOKUP(E12,Type!D$2:E$6,2,FALSE),"")</f>
        <v/>
      </c>
      <c r="AC12" t="str">
        <f t="shared" si="10"/>
        <v xml:space="preserve">            </v>
      </c>
      <c r="AD12" t="str">
        <f t="shared" si="11"/>
        <v>2000</v>
      </c>
      <c r="AE12" t="str">
        <f t="shared" si="12"/>
        <v xml:space="preserve">["VXP"] = 2000;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["MIN_LVL"] = "125"; </v>
      </c>
      <c r="AN12" t="str">
        <f t="shared" si="20"/>
        <v/>
      </c>
      <c r="AO12" t="str">
        <f t="shared" si="21"/>
        <v xml:space="preserve">["NAME"] = { ["EN"] = "Assault on Dhúrstrok -- Tier 1"; }; </v>
      </c>
      <c r="AP12"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2" t="str">
        <f t="shared" si="23"/>
        <v xml:space="preserve">["SUMMARY"] = { ["EN"] = "Complete Assault on Dhúrstrok -- Tier 1"; }; </v>
      </c>
      <c r="AR12" t="str">
        <f t="shared" si="24"/>
        <v/>
      </c>
      <c r="AS12" t="str">
        <f t="shared" si="1"/>
        <v>};</v>
      </c>
    </row>
    <row r="13" spans="1:45" x14ac:dyDescent="0.25">
      <c r="A13">
        <v>1879422031</v>
      </c>
      <c r="B13">
        <v>3</v>
      </c>
      <c r="C13" t="s">
        <v>1911</v>
      </c>
      <c r="D13" t="s">
        <v>25</v>
      </c>
      <c r="E13" s="2"/>
      <c r="K13" t="s">
        <v>1913</v>
      </c>
      <c r="L13" t="s">
        <v>1912</v>
      </c>
      <c r="M13">
        <v>3</v>
      </c>
      <c r="N13">
        <v>130</v>
      </c>
      <c r="R13" t="str">
        <f t="shared" si="2"/>
        <v xml:space="preserve"> [12] = {["ID"] = 1879422031; }; -- Discovery: Dhúrstrok</v>
      </c>
      <c r="S13" s="1" t="str">
        <f t="shared" si="3"/>
        <v xml:space="preserve"> [12] = {["ID"] = 1879422031; ["SAVE_INDEX"] =  3; ["TYPE"] =  3;             ["VXP"] =    0; ["LP"] =  0; ["REP"] =    0; ["FACTION"] = 1; ["TIER"] = 3; ["MIN_LVL"] = "130"; ["NAME"] = { ["EN"] = "Discovery: Dhúrstrok"; }; ["LORE"] = { ["EN"] = "You have discovered the entrance to Dhúrstrok."; }; ["SUMMARY"] = { ["EN"] = "Discover the entrance to Dhúrstrok"; }; };</v>
      </c>
      <c r="T13">
        <f t="shared" si="0"/>
        <v>12</v>
      </c>
      <c r="U13" t="str">
        <f t="shared" si="4"/>
        <v xml:space="preserve"> [12] = {</v>
      </c>
      <c r="V13" t="str">
        <f t="shared" si="5"/>
        <v xml:space="preserve">["ID"] = 1879422031; </v>
      </c>
      <c r="W13" t="str">
        <f t="shared" si="6"/>
        <v xml:space="preserve">["ID"] = 1879422031; </v>
      </c>
      <c r="X13" t="str">
        <f t="shared" si="7"/>
        <v/>
      </c>
      <c r="Y13" s="1" t="str">
        <f t="shared" si="8"/>
        <v xml:space="preserve">["SAVE_INDEX"] =  3; </v>
      </c>
      <c r="Z13">
        <f>VLOOKUP(D13,Type!A$2:B$18,2,FALSE)</f>
        <v>3</v>
      </c>
      <c r="AA13" t="str">
        <f t="shared" si="9"/>
        <v xml:space="preserve">["TYPE"] =  3;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3; </v>
      </c>
      <c r="AM13" t="str">
        <f t="shared" si="19"/>
        <v xml:space="preserve">["MIN_LVL"] = "130"; </v>
      </c>
      <c r="AN13" t="str">
        <f t="shared" si="20"/>
        <v/>
      </c>
      <c r="AO13" t="str">
        <f t="shared" si="21"/>
        <v xml:space="preserve">["NAME"] = { ["EN"] = "Discovery: Dhúrstrok"; }; </v>
      </c>
      <c r="AP13" t="str">
        <f t="shared" si="22"/>
        <v xml:space="preserve">["LORE"] = { ["EN"] = "You have discovered the entrance to Dhúrstrok."; }; </v>
      </c>
      <c r="AQ13" t="str">
        <f t="shared" si="23"/>
        <v xml:space="preserve">["SUMMARY"] = { ["EN"] = "Discover the entrance to Dhúrstrok"; }; </v>
      </c>
      <c r="AR13" t="str">
        <f t="shared" si="24"/>
        <v/>
      </c>
      <c r="AS13" t="str">
        <f t="shared" si="1"/>
        <v>};</v>
      </c>
    </row>
    <row r="14" spans="1:45" x14ac:dyDescent="0.25">
      <c r="A14">
        <v>1879428161</v>
      </c>
      <c r="B14">
        <v>4</v>
      </c>
      <c r="C14" t="s">
        <v>1914</v>
      </c>
      <c r="D14" t="s">
        <v>31</v>
      </c>
      <c r="F14">
        <v>2000</v>
      </c>
      <c r="K14" t="s">
        <v>1915</v>
      </c>
      <c r="L14" t="s">
        <v>1909</v>
      </c>
      <c r="M14">
        <v>2</v>
      </c>
      <c r="N14">
        <v>125</v>
      </c>
      <c r="R14" t="str">
        <f t="shared" si="2"/>
        <v xml:space="preserve"> [13] = {["ID"] = 1879428161; }; -- Assault on Dhúrstrok -- Tier 2</v>
      </c>
      <c r="S14" s="1" t="str">
        <f t="shared" si="3"/>
        <v xml:space="preserve"> [13] = {["ID"] = 1879428161; ["SAVE_INDEX"] =  4; ["TYPE"] =  4;             ["VXP"] = 2000; ["LP"] =  0; ["REP"] =    0; ["FACTION"] = 1; ["TIER"] = 2; ["MIN_LVL"] = "125"; ["NAME"] = { ["EN"] = "Assault on Dhúrstrok -- Tier 2";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2"; }; };</v>
      </c>
      <c r="T14">
        <f t="shared" si="0"/>
        <v>13</v>
      </c>
      <c r="U14" t="str">
        <f t="shared" si="4"/>
        <v xml:space="preserve"> [13] = {</v>
      </c>
      <c r="V14" t="str">
        <f t="shared" si="5"/>
        <v xml:space="preserve">["ID"] = 1879428161; </v>
      </c>
      <c r="W14" t="str">
        <f t="shared" si="6"/>
        <v xml:space="preserve">["ID"] = 1879428161; </v>
      </c>
      <c r="X14" t="str">
        <f t="shared" si="7"/>
        <v/>
      </c>
      <c r="Y14" s="1" t="str">
        <f t="shared" si="8"/>
        <v xml:space="preserve">["SAVE_INDEX"] =  4; </v>
      </c>
      <c r="Z14">
        <f>VLOOKUP(D14,Type!A$2:B$18,2,FALSE)</f>
        <v>4</v>
      </c>
      <c r="AA14" t="str">
        <f t="shared" si="9"/>
        <v xml:space="preserve">["TYPE"] =  4; </v>
      </c>
      <c r="AB14" t="str">
        <f>IF(NOT(ISBLANK(E14)),VLOOKUP(E14,Type!D$2:E$6,2,FALSE),"")</f>
        <v/>
      </c>
      <c r="AC14" t="str">
        <f t="shared" si="10"/>
        <v xml:space="preserve">            </v>
      </c>
      <c r="AD14" t="str">
        <f t="shared" si="11"/>
        <v>2000</v>
      </c>
      <c r="AE14" t="str">
        <f t="shared" si="12"/>
        <v xml:space="preserve">["VXP"] = 2000;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2; </v>
      </c>
      <c r="AM14" t="str">
        <f t="shared" si="19"/>
        <v xml:space="preserve">["MIN_LVL"] = "125"; </v>
      </c>
      <c r="AN14" t="str">
        <f t="shared" si="20"/>
        <v/>
      </c>
      <c r="AO14" t="str">
        <f t="shared" si="21"/>
        <v xml:space="preserve">["NAME"] = { ["EN"] = "Assault on Dhúrstrok -- Tier 2"; }; </v>
      </c>
      <c r="AP14"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4" t="str">
        <f t="shared" si="23"/>
        <v xml:space="preserve">["SUMMARY"] = { ["EN"] = "Complete Assault on Dhúrstrok -- Tier 2"; }; </v>
      </c>
      <c r="AR14" t="str">
        <f t="shared" si="24"/>
        <v/>
      </c>
      <c r="AS14" t="str">
        <f t="shared" si="1"/>
        <v>};</v>
      </c>
    </row>
    <row r="15" spans="1:45" x14ac:dyDescent="0.25">
      <c r="A15">
        <v>1879428162</v>
      </c>
      <c r="B15">
        <v>5</v>
      </c>
      <c r="C15" t="s">
        <v>1916</v>
      </c>
      <c r="D15" t="s">
        <v>31</v>
      </c>
      <c r="F15">
        <v>2000</v>
      </c>
      <c r="K15" t="s">
        <v>1917</v>
      </c>
      <c r="L15" t="s">
        <v>1909</v>
      </c>
      <c r="M15">
        <v>2</v>
      </c>
      <c r="N15">
        <v>125</v>
      </c>
      <c r="R15" t="str">
        <f t="shared" si="2"/>
        <v xml:space="preserve"> [14] = {["ID"] = 1879428162; }; -- Assault on Dhúrstrok -- Tier 3</v>
      </c>
      <c r="S15" s="1" t="str">
        <f t="shared" si="3"/>
        <v xml:space="preserve"> [14] = {["ID"] = 1879428162; ["SAVE_INDEX"] =  5; ["TYPE"] =  4;             ["VXP"] = 2000; ["LP"] =  0; ["REP"] =    0; ["FACTION"] = 1; ["TIER"] = 2; ["MIN_LVL"] = "125"; ["NAME"] = { ["EN"] = "Assault on Dhúrstrok -- Tier 3";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3"; }; };</v>
      </c>
      <c r="T15">
        <f t="shared" si="0"/>
        <v>14</v>
      </c>
      <c r="U15" t="str">
        <f t="shared" si="4"/>
        <v xml:space="preserve"> [14] = {</v>
      </c>
      <c r="V15" t="str">
        <f t="shared" si="5"/>
        <v xml:space="preserve">["ID"] = 1879428162; </v>
      </c>
      <c r="W15" t="str">
        <f t="shared" si="6"/>
        <v xml:space="preserve">["ID"] = 1879428162; </v>
      </c>
      <c r="X15" t="str">
        <f t="shared" si="7"/>
        <v/>
      </c>
      <c r="Y15" s="1" t="str">
        <f t="shared" si="8"/>
        <v xml:space="preserve">["SAVE_INDEX"] =  5; </v>
      </c>
      <c r="Z15">
        <f>VLOOKUP(D15,Type!A$2:B$18,2,FALSE)</f>
        <v>4</v>
      </c>
      <c r="AA15" t="str">
        <f t="shared" si="9"/>
        <v xml:space="preserve">["TYPE"] =  4; </v>
      </c>
      <c r="AB15" t="str">
        <f>IF(NOT(ISBLANK(E15)),VLOOKUP(E15,Type!D$2:E$6,2,FALSE),"")</f>
        <v/>
      </c>
      <c r="AC15" t="str">
        <f t="shared" si="10"/>
        <v xml:space="preserve">            </v>
      </c>
      <c r="AD15" t="str">
        <f t="shared" si="11"/>
        <v>2000</v>
      </c>
      <c r="AE15" t="str">
        <f t="shared" si="12"/>
        <v xml:space="preserve">["VXP"] = 2000;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["MIN_LVL"] = "125"; </v>
      </c>
      <c r="AN15" t="str">
        <f t="shared" si="20"/>
        <v/>
      </c>
      <c r="AO15" t="str">
        <f t="shared" si="21"/>
        <v xml:space="preserve">["NAME"] = { ["EN"] = "Assault on Dhúrstrok -- Tier 3"; }; </v>
      </c>
      <c r="AP15"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5" t="str">
        <f t="shared" si="23"/>
        <v xml:space="preserve">["SUMMARY"] = { ["EN"] = "Complete Assault on Dhúrstrok -- Tier 3"; }; </v>
      </c>
      <c r="AR15" t="str">
        <f t="shared" si="24"/>
        <v/>
      </c>
      <c r="AS15" t="str">
        <f t="shared" si="1"/>
        <v>};</v>
      </c>
    </row>
    <row r="16" spans="1:45" x14ac:dyDescent="0.25">
      <c r="C16" s="2" t="s">
        <v>1925</v>
      </c>
      <c r="D16" s="2" t="s">
        <v>134</v>
      </c>
      <c r="M16">
        <v>1</v>
      </c>
      <c r="P16">
        <v>116</v>
      </c>
      <c r="R16" t="str">
        <f t="shared" si="2"/>
        <v xml:space="preserve"> [15] = {["CAT_ID"] = 116; }; -- Adkhât-zahhar, the Houses of Rest</v>
      </c>
      <c r="S16" s="1" t="str">
        <f t="shared" si="3"/>
        <v xml:space="preserve"> [15] = {                                          ["TYPE"] = 14;             ["VXP"] =    0; ["LP"] =  0; ["REP"] =    0; ["FACTION"] = 1; ["TIER"] = 1;                      ["NAME"] = { ["EN"] = "Adkhât-zahhar, the Houses of Rest"; }; };</v>
      </c>
      <c r="T16">
        <f t="shared" si="0"/>
        <v>15</v>
      </c>
      <c r="U16" t="str">
        <f t="shared" si="4"/>
        <v xml:space="preserve"> [15] = {</v>
      </c>
      <c r="V16" t="str">
        <f t="shared" si="5"/>
        <v xml:space="preserve">                     </v>
      </c>
      <c r="W16" t="str">
        <f t="shared" si="6"/>
        <v/>
      </c>
      <c r="X16" t="str">
        <f t="shared" si="7"/>
        <v xml:space="preserve">["CAT_ID"] = 116; </v>
      </c>
      <c r="Y16" s="1" t="str">
        <f t="shared" si="8"/>
        <v xml:space="preserve">                     </v>
      </c>
      <c r="Z16">
        <f>VLOOKUP(D16,Type!A$2:B$18,2,FALSE)</f>
        <v>14</v>
      </c>
      <c r="AA16" t="str">
        <f t="shared" si="9"/>
        <v xml:space="preserve">["TYPE"] = 14;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1; </v>
      </c>
      <c r="AM16" t="str">
        <f t="shared" si="19"/>
        <v xml:space="preserve">                     </v>
      </c>
      <c r="AN16" t="str">
        <f t="shared" si="20"/>
        <v/>
      </c>
      <c r="AO16" t="str">
        <f t="shared" si="21"/>
        <v xml:space="preserve">["NAME"] = { ["EN"] = "Adkhât-zahhar, the Houses of Rest"; }; </v>
      </c>
      <c r="AP16" t="str">
        <f t="shared" si="22"/>
        <v/>
      </c>
      <c r="AQ16" t="str">
        <f t="shared" si="23"/>
        <v/>
      </c>
      <c r="AR16" t="str">
        <f t="shared" si="24"/>
        <v/>
      </c>
      <c r="AS16" t="str">
        <f t="shared" si="1"/>
        <v>};</v>
      </c>
    </row>
    <row r="17" spans="1:45" x14ac:dyDescent="0.25">
      <c r="A17">
        <v>1879442130</v>
      </c>
      <c r="B17">
        <v>23</v>
      </c>
      <c r="C17" t="s">
        <v>1931</v>
      </c>
      <c r="D17" t="s">
        <v>31</v>
      </c>
      <c r="F17">
        <v>3000</v>
      </c>
      <c r="G17" t="s">
        <v>1937</v>
      </c>
      <c r="K17" t="s">
        <v>396</v>
      </c>
      <c r="L17" t="s">
        <v>1936</v>
      </c>
      <c r="M17">
        <v>1</v>
      </c>
      <c r="N17">
        <v>130</v>
      </c>
      <c r="R17" t="str">
        <f t="shared" si="2"/>
        <v xml:space="preserve"> [16] = {["ID"] = 1879442130; }; -- Bring Peace to the Houses of Rest</v>
      </c>
      <c r="S17" s="1" t="str">
        <f t="shared" si="3"/>
        <v xml:space="preserve"> [16] = {["ID"] = 1879442130; ["SAVE_INDEX"] = 23; ["TYPE"] =  4;             ["VXP"] = 3000; ["LP"] =  0; ["REP"] =    0; ["FACTION"] = 1; ["TIER"] = 1; ["MIN_LVL"] = "130"; ["NAME"] = { ["EN"] = "Bring Peace to the Houses of Rest";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3 deeds"; }; ["TITLE"] = { ["EN"] = "Protector of The Houses of Rest"; }; };</v>
      </c>
      <c r="T17">
        <f t="shared" si="0"/>
        <v>16</v>
      </c>
      <c r="U17" t="str">
        <f t="shared" si="4"/>
        <v xml:space="preserve"> [16] = {</v>
      </c>
      <c r="V17" t="str">
        <f t="shared" si="5"/>
        <v xml:space="preserve">["ID"] = 1879442130; </v>
      </c>
      <c r="W17" t="str">
        <f t="shared" si="6"/>
        <v xml:space="preserve">["ID"] = 1879442130; </v>
      </c>
      <c r="X17" t="str">
        <f t="shared" si="7"/>
        <v/>
      </c>
      <c r="Y17" s="1" t="str">
        <f t="shared" si="8"/>
        <v xml:space="preserve">["SAVE_INDEX"] = 23; </v>
      </c>
      <c r="Z17">
        <f>VLOOKUP(D17,Type!A$2:B$18,2,FALSE)</f>
        <v>4</v>
      </c>
      <c r="AA17" t="str">
        <f t="shared" si="9"/>
        <v xml:space="preserve">["TYPE"] =  4; </v>
      </c>
      <c r="AB17" t="str">
        <f>IF(NOT(ISBLANK(E17)),VLOOKUP(E17,Type!D$2:E$6,2,FALSE),"")</f>
        <v/>
      </c>
      <c r="AC17" t="str">
        <f t="shared" si="10"/>
        <v xml:space="preserve">            </v>
      </c>
      <c r="AD17" t="str">
        <f t="shared" si="11"/>
        <v>3000</v>
      </c>
      <c r="AE17" t="str">
        <f t="shared" si="12"/>
        <v xml:space="preserve">["VXP"] = 3000;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"130"; </v>
      </c>
      <c r="AN17" t="str">
        <f t="shared" si="20"/>
        <v/>
      </c>
      <c r="AO17" t="str">
        <f t="shared" si="21"/>
        <v xml:space="preserve">["NAME"] = { ["EN"] = "Bring Peace to the Houses of Rest"; }; </v>
      </c>
      <c r="AP17"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7" t="str">
        <f t="shared" si="23"/>
        <v xml:space="preserve">["SUMMARY"] = { ["EN"] = "Complete 3 deeds"; }; </v>
      </c>
      <c r="AR17" t="str">
        <f t="shared" si="24"/>
        <v xml:space="preserve">["TITLE"] = { ["EN"] = "Protector of The Houses of Rest"; }; </v>
      </c>
      <c r="AS17" t="str">
        <f t="shared" si="1"/>
        <v>};</v>
      </c>
    </row>
    <row r="18" spans="1:45" x14ac:dyDescent="0.25">
      <c r="A18">
        <v>1879442129</v>
      </c>
      <c r="B18">
        <v>24</v>
      </c>
      <c r="C18" t="s">
        <v>1926</v>
      </c>
      <c r="D18" t="s">
        <v>31</v>
      </c>
      <c r="F18">
        <v>2000</v>
      </c>
      <c r="K18" t="s">
        <v>1940</v>
      </c>
      <c r="L18" t="s">
        <v>1936</v>
      </c>
      <c r="M18">
        <v>2</v>
      </c>
      <c r="N18">
        <v>125</v>
      </c>
      <c r="R18" t="str">
        <f t="shared" si="2"/>
        <v xml:space="preserve"> [17] = {["ID"] = 1879442129; }; -- Adkhât-zahhar, The Houses of Rest -- Tier 1</v>
      </c>
      <c r="S18" s="1" t="str">
        <f t="shared" si="3"/>
        <v xml:space="preserve"> [17] = {["ID"] = 1879442129; ["SAVE_INDEX"] = 24; ["TYPE"] =  4;             ["VXP"] = 2000; ["LP"] =  0; ["REP"] =    0; ["FACTION"] = 1; ["TIER"] = 2; ["MIN_LVL"] = "125"; ["NAME"] = { ["EN"] = "Adkhât-zahhar, The Houses of Rest -- Tier 1";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1"; }; };</v>
      </c>
      <c r="T18">
        <f t="shared" si="0"/>
        <v>17</v>
      </c>
      <c r="U18" t="str">
        <f t="shared" si="4"/>
        <v xml:space="preserve"> [17] = {</v>
      </c>
      <c r="V18" t="str">
        <f t="shared" si="5"/>
        <v xml:space="preserve">["ID"] = 1879442129; </v>
      </c>
      <c r="W18" t="str">
        <f t="shared" si="6"/>
        <v xml:space="preserve">["ID"] = 1879442129; </v>
      </c>
      <c r="X18" t="str">
        <f t="shared" si="7"/>
        <v/>
      </c>
      <c r="Y18" s="1" t="str">
        <f t="shared" si="8"/>
        <v xml:space="preserve">["SAVE_INDEX"] = 24; </v>
      </c>
      <c r="Z18">
        <f>VLOOKUP(D18,Type!A$2:B$18,2,FALSE)</f>
        <v>4</v>
      </c>
      <c r="AA18" t="str">
        <f t="shared" si="9"/>
        <v xml:space="preserve">["TYPE"] =  4; </v>
      </c>
      <c r="AB18" t="str">
        <f>IF(NOT(ISBLANK(E18)),VLOOKUP(E18,Type!D$2:E$6,2,FALSE),"")</f>
        <v/>
      </c>
      <c r="AC18" t="str">
        <f t="shared" si="10"/>
        <v xml:space="preserve">            </v>
      </c>
      <c r="AD18" t="str">
        <f t="shared" si="11"/>
        <v>2000</v>
      </c>
      <c r="AE18" t="str">
        <f t="shared" si="12"/>
        <v xml:space="preserve">["VXP"] = 2000;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["MIN_LVL"] = "125"; </v>
      </c>
      <c r="AN18" t="str">
        <f t="shared" si="20"/>
        <v/>
      </c>
      <c r="AO18" t="str">
        <f t="shared" si="21"/>
        <v xml:space="preserve">["NAME"] = { ["EN"] = "Adkhât-zahhar, The Houses of Rest -- Tier 1"; }; </v>
      </c>
      <c r="AP18"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8" t="str">
        <f t="shared" si="23"/>
        <v xml:space="preserve">["SUMMARY"] = { ["EN"] = "Complete Adkhât-zahhar, the Houses of Rest -- Tier 1"; }; </v>
      </c>
      <c r="AR18" t="str">
        <f t="shared" si="24"/>
        <v/>
      </c>
      <c r="AS18" t="str">
        <f t="shared" si="1"/>
        <v>};</v>
      </c>
    </row>
    <row r="19" spans="1:45" x14ac:dyDescent="0.25">
      <c r="A19">
        <v>1879428712</v>
      </c>
      <c r="B19">
        <v>25</v>
      </c>
      <c r="C19" t="s">
        <v>1927</v>
      </c>
      <c r="D19" t="s">
        <v>25</v>
      </c>
      <c r="K19" t="s">
        <v>1939</v>
      </c>
      <c r="L19" t="s">
        <v>1938</v>
      </c>
      <c r="M19">
        <v>3</v>
      </c>
      <c r="N19">
        <v>130</v>
      </c>
      <c r="R19" t="str">
        <f t="shared" si="2"/>
        <v xml:space="preserve"> [18] = {["ID"] = 1879428712; }; -- Discovery: Adkhât-zahhar, the Houses of Rest</v>
      </c>
      <c r="S19" s="1" t="str">
        <f t="shared" si="3"/>
        <v xml:space="preserve"> [18] = {["ID"] = 1879428712; ["SAVE_INDEX"] = 25; ["TYPE"] =  3;             ["VXP"] =    0; ["LP"] =  0; ["REP"] =    0; ["FACTION"] = 1; ["TIER"] = 3; ["MIN_LVL"] = "130"; ["NAME"] = { ["EN"] = "Discovery: Adkhât-zahhar, the Houses of Rest"; }; ["LORE"] = { ["EN"] = "You have discovered the entrance to Adkhât-zahhar, the Houses of Rest."; }; ["SUMMARY"] = { ["EN"] = "Discover the entrance to Adkhât-zahhar, the Houses of Rest."; }; };</v>
      </c>
      <c r="T19">
        <f t="shared" si="0"/>
        <v>18</v>
      </c>
      <c r="U19" t="str">
        <f t="shared" si="4"/>
        <v xml:space="preserve"> [18] = {</v>
      </c>
      <c r="V19" t="str">
        <f t="shared" si="5"/>
        <v xml:space="preserve">["ID"] = 1879428712; </v>
      </c>
      <c r="W19" t="str">
        <f t="shared" si="6"/>
        <v xml:space="preserve">["ID"] = 1879428712; </v>
      </c>
      <c r="X19" t="str">
        <f t="shared" si="7"/>
        <v/>
      </c>
      <c r="Y19" s="1" t="str">
        <f t="shared" si="8"/>
        <v xml:space="preserve">["SAVE_INDEX"] = 25; </v>
      </c>
      <c r="Z19">
        <f>VLOOKUP(D19,Type!A$2:B$18,2,FALSE)</f>
        <v>3</v>
      </c>
      <c r="AA19" t="str">
        <f t="shared" si="9"/>
        <v xml:space="preserve">["TYPE"] =  3;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3; </v>
      </c>
      <c r="AM19" t="str">
        <f t="shared" si="19"/>
        <v xml:space="preserve">["MIN_LVL"] = "130"; </v>
      </c>
      <c r="AN19" t="str">
        <f t="shared" si="20"/>
        <v/>
      </c>
      <c r="AO19" t="str">
        <f t="shared" si="21"/>
        <v xml:space="preserve">["NAME"] = { ["EN"] = "Discovery: Adkhât-zahhar, the Houses of Rest"; }; </v>
      </c>
      <c r="AP19" t="str">
        <f t="shared" si="22"/>
        <v xml:space="preserve">["LORE"] = { ["EN"] = "You have discovered the entrance to Adkhât-zahhar, the Houses of Rest."; }; </v>
      </c>
      <c r="AQ19" t="str">
        <f t="shared" si="23"/>
        <v xml:space="preserve">["SUMMARY"] = { ["EN"] = "Discover the entrance to Adkhât-zahhar, the Houses of Rest."; }; </v>
      </c>
      <c r="AR19" t="str">
        <f t="shared" si="24"/>
        <v/>
      </c>
      <c r="AS19" t="str">
        <f t="shared" si="1"/>
        <v>};</v>
      </c>
    </row>
    <row r="20" spans="1:45" x14ac:dyDescent="0.25">
      <c r="A20">
        <v>1879442128</v>
      </c>
      <c r="B20">
        <v>26</v>
      </c>
      <c r="C20" t="s">
        <v>1928</v>
      </c>
      <c r="D20" t="s">
        <v>31</v>
      </c>
      <c r="F20">
        <v>2000</v>
      </c>
      <c r="K20" t="s">
        <v>1941</v>
      </c>
      <c r="L20" t="s">
        <v>1936</v>
      </c>
      <c r="M20">
        <v>2</v>
      </c>
      <c r="N20">
        <v>125</v>
      </c>
      <c r="R20" t="str">
        <f t="shared" si="2"/>
        <v xml:space="preserve"> [19] = {["ID"] = 1879442128; }; -- Adkhât-zahhar, The Houses of Rest -- Tier 2</v>
      </c>
      <c r="S20" s="1" t="str">
        <f t="shared" si="3"/>
        <v xml:space="preserve"> [19] = {["ID"] = 1879442128; ["SAVE_INDEX"] = 26; ["TYPE"] =  4;             ["VXP"] = 2000; ["LP"] =  0; ["REP"] =    0; ["FACTION"] = 1; ["TIER"] = 2; ["MIN_LVL"] = "125"; ["NAME"] = { ["EN"] = "Adkhât-zahhar, The Houses of Rest -- Tier 2";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2"; }; };</v>
      </c>
      <c r="T20">
        <f t="shared" si="0"/>
        <v>19</v>
      </c>
      <c r="U20" t="str">
        <f t="shared" si="4"/>
        <v xml:space="preserve"> [19] = {</v>
      </c>
      <c r="V20" t="str">
        <f t="shared" si="5"/>
        <v xml:space="preserve">["ID"] = 1879442128; </v>
      </c>
      <c r="W20" t="str">
        <f t="shared" si="6"/>
        <v xml:space="preserve">["ID"] = 1879442128; </v>
      </c>
      <c r="X20" t="str">
        <f t="shared" si="7"/>
        <v/>
      </c>
      <c r="Y20" s="1" t="str">
        <f t="shared" si="8"/>
        <v xml:space="preserve">["SAVE_INDEX"] = 26; </v>
      </c>
      <c r="Z20">
        <f>VLOOKUP(D20,Type!A$2:B$18,2,FALSE)</f>
        <v>4</v>
      </c>
      <c r="AA20" t="str">
        <f t="shared" si="9"/>
        <v xml:space="preserve">["TYPE"] =  4; </v>
      </c>
      <c r="AB20" t="str">
        <f>IF(NOT(ISBLANK(E20)),VLOOKUP(E20,Type!D$2:E$6,2,FALSE),"")</f>
        <v/>
      </c>
      <c r="AC20" t="str">
        <f t="shared" si="10"/>
        <v xml:space="preserve">            </v>
      </c>
      <c r="AD20" t="str">
        <f t="shared" si="11"/>
        <v>2000</v>
      </c>
      <c r="AE20" t="str">
        <f t="shared" si="12"/>
        <v xml:space="preserve">["VXP"] = 2000;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2; </v>
      </c>
      <c r="AM20" t="str">
        <f t="shared" si="19"/>
        <v xml:space="preserve">["MIN_LVL"] = "125"; </v>
      </c>
      <c r="AN20" t="str">
        <f t="shared" si="20"/>
        <v/>
      </c>
      <c r="AO20" t="str">
        <f t="shared" si="21"/>
        <v xml:space="preserve">["NAME"] = { ["EN"] = "Adkhât-zahhar, The Houses of Rest -- Tier 2"; }; </v>
      </c>
      <c r="AP20"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0" t="str">
        <f t="shared" si="23"/>
        <v xml:space="preserve">["SUMMARY"] = { ["EN"] = "Complete Adkhât-zahhar, the Houses of Rest -- Tier 2"; }; </v>
      </c>
      <c r="AR20" t="str">
        <f t="shared" si="24"/>
        <v/>
      </c>
      <c r="AS20" t="str">
        <f t="shared" si="1"/>
        <v>};</v>
      </c>
    </row>
    <row r="21" spans="1:45" x14ac:dyDescent="0.25">
      <c r="A21">
        <v>1879442127</v>
      </c>
      <c r="B21">
        <v>27</v>
      </c>
      <c r="C21" t="s">
        <v>1929</v>
      </c>
      <c r="D21" t="s">
        <v>31</v>
      </c>
      <c r="F21">
        <v>2000</v>
      </c>
      <c r="K21" t="s">
        <v>1942</v>
      </c>
      <c r="L21" t="s">
        <v>1936</v>
      </c>
      <c r="M21">
        <v>2</v>
      </c>
      <c r="N21">
        <v>125</v>
      </c>
      <c r="R21" t="str">
        <f t="shared" si="2"/>
        <v xml:space="preserve"> [20] = {["ID"] = 1879442127; }; -- Adkhât-zahhar, The Houses of Rest -- Tier 3</v>
      </c>
      <c r="S21" s="1" t="str">
        <f t="shared" si="3"/>
        <v xml:space="preserve"> [20] = {["ID"] = 1879442127; ["SAVE_INDEX"] = 27; ["TYPE"] =  4;             ["VXP"] = 2000; ["LP"] =  0; ["REP"] =    0; ["FACTION"] = 1; ["TIER"] = 2; ["MIN_LVL"] = "125"; ["NAME"] = { ["EN"] = "Adkhât-zahhar, The Houses of Rest -- Tier 3";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3"; }; };</v>
      </c>
      <c r="T21">
        <f t="shared" si="0"/>
        <v>20</v>
      </c>
      <c r="U21" t="str">
        <f t="shared" si="4"/>
        <v xml:space="preserve"> [20] = {</v>
      </c>
      <c r="V21" t="str">
        <f t="shared" si="5"/>
        <v xml:space="preserve">["ID"] = 1879442127; </v>
      </c>
      <c r="W21" t="str">
        <f t="shared" si="6"/>
        <v xml:space="preserve">["ID"] = 1879442127; </v>
      </c>
      <c r="X21" t="str">
        <f t="shared" si="7"/>
        <v/>
      </c>
      <c r="Y21" s="1" t="str">
        <f t="shared" si="8"/>
        <v xml:space="preserve">["SAVE_INDEX"] = 27; </v>
      </c>
      <c r="Z21">
        <f>VLOOKUP(D21,Type!A$2:B$18,2,FALSE)</f>
        <v>4</v>
      </c>
      <c r="AA21" t="str">
        <f t="shared" si="9"/>
        <v xml:space="preserve">["TYPE"] =  4; </v>
      </c>
      <c r="AB21" t="str">
        <f>IF(NOT(ISBLANK(E21)),VLOOKUP(E21,Type!D$2:E$6,2,FALSE),"")</f>
        <v/>
      </c>
      <c r="AC21" t="str">
        <f t="shared" si="10"/>
        <v xml:space="preserve">            </v>
      </c>
      <c r="AD21" t="str">
        <f t="shared" si="11"/>
        <v>2000</v>
      </c>
      <c r="AE21" t="str">
        <f t="shared" si="12"/>
        <v xml:space="preserve">["VXP"] = 2000;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"125"; </v>
      </c>
      <c r="AN21" t="str">
        <f t="shared" si="20"/>
        <v/>
      </c>
      <c r="AO21" t="str">
        <f t="shared" si="21"/>
        <v xml:space="preserve">["NAME"] = { ["EN"] = "Adkhât-zahhar, The Houses of Rest -- Tier 3"; }; </v>
      </c>
      <c r="AP21"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1" t="str">
        <f t="shared" si="23"/>
        <v xml:space="preserve">["SUMMARY"] = { ["EN"] = "Complete Adkhât-zahhar, the Houses of Rest -- Tier 3"; }; </v>
      </c>
      <c r="AR21" t="str">
        <f t="shared" si="24"/>
        <v/>
      </c>
      <c r="AS21" t="str">
        <f t="shared" si="1"/>
        <v>};</v>
      </c>
    </row>
    <row r="22" spans="1:45" x14ac:dyDescent="0.25">
      <c r="C22" s="2" t="s">
        <v>1945</v>
      </c>
      <c r="D22" s="2" t="s">
        <v>134</v>
      </c>
      <c r="P22">
        <v>118</v>
      </c>
      <c r="R22" t="str">
        <f t="shared" si="2"/>
        <v xml:space="preserve"> [21] = {["CAT_ID"] = 118; }; -- The Hiddenhoard of Abnankâra</v>
      </c>
      <c r="S22" s="1" t="str">
        <f t="shared" si="3"/>
        <v xml:space="preserve"> [21] = {                                          ["TYPE"] = 14;             ["VXP"] =    0; ["LP"] =  0; ["REP"] =    0; ["FACTION"] = 1; ["TIER"] = 0;                      ["NAME"] = { ["EN"] = "The Hiddenhoard of Abnankâra"; }; };</v>
      </c>
      <c r="T22">
        <f t="shared" si="0"/>
        <v>21</v>
      </c>
      <c r="U22" t="str">
        <f t="shared" si="4"/>
        <v xml:space="preserve"> [21] = {</v>
      </c>
      <c r="V22" t="str">
        <f t="shared" si="5"/>
        <v xml:space="preserve">                     </v>
      </c>
      <c r="W22" t="str">
        <f t="shared" si="6"/>
        <v/>
      </c>
      <c r="X22" t="str">
        <f t="shared" si="7"/>
        <v xml:space="preserve">["CAT_ID"] = 118; </v>
      </c>
      <c r="Y22" s="1" t="str">
        <f t="shared" si="8"/>
        <v xml:space="preserve">                     </v>
      </c>
      <c r="Z22">
        <f>VLOOKUP(D22,Type!A$2:B$18,2,FALSE)</f>
        <v>14</v>
      </c>
      <c r="AA22" t="str">
        <f t="shared" si="9"/>
        <v xml:space="preserve">["TYPE"] = 14;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0; </v>
      </c>
      <c r="AM22" t="str">
        <f t="shared" si="19"/>
        <v xml:space="preserve">                     </v>
      </c>
      <c r="AN22" t="str">
        <f t="shared" si="20"/>
        <v/>
      </c>
      <c r="AO22" t="str">
        <f t="shared" si="21"/>
        <v xml:space="preserve">["NAME"] = { ["EN"] = "The Hiddenhoard of Abnankâra"; }; </v>
      </c>
      <c r="AP22" t="str">
        <f t="shared" si="22"/>
        <v/>
      </c>
      <c r="AQ22" t="str">
        <f t="shared" si="23"/>
        <v/>
      </c>
      <c r="AR22" t="str">
        <f t="shared" si="24"/>
        <v/>
      </c>
      <c r="AS22" t="str">
        <f t="shared" si="1"/>
        <v>};</v>
      </c>
    </row>
    <row r="23" spans="1:45" x14ac:dyDescent="0.25">
      <c r="A23">
        <v>1879442927</v>
      </c>
      <c r="B23">
        <v>29</v>
      </c>
      <c r="C23" t="s">
        <v>1962</v>
      </c>
      <c r="D23" t="s">
        <v>31</v>
      </c>
      <c r="F23">
        <v>2000</v>
      </c>
      <c r="G23" t="s">
        <v>1964</v>
      </c>
      <c r="K23" t="s">
        <v>1963</v>
      </c>
      <c r="L23" t="s">
        <v>1951</v>
      </c>
      <c r="M23">
        <v>1</v>
      </c>
      <c r="N23">
        <v>135</v>
      </c>
      <c r="R23" t="str">
        <f t="shared" si="2"/>
        <v xml:space="preserve"> [22] = {["ID"] = 1879442927; }; -- The Hiddenhoard of Abnankâra -- Tier 1</v>
      </c>
      <c r="S23" s="1" t="str">
        <f t="shared" si="3"/>
        <v xml:space="preserve"> [22] = {["ID"] = 1879442927; ["SAVE_INDEX"] = 29; ["TYPE"] =  4;             ["VXP"] = 2000; ["LP"] =  0; ["REP"] =    0; ["FACTION"] = 1; ["TIER"] = 1; ["MIN_LVL"] = "135"; ["NAME"] = { ["EN"] = "The Hiddenhoard of Abnankâra -- Tier 1";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1"; }; ["TITLE"] = { ["EN"] = "Delver of the Hiddenhoard"; }; };</v>
      </c>
      <c r="T23">
        <f t="shared" si="0"/>
        <v>22</v>
      </c>
      <c r="U23" t="str">
        <f t="shared" si="4"/>
        <v xml:space="preserve"> [22] = {</v>
      </c>
      <c r="V23" t="str">
        <f t="shared" si="5"/>
        <v xml:space="preserve">["ID"] = 1879442927; </v>
      </c>
      <c r="W23" t="str">
        <f t="shared" si="6"/>
        <v xml:space="preserve">["ID"] = 1879442927; </v>
      </c>
      <c r="X23" t="str">
        <f t="shared" si="7"/>
        <v/>
      </c>
      <c r="Y23" s="1" t="str">
        <f t="shared" si="8"/>
        <v xml:space="preserve">["SAVE_INDEX"] = 29; </v>
      </c>
      <c r="Z23">
        <f>VLOOKUP(D23,Type!A$2:B$18,2,FALSE)</f>
        <v>4</v>
      </c>
      <c r="AA23" t="str">
        <f t="shared" si="9"/>
        <v xml:space="preserve">["TYPE"] =  4; </v>
      </c>
      <c r="AB23" t="str">
        <f>IF(NOT(ISBLANK(E23)),VLOOKUP(E23,Type!D$2:E$6,2,FALSE),"")</f>
        <v/>
      </c>
      <c r="AC23" t="str">
        <f t="shared" si="10"/>
        <v xml:space="preserve">            </v>
      </c>
      <c r="AD23" t="str">
        <f t="shared" si="11"/>
        <v>2000</v>
      </c>
      <c r="AE23" t="str">
        <f t="shared" si="12"/>
        <v xml:space="preserve">["VXP"] = 2000;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1; </v>
      </c>
      <c r="AM23" t="str">
        <f t="shared" si="19"/>
        <v xml:space="preserve">["MIN_LVL"] = "135"; </v>
      </c>
      <c r="AN23" t="str">
        <f t="shared" si="20"/>
        <v/>
      </c>
      <c r="AO23" t="str">
        <f t="shared" si="21"/>
        <v xml:space="preserve">["NAME"] = { ["EN"] = "The Hiddenhoard of Abnankâra -- Tier 1"; }; </v>
      </c>
      <c r="AP23"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3" t="str">
        <f t="shared" si="23"/>
        <v xml:space="preserve">["SUMMARY"] = { ["EN"] = "Complete The Hiddenhoard of Abnankâra -- Tier 1"; }; </v>
      </c>
      <c r="AR23" t="str">
        <f t="shared" si="24"/>
        <v xml:space="preserve">["TITLE"] = { ["EN"] = "Delver of the Hiddenhoard"; }; </v>
      </c>
      <c r="AS23" t="str">
        <f t="shared" si="1"/>
        <v>};</v>
      </c>
    </row>
    <row r="24" spans="1:45" x14ac:dyDescent="0.25">
      <c r="A24">
        <v>1879442901</v>
      </c>
      <c r="B24">
        <v>30</v>
      </c>
      <c r="C24" t="s">
        <v>1946</v>
      </c>
      <c r="D24" t="s">
        <v>25</v>
      </c>
      <c r="F24">
        <v>150</v>
      </c>
      <c r="K24" t="s">
        <v>1948</v>
      </c>
      <c r="L24" t="s">
        <v>1947</v>
      </c>
      <c r="M24">
        <v>2</v>
      </c>
      <c r="N24">
        <v>135</v>
      </c>
      <c r="R24" t="str">
        <f t="shared" si="2"/>
        <v xml:space="preserve"> [23] = {["ID"] = 1879442901; }; -- Discovery: The Hiddenhoard of Abnankâra</v>
      </c>
      <c r="S24" s="1" t="str">
        <f t="shared" si="3"/>
        <v xml:space="preserve"> [23] = {["ID"] = 1879442901; ["SAVE_INDEX"] = 30; ["TYPE"] =  3;             ["VXP"] =  150; ["LP"] =  0; ["REP"] =    0; ["FACTION"] = 1; ["TIER"] = 2; ["MIN_LVL"] = "135"; ["NAME"] = { ["EN"] = "Discovery: The Hiddenhoard of Abnankâra"; }; ["LORE"] = { ["EN"] = "Beyond the falls of Amgaruslun in the Clovengap lies the Hiddenhoard of Abnankâra: an ancient treasury wrought in secret by Mótsog and the Greymauls during their rebellion against the Longbeards in the Elder Days."; }; ["SUMMARY"] = { ["EN"] = "Discover the entrance to the Hiddenhoard of Abnankâra."; }; };</v>
      </c>
      <c r="T24">
        <f t="shared" si="0"/>
        <v>23</v>
      </c>
      <c r="U24" t="str">
        <f t="shared" si="4"/>
        <v xml:space="preserve"> [23] = {</v>
      </c>
      <c r="V24" t="str">
        <f t="shared" si="5"/>
        <v xml:space="preserve">["ID"] = 1879442901; </v>
      </c>
      <c r="W24" t="str">
        <f t="shared" si="6"/>
        <v xml:space="preserve">["ID"] = 1879442901; </v>
      </c>
      <c r="X24" t="str">
        <f t="shared" si="7"/>
        <v/>
      </c>
      <c r="Y24" s="1" t="str">
        <f t="shared" si="8"/>
        <v xml:space="preserve">["SAVE_INDEX"] = 30; </v>
      </c>
      <c r="Z24">
        <f>VLOOKUP(D24,Type!A$2:B$18,2,FALSE)</f>
        <v>3</v>
      </c>
      <c r="AA24" t="str">
        <f t="shared" si="9"/>
        <v xml:space="preserve">["TYPE"] =  3; </v>
      </c>
      <c r="AB24" t="str">
        <f>IF(NOT(ISBLANK(E24)),VLOOKUP(E24,Type!D$2:E$6,2,FALSE),"")</f>
        <v/>
      </c>
      <c r="AC24" t="str">
        <f t="shared" si="10"/>
        <v xml:space="preserve">            </v>
      </c>
      <c r="AD24" t="str">
        <f t="shared" si="11"/>
        <v>150</v>
      </c>
      <c r="AE24" t="str">
        <f t="shared" si="12"/>
        <v xml:space="preserve">["VXP"] =  150;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"135"; </v>
      </c>
      <c r="AN24" t="str">
        <f t="shared" si="20"/>
        <v/>
      </c>
      <c r="AO24" t="str">
        <f t="shared" si="21"/>
        <v xml:space="preserve">["NAME"] = { ["EN"] = "Discovery: The Hiddenhoard of Abnankâra"; }; </v>
      </c>
      <c r="AP24" t="str">
        <f t="shared" si="22"/>
        <v xml:space="preserve">["LORE"] = { ["EN"] = "Beyond the falls of Amgaruslun in the Clovengap lies the Hiddenhoard of Abnankâra: an ancient treasury wrought in secret by Mótsog and the Greymauls during their rebellion against the Longbeards in the Elder Days."; }; </v>
      </c>
      <c r="AQ24" t="str">
        <f t="shared" si="23"/>
        <v xml:space="preserve">["SUMMARY"] = { ["EN"] = "Discover the entrance to the Hiddenhoard of Abnankâra."; }; </v>
      </c>
      <c r="AR24" t="str">
        <f t="shared" si="24"/>
        <v/>
      </c>
      <c r="AS24" t="str">
        <f t="shared" si="1"/>
        <v>};</v>
      </c>
    </row>
    <row r="25" spans="1:45" x14ac:dyDescent="0.25">
      <c r="A25">
        <v>1879442925</v>
      </c>
      <c r="B25">
        <v>31</v>
      </c>
      <c r="C25" t="s">
        <v>1959</v>
      </c>
      <c r="D25" t="s">
        <v>31</v>
      </c>
      <c r="F25">
        <v>2000</v>
      </c>
      <c r="G25" t="s">
        <v>1961</v>
      </c>
      <c r="K25" t="s">
        <v>1960</v>
      </c>
      <c r="L25" t="s">
        <v>1951</v>
      </c>
      <c r="M25">
        <v>1</v>
      </c>
      <c r="N25">
        <v>135</v>
      </c>
      <c r="R25" t="str">
        <f t="shared" si="2"/>
        <v xml:space="preserve"> [24] = {["ID"] = 1879442925; }; -- The Hiddenhoard of Abnankâra -- Tier 2</v>
      </c>
      <c r="S25" s="1" t="str">
        <f t="shared" si="3"/>
        <v xml:space="preserve"> [24] = {["ID"] = 1879442925; ["SAVE_INDEX"] = 31; ["TYPE"] =  4;             ["VXP"] = 2000; ["LP"] =  0; ["REP"] =    0; ["FACTION"] = 1; ["TIER"] = 1; ["MIN_LVL"] = "135"; ["NAME"] = { ["EN"] = "The Hiddenhoard of Abnankâra -- Tier 2";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2"; }; ["TITLE"] = { ["EN"] = "Avenger of Abnankâra"; }; };</v>
      </c>
      <c r="T25">
        <f t="shared" si="0"/>
        <v>24</v>
      </c>
      <c r="U25" t="str">
        <f t="shared" si="4"/>
        <v xml:space="preserve"> [24] = {</v>
      </c>
      <c r="V25" t="str">
        <f t="shared" si="5"/>
        <v xml:space="preserve">["ID"] = 1879442925; </v>
      </c>
      <c r="W25" t="str">
        <f t="shared" si="6"/>
        <v xml:space="preserve">["ID"] = 1879442925; </v>
      </c>
      <c r="X25" t="str">
        <f t="shared" si="7"/>
        <v/>
      </c>
      <c r="Y25" s="1" t="str">
        <f t="shared" si="8"/>
        <v xml:space="preserve">["SAVE_INDEX"] = 31; </v>
      </c>
      <c r="Z25">
        <f>VLOOKUP(D25,Type!A$2:B$18,2,FALSE)</f>
        <v>4</v>
      </c>
      <c r="AA25" t="str">
        <f t="shared" si="9"/>
        <v xml:space="preserve">["TYPE"] =  4; </v>
      </c>
      <c r="AB25" t="str">
        <f>IF(NOT(ISBLANK(E25)),VLOOKUP(E25,Type!D$2:E$6,2,FALSE),"")</f>
        <v/>
      </c>
      <c r="AC25" t="str">
        <f t="shared" si="10"/>
        <v xml:space="preserve">            </v>
      </c>
      <c r="AD25" t="str">
        <f t="shared" si="11"/>
        <v>2000</v>
      </c>
      <c r="AE25" t="str">
        <f t="shared" si="12"/>
        <v xml:space="preserve">["VXP"] = 2000;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1; </v>
      </c>
      <c r="AM25" t="str">
        <f t="shared" si="19"/>
        <v xml:space="preserve">["MIN_LVL"] = "135"; </v>
      </c>
      <c r="AN25" t="str">
        <f t="shared" si="20"/>
        <v/>
      </c>
      <c r="AO25" t="str">
        <f t="shared" si="21"/>
        <v xml:space="preserve">["NAME"] = { ["EN"] = "The Hiddenhoard of Abnankâra -- Tier 2"; }; </v>
      </c>
      <c r="AP2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5" t="str">
        <f t="shared" si="23"/>
        <v xml:space="preserve">["SUMMARY"] = { ["EN"] = "Complete The Hiddenhoard of Abnankâra -- Tier 2"; }; </v>
      </c>
      <c r="AR25" t="str">
        <f t="shared" si="24"/>
        <v xml:space="preserve">["TITLE"] = { ["EN"] = "Avenger of Abnankâra"; }; </v>
      </c>
      <c r="AS25" t="str">
        <f t="shared" si="1"/>
        <v>};</v>
      </c>
    </row>
    <row r="26" spans="1:45" x14ac:dyDescent="0.25">
      <c r="A26">
        <v>1879442924</v>
      </c>
      <c r="B26">
        <v>32</v>
      </c>
      <c r="C26" t="s">
        <v>1956</v>
      </c>
      <c r="D26" t="s">
        <v>31</v>
      </c>
      <c r="F26">
        <v>2000</v>
      </c>
      <c r="G26" t="s">
        <v>1958</v>
      </c>
      <c r="K26" t="s">
        <v>1957</v>
      </c>
      <c r="L26" t="s">
        <v>1951</v>
      </c>
      <c r="M26">
        <v>1</v>
      </c>
      <c r="N26">
        <v>135</v>
      </c>
      <c r="R26" t="str">
        <f t="shared" si="2"/>
        <v xml:space="preserve"> [25] = {["ID"] = 1879442924; }; -- The Hiddenhoard of Abnankâra -- Tier 3</v>
      </c>
      <c r="S26" s="1" t="str">
        <f t="shared" si="3"/>
        <v xml:space="preserve"> [25] = {["ID"] = 1879442924; ["SAVE_INDEX"] = 32; ["TYPE"] =  4;             ["VXP"] = 2000; ["LP"] =  0; ["REP"] =    0; ["FACTION"] = 1; ["TIER"] = 1; ["MIN_LVL"] = "135"; ["NAME"] = { ["EN"] = "The Hiddenhoard of Abnankâra -- Tier 3";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3"; }; ["TITLE"] = { ["EN"] = "Herald of Winter's End"; }; };</v>
      </c>
      <c r="T26">
        <f t="shared" si="0"/>
        <v>25</v>
      </c>
      <c r="U26" t="str">
        <f t="shared" si="4"/>
        <v xml:space="preserve"> [25] = {</v>
      </c>
      <c r="V26" t="str">
        <f t="shared" si="5"/>
        <v xml:space="preserve">["ID"] = 1879442924; </v>
      </c>
      <c r="W26" t="str">
        <f t="shared" si="6"/>
        <v xml:space="preserve">["ID"] = 1879442924; </v>
      </c>
      <c r="X26" t="str">
        <f t="shared" si="7"/>
        <v/>
      </c>
      <c r="Y26" s="1" t="str">
        <f t="shared" si="8"/>
        <v xml:space="preserve">["SAVE_INDEX"] = 32; </v>
      </c>
      <c r="Z26">
        <f>VLOOKUP(D26,Type!A$2:B$18,2,FALSE)</f>
        <v>4</v>
      </c>
      <c r="AA26" t="str">
        <f t="shared" si="9"/>
        <v xml:space="preserve">["TYPE"] =  4; </v>
      </c>
      <c r="AB26" t="str">
        <f>IF(NOT(ISBLANK(E26)),VLOOKUP(E26,Type!D$2:E$6,2,FALSE),"")</f>
        <v/>
      </c>
      <c r="AC26" t="str">
        <f t="shared" si="10"/>
        <v xml:space="preserve">            </v>
      </c>
      <c r="AD26" t="str">
        <f t="shared" si="11"/>
        <v>2000</v>
      </c>
      <c r="AE26" t="str">
        <f t="shared" si="12"/>
        <v xml:space="preserve">["VXP"] = 2000;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1; </v>
      </c>
      <c r="AM26" t="str">
        <f t="shared" si="19"/>
        <v xml:space="preserve">["MIN_LVL"] = "135"; </v>
      </c>
      <c r="AN26" t="str">
        <f t="shared" si="20"/>
        <v/>
      </c>
      <c r="AO26" t="str">
        <f t="shared" si="21"/>
        <v xml:space="preserve">["NAME"] = { ["EN"] = "The Hiddenhoard of Abnankâra -- Tier 3"; }; </v>
      </c>
      <c r="AP2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6" t="str">
        <f t="shared" si="23"/>
        <v xml:space="preserve">["SUMMARY"] = { ["EN"] = "Complete The Hiddenhoard of Abnankâra -- Tier 3"; }; </v>
      </c>
      <c r="AR26" t="str">
        <f t="shared" si="24"/>
        <v xml:space="preserve">["TITLE"] = { ["EN"] = "Herald of Winter's End"; }; </v>
      </c>
      <c r="AS26" t="str">
        <f t="shared" si="1"/>
        <v>};</v>
      </c>
    </row>
    <row r="27" spans="1:45" x14ac:dyDescent="0.25">
      <c r="A27">
        <v>1879442923</v>
      </c>
      <c r="B27">
        <v>33</v>
      </c>
      <c r="C27" t="s">
        <v>1953</v>
      </c>
      <c r="D27" t="s">
        <v>31</v>
      </c>
      <c r="F27">
        <v>2000</v>
      </c>
      <c r="G27" t="s">
        <v>1954</v>
      </c>
      <c r="K27" t="s">
        <v>1955</v>
      </c>
      <c r="L27" t="s">
        <v>1951</v>
      </c>
      <c r="M27">
        <v>1</v>
      </c>
      <c r="N27">
        <v>135</v>
      </c>
      <c r="R27" t="str">
        <f t="shared" si="2"/>
        <v xml:space="preserve"> [26] = {["ID"] = 1879442923; }; -- The Hiddenhoard of Abnankâra -- Tier 4</v>
      </c>
      <c r="S27" s="1" t="str">
        <f t="shared" si="3"/>
        <v xml:space="preserve"> [26] = {["ID"] = 1879442923; ["SAVE_INDEX"] = 33; ["TYPE"] =  4;             ["VXP"] = 2000; ["LP"] =  0; ["REP"] =    0; ["FACTION"] = 1; ["TIER"] = 1; ["MIN_LVL"] = "135"; ["NAME"] = { ["EN"] = "The Hiddenhoard of Abnankâra -- Tier 4";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4"; }; ["TITLE"] = { ["EN"] = "Heart-breaker"; }; };</v>
      </c>
      <c r="T27">
        <f t="shared" si="0"/>
        <v>26</v>
      </c>
      <c r="U27" t="str">
        <f t="shared" si="4"/>
        <v xml:space="preserve"> [26] = {</v>
      </c>
      <c r="V27" t="str">
        <f t="shared" si="5"/>
        <v xml:space="preserve">["ID"] = 1879442923; </v>
      </c>
      <c r="W27" t="str">
        <f t="shared" si="6"/>
        <v xml:space="preserve">["ID"] = 1879442923; </v>
      </c>
      <c r="X27" t="str">
        <f t="shared" si="7"/>
        <v/>
      </c>
      <c r="Y27" s="1" t="str">
        <f t="shared" si="8"/>
        <v xml:space="preserve">["SAVE_INDEX"] = 33; </v>
      </c>
      <c r="Z27">
        <f>VLOOKUP(D27,Type!A$2:B$18,2,FALSE)</f>
        <v>4</v>
      </c>
      <c r="AA27" t="str">
        <f t="shared" si="9"/>
        <v xml:space="preserve">["TYPE"] =  4; </v>
      </c>
      <c r="AB27" t="str">
        <f>IF(NOT(ISBLANK(E27)),VLOOKUP(E27,Type!D$2:E$6,2,FALSE),"")</f>
        <v/>
      </c>
      <c r="AC27" t="str">
        <f t="shared" si="10"/>
        <v xml:space="preserve">            </v>
      </c>
      <c r="AD27" t="str">
        <f t="shared" si="11"/>
        <v>2000</v>
      </c>
      <c r="AE27" t="str">
        <f t="shared" si="12"/>
        <v xml:space="preserve">["VXP"] = 2000;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"135"; </v>
      </c>
      <c r="AN27" t="str">
        <f t="shared" si="20"/>
        <v/>
      </c>
      <c r="AO27" t="str">
        <f t="shared" si="21"/>
        <v xml:space="preserve">["NAME"] = { ["EN"] = "The Hiddenhoard of Abnankâra -- Tier 4"; }; </v>
      </c>
      <c r="AP2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7" t="str">
        <f t="shared" si="23"/>
        <v xml:space="preserve">["SUMMARY"] = { ["EN"] = "Complete The Hiddenhoard of Abnankâra -- Tier 4"; }; </v>
      </c>
      <c r="AR27" t="str">
        <f t="shared" si="24"/>
        <v xml:space="preserve">["TITLE"] = { ["EN"] = "Heart-breaker"; }; </v>
      </c>
      <c r="AS27" t="str">
        <f t="shared" si="1"/>
        <v>};</v>
      </c>
    </row>
    <row r="28" spans="1:45" x14ac:dyDescent="0.25">
      <c r="A28">
        <v>1879442921</v>
      </c>
      <c r="B28">
        <v>34</v>
      </c>
      <c r="C28" t="s">
        <v>1949</v>
      </c>
      <c r="D28" t="s">
        <v>31</v>
      </c>
      <c r="F28">
        <v>2000</v>
      </c>
      <c r="G28" t="s">
        <v>1950</v>
      </c>
      <c r="K28" t="s">
        <v>1952</v>
      </c>
      <c r="L28" t="s">
        <v>1951</v>
      </c>
      <c r="M28">
        <v>1</v>
      </c>
      <c r="N28">
        <v>135</v>
      </c>
      <c r="R28" t="str">
        <f t="shared" si="2"/>
        <v xml:space="preserve"> [27] = {["ID"] = 1879442921; }; -- The Hiddenhoard of Abnankâra -- Tier 5</v>
      </c>
      <c r="S28" s="1" t="str">
        <f t="shared" si="3"/>
        <v xml:space="preserve"> [27] = {["ID"] = 1879442921; ["SAVE_INDEX"] = 34; ["TYPE"] =  4;             ["VXP"] = 2000; ["LP"] =  0; ["REP"] =    0; ["FACTION"] = 1; ["TIER"] = 1; ["MIN_LVL"] = "135"; ["NAME"] = { ["EN"] = "The Hiddenhoard of Abnankâra -- Tier 5";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5"; }; ["TITLE"] = { ["EN"] = "Challenger of Hrímil Frost-heart"; }; };</v>
      </c>
      <c r="T28">
        <f t="shared" si="0"/>
        <v>27</v>
      </c>
      <c r="U28" t="str">
        <f t="shared" si="4"/>
        <v xml:space="preserve"> [27] = {</v>
      </c>
      <c r="V28" t="str">
        <f t="shared" si="5"/>
        <v xml:space="preserve">["ID"] = 1879442921; </v>
      </c>
      <c r="W28" t="str">
        <f t="shared" si="6"/>
        <v xml:space="preserve">["ID"] = 1879442921; </v>
      </c>
      <c r="X28" t="str">
        <f t="shared" si="7"/>
        <v/>
      </c>
      <c r="Y28" s="1" t="str">
        <f t="shared" si="8"/>
        <v xml:space="preserve">["SAVE_INDEX"] = 34; </v>
      </c>
      <c r="Z28">
        <f>VLOOKUP(D28,Type!A$2:B$18,2,FALSE)</f>
        <v>4</v>
      </c>
      <c r="AA28" t="str">
        <f t="shared" si="9"/>
        <v xml:space="preserve">["TYPE"] =  4; </v>
      </c>
      <c r="AB28" t="str">
        <f>IF(NOT(ISBLANK(E28)),VLOOKUP(E28,Type!D$2:E$6,2,FALSE),"")</f>
        <v/>
      </c>
      <c r="AC28" t="str">
        <f t="shared" si="10"/>
        <v xml:space="preserve">            </v>
      </c>
      <c r="AD28" t="str">
        <f t="shared" si="11"/>
        <v>2000</v>
      </c>
      <c r="AE28" t="str">
        <f t="shared" si="12"/>
        <v xml:space="preserve">["VXP"] = 2000;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["MIN_LVL"] = "135"; </v>
      </c>
      <c r="AN28" t="str">
        <f t="shared" si="20"/>
        <v/>
      </c>
      <c r="AO28" t="str">
        <f t="shared" si="21"/>
        <v xml:space="preserve">["NAME"] = { ["EN"] = "The Hiddenhoard of Abnankâra -- Tier 5"; }; </v>
      </c>
      <c r="AP28"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8" t="str">
        <f t="shared" si="23"/>
        <v xml:space="preserve">["SUMMARY"] = { ["EN"] = "Complete The Hiddenhoard of Abnankâra -- Tier 5"; }; </v>
      </c>
      <c r="AR28" t="str">
        <f t="shared" si="24"/>
        <v xml:space="preserve">["TITLE"] = { ["EN"] = "Challenger of Hrímil Frost-heart"; }; </v>
      </c>
      <c r="AS28" t="str">
        <f t="shared" si="1"/>
        <v>};</v>
      </c>
    </row>
    <row r="29" spans="1:45" x14ac:dyDescent="0.25">
      <c r="A29">
        <v>1879443578</v>
      </c>
      <c r="B29">
        <v>35</v>
      </c>
      <c r="C29" t="s">
        <v>1974</v>
      </c>
      <c r="D29" t="s">
        <v>31</v>
      </c>
      <c r="F29">
        <v>2000</v>
      </c>
      <c r="G29" t="s">
        <v>1976</v>
      </c>
      <c r="K29" t="s">
        <v>1977</v>
      </c>
      <c r="L29" t="s">
        <v>1975</v>
      </c>
      <c r="M29">
        <v>1</v>
      </c>
      <c r="N29">
        <v>135</v>
      </c>
      <c r="R29" t="str">
        <f t="shared" si="2"/>
        <v xml:space="preserve"> [28] = {["ID"] = 1879443578; }; -- The Hiddenhoard of Abnankâra -- Slayer of the Frost-horde</v>
      </c>
      <c r="S29" s="1" t="str">
        <f t="shared" si="3"/>
        <v xml:space="preserve"> [28] = {["ID"] = 1879443578; ["SAVE_INDEX"] = 35; ["TYPE"] =  4;             ["VXP"] = 2000; ["LP"] =  0; ["REP"] =    0; ["FACTION"] = 1; ["TIER"] = 1; ["MIN_LVL"] = "135"; ["NAME"] = { ["EN"] = "The Hiddenhoard of Abnankâra -- Slayer of the Frost-horde";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"Defeat 140 Frost-horde at the Hiddenhoard of Abnankâra"; }; ["TITLE"] = { ["EN"] = "Vanquisher of the Frost-horde"; }; };</v>
      </c>
      <c r="T29">
        <f t="shared" si="0"/>
        <v>28</v>
      </c>
      <c r="U29" t="str">
        <f t="shared" si="4"/>
        <v xml:space="preserve"> [28] = {</v>
      </c>
      <c r="V29" t="str">
        <f t="shared" si="5"/>
        <v xml:space="preserve">["ID"] = 1879443578; </v>
      </c>
      <c r="W29" t="str">
        <f t="shared" si="6"/>
        <v xml:space="preserve">["ID"] = 1879443578; </v>
      </c>
      <c r="X29" t="str">
        <f t="shared" si="7"/>
        <v/>
      </c>
      <c r="Y29" s="1" t="str">
        <f t="shared" si="8"/>
        <v xml:space="preserve">["SAVE_INDEX"] = 35; </v>
      </c>
      <c r="Z29">
        <f>VLOOKUP(D29,Type!A$2:B$18,2,FALSE)</f>
        <v>4</v>
      </c>
      <c r="AA29" t="str">
        <f t="shared" si="9"/>
        <v xml:space="preserve">["TYPE"] =  4; </v>
      </c>
      <c r="AB29" t="str">
        <f>IF(NOT(ISBLANK(E29)),VLOOKUP(E29,Type!D$2:E$6,2,FALSE),"")</f>
        <v/>
      </c>
      <c r="AC29" t="str">
        <f t="shared" si="10"/>
        <v xml:space="preserve">            </v>
      </c>
      <c r="AD29" t="str">
        <f t="shared" si="11"/>
        <v>2000</v>
      </c>
      <c r="AE29" t="str">
        <f t="shared" si="12"/>
        <v xml:space="preserve">["VXP"] = 2000;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1; </v>
      </c>
      <c r="AM29" t="str">
        <f t="shared" si="19"/>
        <v xml:space="preserve">["MIN_LVL"] = "135"; </v>
      </c>
      <c r="AN29" t="str">
        <f t="shared" si="20"/>
        <v/>
      </c>
      <c r="AO29" t="str">
        <f t="shared" si="21"/>
        <v xml:space="preserve">["NAME"] = { ["EN"] = "The Hiddenhoard of Abnankâra -- Slayer of the Frost-horde"; }; </v>
      </c>
      <c r="AP29"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9" t="str">
        <f t="shared" si="23"/>
        <v xml:space="preserve">["SUMMARY"] = { ["EN"] = "Defeat 140 Frost-horde at the Hiddenhoard of Abnankâra"; }; </v>
      </c>
      <c r="AR29" t="str">
        <f t="shared" si="24"/>
        <v xml:space="preserve">["TITLE"] = { ["EN"] = "Vanquisher of the Frost-horde"; }; </v>
      </c>
      <c r="AS29" t="str">
        <f t="shared" si="1"/>
        <v>};</v>
      </c>
    </row>
    <row r="30" spans="1:45" x14ac:dyDescent="0.25">
      <c r="A30">
        <v>1879443581</v>
      </c>
      <c r="B30">
        <v>36</v>
      </c>
      <c r="C30" t="s">
        <v>1978</v>
      </c>
      <c r="D30" t="s">
        <v>25</v>
      </c>
      <c r="F30">
        <v>2000</v>
      </c>
      <c r="G30" t="s">
        <v>1980</v>
      </c>
      <c r="K30" t="s">
        <v>1979</v>
      </c>
      <c r="L30" t="s">
        <v>1975</v>
      </c>
      <c r="M30">
        <v>1</v>
      </c>
      <c r="N30">
        <v>135</v>
      </c>
      <c r="R30" t="str">
        <f t="shared" si="2"/>
        <v xml:space="preserve"> [29] = {["ID"] = 1879443581; }; -- The Hiddenhoard of Abnankâra -- Explorer of the Hiddenhoard</v>
      </c>
      <c r="S30" s="1" t="str">
        <f t="shared" si="3"/>
        <v xml:space="preserve"> [29] = {["ID"] = 1879443581; ["SAVE_INDEX"] = 36; ["TYPE"] =  3;             ["VXP"] = 2000; ["LP"] =  0; ["REP"] =    0; ["FACTION"] = 1; ["TIER"] = 1; ["MIN_LVL"] = "135"; ["NAME"] = { ["EN"] = "The Hiddenhoard of Abnankâra -- Explorer of the Hiddenhoard";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"Discover 4 locations in the Hiddenhoard of Abnankâra."; }; ["TITLE"] = { ["EN"] = "Lost and Found"; }; };</v>
      </c>
      <c r="T30">
        <f t="shared" si="0"/>
        <v>29</v>
      </c>
      <c r="U30" t="str">
        <f t="shared" si="4"/>
        <v xml:space="preserve"> [29] = {</v>
      </c>
      <c r="V30" t="str">
        <f t="shared" si="5"/>
        <v xml:space="preserve">["ID"] = 1879443581; </v>
      </c>
      <c r="W30" t="str">
        <f t="shared" si="6"/>
        <v xml:space="preserve">["ID"] = 1879443581; </v>
      </c>
      <c r="X30" t="str">
        <f t="shared" si="7"/>
        <v/>
      </c>
      <c r="Y30" s="1" t="str">
        <f t="shared" si="8"/>
        <v xml:space="preserve">["SAVE_INDEX"] = 36; </v>
      </c>
      <c r="Z30">
        <f>VLOOKUP(D30,Type!A$2:B$18,2,FALSE)</f>
        <v>3</v>
      </c>
      <c r="AA30" t="str">
        <f t="shared" si="9"/>
        <v xml:space="preserve">["TYPE"] =  3; </v>
      </c>
      <c r="AB30" t="str">
        <f>IF(NOT(ISBLANK(E30)),VLOOKUP(E30,Type!D$2:E$6,2,FALSE),"")</f>
        <v/>
      </c>
      <c r="AC30" t="str">
        <f t="shared" si="10"/>
        <v xml:space="preserve">            </v>
      </c>
      <c r="AD30" t="str">
        <f t="shared" si="11"/>
        <v>2000</v>
      </c>
      <c r="AE30" t="str">
        <f t="shared" si="12"/>
        <v xml:space="preserve">["VXP"] = 2000;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1; </v>
      </c>
      <c r="AM30" t="str">
        <f t="shared" si="19"/>
        <v xml:space="preserve">["MIN_LVL"] = "135"; </v>
      </c>
      <c r="AN30" t="str">
        <f t="shared" si="20"/>
        <v/>
      </c>
      <c r="AO30" t="str">
        <f t="shared" si="21"/>
        <v xml:space="preserve">["NAME"] = { ["EN"] = "The Hiddenhoard of Abnankâra -- Explorer of the Hiddenhoard"; }; </v>
      </c>
      <c r="AP30"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0" t="str">
        <f t="shared" si="23"/>
        <v xml:space="preserve">["SUMMARY"] = { ["EN"] = "Discover 4 locations in the Hiddenhoard of Abnankâra."; }; </v>
      </c>
      <c r="AR30" t="str">
        <f t="shared" si="24"/>
        <v xml:space="preserve">["TITLE"] = { ["EN"] = "Lost and Found"; }; </v>
      </c>
      <c r="AS30" t="str">
        <f t="shared" si="1"/>
        <v>};</v>
      </c>
    </row>
    <row r="31" spans="1:45" x14ac:dyDescent="0.25">
      <c r="C31" s="2" t="s">
        <v>1722</v>
      </c>
      <c r="D31" s="2" t="s">
        <v>134</v>
      </c>
      <c r="P31">
        <v>119</v>
      </c>
      <c r="R31" t="str">
        <f t="shared" si="2"/>
        <v xml:space="preserve"> [30] = {["CAT_ID"] = 119; }; -- Not Actively Achievable</v>
      </c>
      <c r="S31" s="1" t="str">
        <f t="shared" si="3"/>
        <v xml:space="preserve"> [30] = {                                          ["TYPE"] = 14;             ["VXP"] =    0; ["LP"] =  0; ["REP"] =    0; ["FACTION"] = 1; ["TIER"] = 0;                      ["NAME"] = { ["EN"] = "Not Actively Achievable"; }; };</v>
      </c>
      <c r="T31">
        <f t="shared" si="0"/>
        <v>30</v>
      </c>
      <c r="U31" t="str">
        <f t="shared" si="4"/>
        <v xml:space="preserve"> [30] = {</v>
      </c>
      <c r="V31" t="str">
        <f t="shared" si="5"/>
        <v xml:space="preserve">                     </v>
      </c>
      <c r="W31" t="str">
        <f t="shared" si="6"/>
        <v/>
      </c>
      <c r="X31" t="str">
        <f t="shared" si="7"/>
        <v xml:space="preserve">["CAT_ID"] = 119; </v>
      </c>
      <c r="Y31" s="1" t="str">
        <f t="shared" si="8"/>
        <v xml:space="preserve">                     </v>
      </c>
      <c r="Z31">
        <f>VLOOKUP(D31,Type!A$2:B$18,2,FALSE)</f>
        <v>14</v>
      </c>
      <c r="AA31" t="str">
        <f t="shared" si="9"/>
        <v xml:space="preserve">["TYPE"] = 14;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0; </v>
      </c>
      <c r="AM31" t="str">
        <f t="shared" si="19"/>
        <v xml:space="preserve">                     </v>
      </c>
      <c r="AN31" t="str">
        <f t="shared" si="20"/>
        <v/>
      </c>
      <c r="AO31" t="str">
        <f t="shared" si="21"/>
        <v xml:space="preserve">["NAME"] = { ["EN"] = "Not Actively Achievable"; }; </v>
      </c>
      <c r="AP31" t="str">
        <f t="shared" si="22"/>
        <v/>
      </c>
      <c r="AQ31" t="str">
        <f t="shared" si="23"/>
        <v/>
      </c>
      <c r="AR31" t="str">
        <f t="shared" si="24"/>
        <v/>
      </c>
      <c r="AS31" t="str">
        <f t="shared" si="1"/>
        <v>};</v>
      </c>
    </row>
    <row r="32" spans="1:45" x14ac:dyDescent="0.25">
      <c r="A32">
        <v>1879421156</v>
      </c>
      <c r="B32">
        <v>20</v>
      </c>
      <c r="C32" t="s">
        <v>1920</v>
      </c>
      <c r="D32" t="s">
        <v>31</v>
      </c>
      <c r="E32" t="s">
        <v>1718</v>
      </c>
      <c r="G32" t="s">
        <v>1921</v>
      </c>
      <c r="K32" t="s">
        <v>1923</v>
      </c>
      <c r="L32" t="s">
        <v>1893</v>
      </c>
      <c r="M32">
        <v>0</v>
      </c>
      <c r="N32">
        <v>130</v>
      </c>
      <c r="R32" t="str">
        <f t="shared" si="2"/>
        <v xml:space="preserve"> [31] = {["ID"] = 1879421156; }; -- Den of Pughlak -- Tier 3 -- Leading the Charge</v>
      </c>
      <c r="S32" s="1" t="str">
        <f t="shared" si="3"/>
        <v xml:space="preserve"> [31] = {["ID"] = 1879421156; ["SAVE_INDEX"] = 20; ["TYPE"] =  4; ["NA"] = 3; ["VXP"] =    0; ["LP"] =  0; ["REP"] =    0; ["FACTION"] = 1; ["TIER"] = 0; ["MIN_LVL"] = "130"; ["NAME"] = { ["EN"] = "Den of Pughlak -- Tier 3 -- Leading the Charge"; }; ["LORE"] = { ["EN"] = "Far under Mount Gundabad lies the Den of Pughlak, the realm of the deepest of the deep toads."; }; ["SUMMARY"] = { ["EN"] = "Be among the first to complete Complete Den of Pughlak -- Tier 3"; }; ["TITLE"] = { ["EN"] = "Led the Charge at Den of Pughlak"; }; };</v>
      </c>
      <c r="T32">
        <f t="shared" si="0"/>
        <v>31</v>
      </c>
      <c r="U32" t="str">
        <f t="shared" si="4"/>
        <v xml:space="preserve"> [31] = {</v>
      </c>
      <c r="V32" t="str">
        <f t="shared" si="5"/>
        <v xml:space="preserve">["ID"] = 1879421156; </v>
      </c>
      <c r="W32" t="str">
        <f t="shared" si="6"/>
        <v xml:space="preserve">["ID"] = 1879421156; </v>
      </c>
      <c r="X32" t="str">
        <f t="shared" si="7"/>
        <v/>
      </c>
      <c r="Y32" s="1" t="str">
        <f t="shared" si="8"/>
        <v xml:space="preserve">["SAVE_INDEX"] = 20; </v>
      </c>
      <c r="Z32">
        <f>VLOOKUP(D32,Type!A$2:B$18,2,FALSE)</f>
        <v>4</v>
      </c>
      <c r="AA32" t="str">
        <f t="shared" si="9"/>
        <v xml:space="preserve">["TYPE"] =  4; </v>
      </c>
      <c r="AB32">
        <f>IF(NOT(ISBLANK(E32)),VLOOKUP(E32,Type!D$2:E$6,2,FALSE),"")</f>
        <v>3</v>
      </c>
      <c r="AC32" t="str">
        <f t="shared" si="10"/>
        <v xml:space="preserve">["NA"] = 3;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0; </v>
      </c>
      <c r="AM32" t="str">
        <f t="shared" si="19"/>
        <v xml:space="preserve">["MIN_LVL"] = "130"; </v>
      </c>
      <c r="AN32" t="str">
        <f t="shared" si="20"/>
        <v/>
      </c>
      <c r="AO32" t="str">
        <f t="shared" si="21"/>
        <v xml:space="preserve">["NAME"] = { ["EN"] = "Den of Pughlak -- Tier 3 -- Leading the Charge"; }; </v>
      </c>
      <c r="AP32" t="str">
        <f t="shared" si="22"/>
        <v xml:space="preserve">["LORE"] = { ["EN"] = "Far under Mount Gundabad lies the Den of Pughlak, the realm of the deepest of the deep toads."; }; </v>
      </c>
      <c r="AQ32" t="str">
        <f t="shared" si="23"/>
        <v xml:space="preserve">["SUMMARY"] = { ["EN"] = "Be among the first to complete Complete Den of Pughlak -- Tier 3"; }; </v>
      </c>
      <c r="AR32" t="str">
        <f t="shared" si="24"/>
        <v xml:space="preserve">["TITLE"] = { ["EN"] = "Led the Charge at Den of Pughlak"; }; </v>
      </c>
      <c r="AS32" t="str">
        <f t="shared" si="1"/>
        <v>};</v>
      </c>
    </row>
    <row r="33" spans="1:45" x14ac:dyDescent="0.25">
      <c r="A33">
        <v>1879428163</v>
      </c>
      <c r="B33">
        <v>19</v>
      </c>
      <c r="C33" t="s">
        <v>1918</v>
      </c>
      <c r="D33" t="s">
        <v>31</v>
      </c>
      <c r="E33" t="s">
        <v>1718</v>
      </c>
      <c r="G33" t="s">
        <v>1919</v>
      </c>
      <c r="K33" t="s">
        <v>1922</v>
      </c>
      <c r="L33" t="s">
        <v>1909</v>
      </c>
      <c r="M33">
        <v>0</v>
      </c>
      <c r="N33">
        <v>130</v>
      </c>
      <c r="R33" t="str">
        <f t="shared" si="2"/>
        <v xml:space="preserve"> [32] = {["ID"] = 1879428163; }; -- Assault on Dhúrstrok -- Tier 3 -- Leading the Charge</v>
      </c>
      <c r="S33" s="1" t="str">
        <f t="shared" si="3"/>
        <v xml:space="preserve"> [32] = {["ID"] = 1879428163; ["SAVE_INDEX"] = 19; ["TYPE"] =  4; ["NA"] = 3; ["VXP"] =    0; ["LP"] =  0; ["REP"] =    0; ["FACTION"] = 1; ["TIER"] = 0; ["MIN_LVL"] = "130"; ["NAME"] = { ["EN"] = "Assault on Dhúrstrok -- Tier 3 -- Leading the Charge"; }; ["LORE"] = { ["EN"] = "High among the catwalks of Deepscrave lies Dhúrstrok, the stronghold of Gorgar the Ruthless. Somewhere within these ageing halls filled with dwarf-relics, Gorgar's loyal generals have imprisoned Lord Náin. It is up to you to free him."; }; ["SUMMARY"] = { ["EN"] = "Be among the first to complete Assault on Dhúrstrok -- Tier 3"; }; ["TITLE"] = { ["EN"] = "Led the Charge at Dhúrstrok"; }; };</v>
      </c>
      <c r="T33">
        <f t="shared" si="0"/>
        <v>32</v>
      </c>
      <c r="U33" t="str">
        <f t="shared" si="4"/>
        <v xml:space="preserve"> [32] = {</v>
      </c>
      <c r="V33" t="str">
        <f t="shared" si="5"/>
        <v xml:space="preserve">["ID"] = 1879428163; </v>
      </c>
      <c r="W33" t="str">
        <f t="shared" si="6"/>
        <v xml:space="preserve">["ID"] = 1879428163; </v>
      </c>
      <c r="X33" t="str">
        <f t="shared" si="7"/>
        <v/>
      </c>
      <c r="Y33" s="1" t="str">
        <f t="shared" si="8"/>
        <v xml:space="preserve">["SAVE_INDEX"] = 19; </v>
      </c>
      <c r="Z33">
        <f>VLOOKUP(D33,Type!A$2:B$18,2,FALSE)</f>
        <v>4</v>
      </c>
      <c r="AA33" t="str">
        <f t="shared" si="9"/>
        <v xml:space="preserve">["TYPE"] =  4; </v>
      </c>
      <c r="AB33">
        <f>IF(NOT(ISBLANK(E33)),VLOOKUP(E33,Type!D$2:E$6,2,FALSE),"")</f>
        <v>3</v>
      </c>
      <c r="AC33" t="str">
        <f t="shared" si="10"/>
        <v xml:space="preserve">["NA"] = 3;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0; </v>
      </c>
      <c r="AM33" t="str">
        <f t="shared" si="19"/>
        <v xml:space="preserve">["MIN_LVL"] = "130"; </v>
      </c>
      <c r="AN33" t="str">
        <f t="shared" si="20"/>
        <v/>
      </c>
      <c r="AO33" t="str">
        <f t="shared" si="21"/>
        <v xml:space="preserve">["NAME"] = { ["EN"] = "Assault on Dhúrstrok -- Tier 3 -- Leading the Charge"; }; </v>
      </c>
      <c r="AP33"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33" t="str">
        <f t="shared" si="23"/>
        <v xml:space="preserve">["SUMMARY"] = { ["EN"] = "Be among the first to complete Assault on Dhúrstrok -- Tier 3"; }; </v>
      </c>
      <c r="AR33" t="str">
        <f t="shared" si="24"/>
        <v xml:space="preserve">["TITLE"] = { ["EN"] = "Led the Charge at Dhúrstrok"; }; </v>
      </c>
      <c r="AS33" t="str">
        <f t="shared" si="1"/>
        <v>};</v>
      </c>
    </row>
    <row r="34" spans="1:45" x14ac:dyDescent="0.25">
      <c r="A34">
        <v>1879442123</v>
      </c>
      <c r="B34">
        <v>28</v>
      </c>
      <c r="C34" t="s">
        <v>1930</v>
      </c>
      <c r="D34" t="s">
        <v>31</v>
      </c>
      <c r="E34" t="s">
        <v>1718</v>
      </c>
      <c r="G34" t="s">
        <v>1943</v>
      </c>
      <c r="K34" t="s">
        <v>1944</v>
      </c>
      <c r="L34" t="s">
        <v>1936</v>
      </c>
      <c r="M34">
        <v>0</v>
      </c>
      <c r="N34">
        <v>125</v>
      </c>
      <c r="R34" t="str">
        <f t="shared" si="2"/>
        <v xml:space="preserve"> [33] = {["ID"] = 1879442123; }; -- Adkhât-zahhar, The Houses of Rest -- Tier 3 -- Leading the Charge</v>
      </c>
      <c r="S34" s="1" t="str">
        <f t="shared" si="3"/>
        <v xml:space="preserve"> [33] = {["ID"] = 1879442123; ["SAVE_INDEX"] = 28; ["TYPE"] =  4; ["NA"] = 3; ["VXP"] =    0; ["LP"] =  0; ["REP"] =    0; ["FACTION"] = 1; ["TIER"] = 0; ["MIN_LVL"] = "125"; ["NAME"] = { ["EN"] = "Adkhât-zahhar, The Houses of Rest -- Tier 3 -- Leading the Charge";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"Be among the first to complete Adkhât-zahhar, The Houses of Rest -- Tier 3"; }; ["TITLE"] = { ["EN"] = "Led the Charge at The Houses of Rest"; }; };</v>
      </c>
      <c r="T34">
        <f t="shared" si="0"/>
        <v>33</v>
      </c>
      <c r="U34" t="str">
        <f t="shared" si="4"/>
        <v xml:space="preserve"> [33] = {</v>
      </c>
      <c r="V34" t="str">
        <f t="shared" si="5"/>
        <v xml:space="preserve">["ID"] = 1879442123; </v>
      </c>
      <c r="W34" t="str">
        <f t="shared" si="6"/>
        <v xml:space="preserve">["ID"] = 1879442123; </v>
      </c>
      <c r="X34" t="str">
        <f t="shared" si="7"/>
        <v/>
      </c>
      <c r="Y34" s="1" t="str">
        <f t="shared" si="8"/>
        <v xml:space="preserve">["SAVE_INDEX"] = 28; </v>
      </c>
      <c r="Z34">
        <f>VLOOKUP(D34,Type!A$2:B$18,2,FALSE)</f>
        <v>4</v>
      </c>
      <c r="AA34" t="str">
        <f t="shared" si="9"/>
        <v xml:space="preserve">["TYPE"] =  4; </v>
      </c>
      <c r="AB34">
        <f>IF(NOT(ISBLANK(E34)),VLOOKUP(E34,Type!D$2:E$6,2,FALSE),"")</f>
        <v>3</v>
      </c>
      <c r="AC34" t="str">
        <f t="shared" si="10"/>
        <v xml:space="preserve">["NA"] = 3;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0; </v>
      </c>
      <c r="AM34" t="str">
        <f t="shared" si="19"/>
        <v xml:space="preserve">["MIN_LVL"] = "125"; </v>
      </c>
      <c r="AN34" t="str">
        <f t="shared" si="20"/>
        <v/>
      </c>
      <c r="AO34" t="str">
        <f t="shared" si="21"/>
        <v xml:space="preserve">["NAME"] = { ["EN"] = "Adkhât-zahhar, The Houses of Rest -- Tier 3 -- Leading the Charge"; }; </v>
      </c>
      <c r="AP34"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34" t="str">
        <f t="shared" si="23"/>
        <v xml:space="preserve">["SUMMARY"] = { ["EN"] = "Be among the first to complete Adkhât-zahhar, The Houses of Rest -- Tier 3"; }; </v>
      </c>
      <c r="AR34" t="str">
        <f t="shared" si="24"/>
        <v xml:space="preserve">["TITLE"] = { ["EN"] = "Led the Charge at The Houses of Rest"; }; </v>
      </c>
      <c r="AS34" t="str">
        <f t="shared" si="1"/>
        <v>};</v>
      </c>
    </row>
    <row r="35" spans="1:45" x14ac:dyDescent="0.25">
      <c r="A35">
        <v>1879442930</v>
      </c>
      <c r="B35">
        <v>37</v>
      </c>
      <c r="C35" t="s">
        <v>1968</v>
      </c>
      <c r="D35" t="s">
        <v>31</v>
      </c>
      <c r="E35" t="s">
        <v>1718</v>
      </c>
      <c r="G35" t="s">
        <v>1969</v>
      </c>
      <c r="K35" t="s">
        <v>1970</v>
      </c>
      <c r="L35" t="s">
        <v>1951</v>
      </c>
      <c r="M35">
        <v>0</v>
      </c>
      <c r="N35">
        <v>135</v>
      </c>
      <c r="R35" t="str">
        <f t="shared" si="2"/>
        <v xml:space="preserve"> [34] = {["ID"] = 1879442930; }; -- The Hiddenhoard of Abnankâra - Leading the Charge</v>
      </c>
      <c r="S35" s="1" t="str">
        <f t="shared" si="3"/>
        <v xml:space="preserve"> [34] = {["ID"] = 1879442930; ["SAVE_INDEX"] = 37; ["TYPE"] =  4; ["NA"] = 3; ["VXP"] =    0; ["LP"] =  0; ["REP"] =    0; ["FACTION"] = 1; ["TIER"] = 0; ["MIN_LVL"] = "135"; ["NAME"] = { ["EN"] = "The Hiddenhoard of Abnankâra - Leading the Charge";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3."; }; ["TITLE"] = { ["EN"] = "Led the Charge at Abnankâra"; }; };</v>
      </c>
      <c r="T35">
        <f t="shared" si="0"/>
        <v>34</v>
      </c>
      <c r="U35" t="str">
        <f t="shared" si="4"/>
        <v xml:space="preserve"> [34] = {</v>
      </c>
      <c r="V35" t="str">
        <f t="shared" si="5"/>
        <v xml:space="preserve">["ID"] = 1879442930; </v>
      </c>
      <c r="W35" t="str">
        <f t="shared" si="6"/>
        <v xml:space="preserve">["ID"] = 1879442930; </v>
      </c>
      <c r="X35" t="str">
        <f t="shared" si="7"/>
        <v/>
      </c>
      <c r="Y35" s="1" t="str">
        <f t="shared" si="8"/>
        <v xml:space="preserve">["SAVE_INDEX"] = 37; </v>
      </c>
      <c r="Z35">
        <f>VLOOKUP(D35,Type!A$2:B$18,2,FALSE)</f>
        <v>4</v>
      </c>
      <c r="AA35" t="str">
        <f t="shared" si="9"/>
        <v xml:space="preserve">["TYPE"] =  4; </v>
      </c>
      <c r="AB35">
        <f>IF(NOT(ISBLANK(E35)),VLOOKUP(E35,Type!D$2:E$6,2,FALSE),"")</f>
        <v>3</v>
      </c>
      <c r="AC35" t="str">
        <f t="shared" si="10"/>
        <v xml:space="preserve">["NA"] = 3;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["MIN_LVL"] = "135"; </v>
      </c>
      <c r="AN35" t="str">
        <f t="shared" si="20"/>
        <v/>
      </c>
      <c r="AO35" t="str">
        <f t="shared" si="21"/>
        <v xml:space="preserve">["NAME"] = { ["EN"] = "The Hiddenhoard of Abnankâra - Leading the Charge"; }; </v>
      </c>
      <c r="AP3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5" t="str">
        <f t="shared" si="23"/>
        <v xml:space="preserve">["SUMMARY"] = { ["EN"] = "Be among the first to fully complete 'The Hiddenhoard of Abnankâra' on Tier 3."; }; </v>
      </c>
      <c r="AR35" t="str">
        <f t="shared" si="24"/>
        <v xml:space="preserve">["TITLE"] = { ["EN"] = "Led the Charge at Abnankâra"; }; </v>
      </c>
      <c r="AS35" t="str">
        <f t="shared" si="1"/>
        <v>};</v>
      </c>
    </row>
    <row r="36" spans="1:45" x14ac:dyDescent="0.25">
      <c r="A36">
        <v>1879442929</v>
      </c>
      <c r="B36">
        <v>38</v>
      </c>
      <c r="C36" t="s">
        <v>1965</v>
      </c>
      <c r="D36" t="s">
        <v>31</v>
      </c>
      <c r="E36" t="s">
        <v>1718</v>
      </c>
      <c r="G36" t="s">
        <v>1966</v>
      </c>
      <c r="K36" t="s">
        <v>1967</v>
      </c>
      <c r="L36" t="s">
        <v>1951</v>
      </c>
      <c r="M36">
        <v>0</v>
      </c>
      <c r="N36">
        <v>135</v>
      </c>
      <c r="R36" t="str">
        <f t="shared" si="2"/>
        <v xml:space="preserve"> [35] = {["ID"] = 1879442929; }; -- The Hiddenhoard of Abnankâra - The Vanguard</v>
      </c>
      <c r="S36" s="1" t="str">
        <f t="shared" si="3"/>
        <v xml:space="preserve"> [35] = {["ID"] = 1879442929; ["SAVE_INDEX"] = 38; ["TYPE"] =  4; ["NA"] = 3; ["VXP"] =    0; ["LP"] =  0; ["REP"] =    0; ["FACTION"] = 1; ["TIER"] = 0; ["MIN_LVL"] = "135"; ["NAME"] = { ["EN"] = "The Hiddenhoard of Abnankâra - The Vanguard";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4."; }; ["TITLE"] = { ["EN"] = "Vanguard of the Hiddenhoard"; }; };</v>
      </c>
      <c r="T36">
        <f t="shared" si="0"/>
        <v>35</v>
      </c>
      <c r="U36" t="str">
        <f t="shared" si="4"/>
        <v xml:space="preserve"> [35] = {</v>
      </c>
      <c r="V36" t="str">
        <f t="shared" si="5"/>
        <v xml:space="preserve">["ID"] = 1879442929; </v>
      </c>
      <c r="W36" t="str">
        <f t="shared" si="6"/>
        <v xml:space="preserve">["ID"] = 1879442929; </v>
      </c>
      <c r="X36" t="str">
        <f t="shared" si="7"/>
        <v/>
      </c>
      <c r="Y36" s="1" t="str">
        <f t="shared" si="8"/>
        <v xml:space="preserve">["SAVE_INDEX"] = 38; </v>
      </c>
      <c r="Z36">
        <f>VLOOKUP(D36,Type!A$2:B$18,2,FALSE)</f>
        <v>4</v>
      </c>
      <c r="AA36" t="str">
        <f t="shared" si="9"/>
        <v xml:space="preserve">["TYPE"] =  4; </v>
      </c>
      <c r="AB36">
        <f>IF(NOT(ISBLANK(E36)),VLOOKUP(E36,Type!D$2:E$6,2,FALSE),"")</f>
        <v>3</v>
      </c>
      <c r="AC36" t="str">
        <f t="shared" si="10"/>
        <v xml:space="preserve">["NA"] = 3;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["MIN_LVL"] = "135"; </v>
      </c>
      <c r="AN36" t="str">
        <f t="shared" si="20"/>
        <v/>
      </c>
      <c r="AO36" t="str">
        <f t="shared" si="21"/>
        <v xml:space="preserve">["NAME"] = { ["EN"] = "The Hiddenhoard of Abnankâra - The Vanguard"; }; </v>
      </c>
      <c r="AP3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6" t="str">
        <f t="shared" si="23"/>
        <v xml:space="preserve">["SUMMARY"] = { ["EN"] = "Be among the first to fully complete 'The Hiddenhoard of Abnankâra' on Tier 4."; }; </v>
      </c>
      <c r="AR36" t="str">
        <f t="shared" si="24"/>
        <v xml:space="preserve">["TITLE"] = { ["EN"] = "Vanguard of the Hiddenhoard"; }; </v>
      </c>
      <c r="AS36" t="str">
        <f t="shared" si="1"/>
        <v>};</v>
      </c>
    </row>
    <row r="37" spans="1:45" x14ac:dyDescent="0.25">
      <c r="A37">
        <v>1879442931</v>
      </c>
      <c r="B37">
        <v>39</v>
      </c>
      <c r="C37" t="s">
        <v>1971</v>
      </c>
      <c r="D37" t="s">
        <v>31</v>
      </c>
      <c r="E37" t="s">
        <v>1718</v>
      </c>
      <c r="G37" t="s">
        <v>1972</v>
      </c>
      <c r="K37" t="s">
        <v>1973</v>
      </c>
      <c r="L37" t="s">
        <v>1951</v>
      </c>
      <c r="M37">
        <v>0</v>
      </c>
      <c r="N37">
        <v>135</v>
      </c>
      <c r="R37" t="str">
        <f t="shared" si="2"/>
        <v xml:space="preserve"> [36] = {["ID"] = 1879442931; }; -- The Hiddenhoard of Abnankâra - Original Challenger</v>
      </c>
      <c r="S37" s="1" t="str">
        <f t="shared" si="3"/>
        <v xml:space="preserve"> [36] = {["ID"] = 1879442931; ["SAVE_INDEX"] = 39; ["TYPE"] =  4; ["NA"] = 3; ["VXP"] =    0; ["LP"] =  0; ["REP"] =    0; ["FACTION"] = 1; ["TIER"] = 0; ["MIN_LVL"] = "135"; ["NAME"] = { ["EN"] = "The Hiddenhoard of Abnankâra - Original Challenger";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5."; }; ["TITLE"] = { ["EN"] = "Original Challenger of Hrímil Frost-heart"; }; };</v>
      </c>
      <c r="T37">
        <f t="shared" si="0"/>
        <v>36</v>
      </c>
      <c r="U37" t="str">
        <f t="shared" si="4"/>
        <v xml:space="preserve"> [36] = {</v>
      </c>
      <c r="V37" t="str">
        <f t="shared" si="5"/>
        <v xml:space="preserve">["ID"] = 1879442931; </v>
      </c>
      <c r="W37" t="str">
        <f t="shared" si="6"/>
        <v xml:space="preserve">["ID"] = 1879442931; </v>
      </c>
      <c r="X37" t="str">
        <f t="shared" si="7"/>
        <v/>
      </c>
      <c r="Y37" s="1" t="str">
        <f t="shared" si="8"/>
        <v xml:space="preserve">["SAVE_INDEX"] = 39; </v>
      </c>
      <c r="Z37">
        <f>VLOOKUP(D37,Type!A$2:B$18,2,FALSE)</f>
        <v>4</v>
      </c>
      <c r="AA37" t="str">
        <f t="shared" si="9"/>
        <v xml:space="preserve">["TYPE"] =  4; </v>
      </c>
      <c r="AB37">
        <f>IF(NOT(ISBLANK(E37)),VLOOKUP(E37,Type!D$2:E$6,2,FALSE),"")</f>
        <v>3</v>
      </c>
      <c r="AC37" t="str">
        <f t="shared" si="10"/>
        <v xml:space="preserve">["NA"] = 3; </v>
      </c>
      <c r="AD37" t="str">
        <f t="shared" si="11"/>
        <v>0</v>
      </c>
      <c r="AE37" t="str">
        <f t="shared" si="12"/>
        <v xml:space="preserve">["VXP"] =    0; </v>
      </c>
      <c r="AF37" t="str">
        <f t="shared" si="13"/>
        <v>0</v>
      </c>
      <c r="AG37" t="str">
        <f t="shared" si="14"/>
        <v xml:space="preserve">["LP"] =  0; </v>
      </c>
      <c r="AH37" t="str">
        <f t="shared" si="15"/>
        <v>0</v>
      </c>
      <c r="AI37" t="str">
        <f t="shared" si="16"/>
        <v xml:space="preserve">["REP"] =    0; </v>
      </c>
      <c r="AJ37">
        <f>IF(NOT(ISBLANK(J37)),VLOOKUP(J37,Faction!A$2:B$78,2,FALSE),1)</f>
        <v>1</v>
      </c>
      <c r="AK37" t="str">
        <f t="shared" si="17"/>
        <v xml:space="preserve">["FACTION"] = 1; </v>
      </c>
      <c r="AL37" t="str">
        <f t="shared" si="18"/>
        <v xml:space="preserve">["TIER"] = 0; </v>
      </c>
      <c r="AM37" t="str">
        <f t="shared" si="19"/>
        <v xml:space="preserve">["MIN_LVL"] = "135"; </v>
      </c>
      <c r="AN37" t="str">
        <f t="shared" si="20"/>
        <v/>
      </c>
      <c r="AO37" t="str">
        <f t="shared" si="21"/>
        <v xml:space="preserve">["NAME"] = { ["EN"] = "The Hiddenhoard of Abnankâra - Original Challenger"; }; </v>
      </c>
      <c r="AP3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7" t="str">
        <f t="shared" si="23"/>
        <v xml:space="preserve">["SUMMARY"] = { ["EN"] = "Be among the first to fully complete 'The Hiddenhoard of Abnankâra' on Tier 5."; }; </v>
      </c>
      <c r="AR37" t="str">
        <f t="shared" si="24"/>
        <v xml:space="preserve">["TITLE"] = { ["EN"] = "Original Challenger of Hrímil Frost-heart"; }; </v>
      </c>
      <c r="AS37" t="str">
        <f t="shared" si="1"/>
        <v>};</v>
      </c>
    </row>
    <row r="38" spans="1:45" x14ac:dyDescent="0.25">
      <c r="C38" s="2"/>
      <c r="D38" s="2"/>
      <c r="S38" s="1" t="e">
        <f t="shared" si="3"/>
        <v>#N/A</v>
      </c>
      <c r="T38">
        <f t="shared" si="0"/>
        <v>37</v>
      </c>
      <c r="U38" t="str">
        <f t="shared" si="4"/>
        <v xml:space="preserve"> [37] = {</v>
      </c>
      <c r="V38" t="str">
        <f t="shared" si="5"/>
        <v xml:space="preserve">                     </v>
      </c>
      <c r="W38" t="str">
        <f t="shared" si="6"/>
        <v/>
      </c>
      <c r="X38" t="str">
        <f t="shared" si="7"/>
        <v/>
      </c>
      <c r="Y38" s="1" t="str">
        <f t="shared" si="8"/>
        <v xml:space="preserve">                     </v>
      </c>
      <c r="Z38" t="e">
        <f>VLOOKUP(D38,Type!A$2:B$18,2,FALSE)</f>
        <v>#N/A</v>
      </c>
      <c r="AA38" t="e">
        <f t="shared" si="9"/>
        <v>#N/A</v>
      </c>
      <c r="AB38" t="str">
        <f>IF(NOT(ISBLANK(E38)),VLOOKUP(E38,Type!D$2:E$6,2,FALSE),"")</f>
        <v/>
      </c>
      <c r="AC38" t="str">
        <f t="shared" si="10"/>
        <v xml:space="preserve">            </v>
      </c>
      <c r="AD38" t="str">
        <f t="shared" si="11"/>
        <v>0</v>
      </c>
      <c r="AE38" t="str">
        <f t="shared" si="12"/>
        <v xml:space="preserve">["VXP"] =    0; </v>
      </c>
      <c r="AF38" t="str">
        <f t="shared" si="13"/>
        <v>0</v>
      </c>
      <c r="AG38" t="str">
        <f t="shared" si="14"/>
        <v xml:space="preserve">["LP"] =  0; </v>
      </c>
      <c r="AH38" t="str">
        <f t="shared" si="15"/>
        <v>0</v>
      </c>
      <c r="AI38" t="str">
        <f t="shared" si="16"/>
        <v xml:space="preserve">["REP"] =    0; </v>
      </c>
      <c r="AJ38">
        <f>IF(NOT(ISBLANK(J38)),VLOOKUP(J38,Faction!A$2:B$78,2,FALSE),1)</f>
        <v>1</v>
      </c>
      <c r="AK38" t="str">
        <f t="shared" si="17"/>
        <v xml:space="preserve">["FACTION"] = 1; </v>
      </c>
      <c r="AL38" t="str">
        <f t="shared" si="18"/>
        <v xml:space="preserve">["TIER"] = 0; </v>
      </c>
      <c r="AM38" t="str">
        <f t="shared" si="19"/>
        <v xml:space="preserve">                     </v>
      </c>
      <c r="AN38" t="str">
        <f t="shared" si="20"/>
        <v/>
      </c>
      <c r="AO38" t="str">
        <f t="shared" si="21"/>
        <v xml:space="preserve">["NAME"] = { ["EN"] = ""; }; </v>
      </c>
      <c r="AP38" t="str">
        <f t="shared" si="22"/>
        <v/>
      </c>
      <c r="AQ38" t="str">
        <f t="shared" si="23"/>
        <v/>
      </c>
      <c r="AR38" t="str">
        <f t="shared" si="24"/>
        <v/>
      </c>
      <c r="AS38" t="str">
        <f t="shared" si="1"/>
        <v>};</v>
      </c>
    </row>
    <row r="39" spans="1:45" x14ac:dyDescent="0.25">
      <c r="S39" s="1" t="e">
        <f t="shared" si="3"/>
        <v>#N/A</v>
      </c>
      <c r="T39">
        <f t="shared" si="0"/>
        <v>38</v>
      </c>
      <c r="U39" t="str">
        <f t="shared" si="4"/>
        <v xml:space="preserve"> [38] = {</v>
      </c>
      <c r="V39" t="str">
        <f t="shared" si="5"/>
        <v xml:space="preserve">                     </v>
      </c>
      <c r="W39" t="str">
        <f t="shared" si="6"/>
        <v/>
      </c>
      <c r="X39" t="str">
        <f t="shared" si="7"/>
        <v/>
      </c>
      <c r="Y39" s="1" t="str">
        <f t="shared" si="8"/>
        <v xml:space="preserve">                     </v>
      </c>
      <c r="Z39" t="e">
        <f>VLOOKUP(D39,Type!A$2:B$18,2,FALSE)</f>
        <v>#N/A</v>
      </c>
      <c r="AA39" t="e">
        <f t="shared" si="9"/>
        <v>#N/A</v>
      </c>
      <c r="AB39" t="str">
        <f>IF(NOT(ISBLANK(E39)),VLOOKUP(E39,Type!D$2:E$6,2,FALSE),"")</f>
        <v/>
      </c>
      <c r="AC39" t="str">
        <f t="shared" si="10"/>
        <v xml:space="preserve">            </v>
      </c>
      <c r="AD39" t="str">
        <f t="shared" si="11"/>
        <v>0</v>
      </c>
      <c r="AE39" t="str">
        <f t="shared" si="12"/>
        <v xml:space="preserve">["VXP"] =    0; </v>
      </c>
      <c r="AF39" t="str">
        <f t="shared" si="13"/>
        <v>0</v>
      </c>
      <c r="AG39" t="str">
        <f t="shared" si="14"/>
        <v xml:space="preserve">["LP"] =  0; </v>
      </c>
      <c r="AH39" t="str">
        <f t="shared" si="15"/>
        <v>0</v>
      </c>
      <c r="AI39" t="str">
        <f t="shared" si="16"/>
        <v xml:space="preserve">["REP"] =    0; </v>
      </c>
      <c r="AJ39">
        <f>IF(NOT(ISBLANK(J39)),VLOOKUP(J39,Faction!A$2:B$78,2,FALSE),1)</f>
        <v>1</v>
      </c>
      <c r="AK39" t="str">
        <f t="shared" si="17"/>
        <v xml:space="preserve">["FACTION"] = 1; </v>
      </c>
      <c r="AL39" t="str">
        <f t="shared" si="18"/>
        <v xml:space="preserve">["TIER"] = 0; </v>
      </c>
      <c r="AM39" t="str">
        <f t="shared" si="19"/>
        <v xml:space="preserve">                     </v>
      </c>
      <c r="AN39" t="str">
        <f t="shared" si="20"/>
        <v/>
      </c>
      <c r="AO39" t="str">
        <f t="shared" si="21"/>
        <v xml:space="preserve">["NAME"] = { ["EN"] = ""; }; </v>
      </c>
      <c r="AP39" t="str">
        <f t="shared" si="22"/>
        <v/>
      </c>
      <c r="AQ39" t="str">
        <f t="shared" si="23"/>
        <v/>
      </c>
      <c r="AR39" t="str">
        <f t="shared" si="24"/>
        <v/>
      </c>
      <c r="AS39" t="str">
        <f t="shared" si="1"/>
        <v>};</v>
      </c>
    </row>
    <row r="40" spans="1:45" x14ac:dyDescent="0.25">
      <c r="A40" t="s">
        <v>1924</v>
      </c>
      <c r="S40" s="1" t="e">
        <f t="shared" si="3"/>
        <v>#N/A</v>
      </c>
      <c r="T40">
        <f t="shared" si="0"/>
        <v>39</v>
      </c>
      <c r="U40" t="str">
        <f t="shared" si="4"/>
        <v xml:space="preserve"> [39] = {</v>
      </c>
      <c r="V40" t="str">
        <f t="shared" si="5"/>
        <v xml:space="preserve">["ID"] = Next:; </v>
      </c>
      <c r="W40" t="str">
        <f t="shared" si="6"/>
        <v xml:space="preserve">["ID"] = Next:; </v>
      </c>
      <c r="X40" t="str">
        <f t="shared" si="7"/>
        <v/>
      </c>
      <c r="Y40" s="1" t="str">
        <f t="shared" si="8"/>
        <v xml:space="preserve">                     </v>
      </c>
      <c r="Z40" t="e">
        <f>VLOOKUP(D40,Type!A$2:B$18,2,FALSE)</f>
        <v>#N/A</v>
      </c>
      <c r="AA40" t="e">
        <f t="shared" si="9"/>
        <v>#N/A</v>
      </c>
      <c r="AB40" t="str">
        <f>IF(NOT(ISBLANK(E40)),VLOOKUP(E40,Type!D$2:E$6,2,FALSE),"")</f>
        <v/>
      </c>
      <c r="AC40" t="str">
        <f t="shared" si="10"/>
        <v xml:space="preserve">            </v>
      </c>
      <c r="AD40" t="str">
        <f t="shared" si="11"/>
        <v>0</v>
      </c>
      <c r="AE40" t="str">
        <f t="shared" si="12"/>
        <v xml:space="preserve">["VXP"] =    0; </v>
      </c>
      <c r="AF40" t="str">
        <f t="shared" si="13"/>
        <v>0</v>
      </c>
      <c r="AG40" t="str">
        <f t="shared" si="14"/>
        <v xml:space="preserve">["LP"] =  0; </v>
      </c>
      <c r="AH40" t="str">
        <f t="shared" si="15"/>
        <v>0</v>
      </c>
      <c r="AI40" t="str">
        <f t="shared" si="16"/>
        <v xml:space="preserve">["REP"] =    0; </v>
      </c>
      <c r="AJ40">
        <f>IF(NOT(ISBLANK(J40)),VLOOKUP(J40,Faction!A$2:B$78,2,FALSE),1)</f>
        <v>1</v>
      </c>
      <c r="AK40" t="str">
        <f t="shared" si="17"/>
        <v xml:space="preserve">["FACTION"] = 1; </v>
      </c>
      <c r="AL40" t="str">
        <f t="shared" si="18"/>
        <v xml:space="preserve">["TIER"] = 0; </v>
      </c>
      <c r="AM40" t="str">
        <f t="shared" si="19"/>
        <v xml:space="preserve">                     </v>
      </c>
      <c r="AN40" t="str">
        <f t="shared" si="20"/>
        <v/>
      </c>
      <c r="AO40" t="str">
        <f t="shared" si="21"/>
        <v xml:space="preserve">["NAME"] = { ["EN"] = ""; }; </v>
      </c>
      <c r="AP40" t="str">
        <f t="shared" si="22"/>
        <v/>
      </c>
      <c r="AQ40" t="str">
        <f t="shared" si="23"/>
        <v/>
      </c>
      <c r="AR40" t="str">
        <f t="shared" si="24"/>
        <v/>
      </c>
      <c r="AS40" t="str">
        <f t="shared" si="1"/>
        <v>};</v>
      </c>
    </row>
    <row r="41" spans="1:45" x14ac:dyDescent="0.25">
      <c r="A41">
        <f>MAX(B11:B38)+1</f>
        <v>40</v>
      </c>
      <c r="S41" s="1" t="e">
        <f t="shared" si="3"/>
        <v>#N/A</v>
      </c>
      <c r="T41">
        <f t="shared" si="0"/>
        <v>40</v>
      </c>
      <c r="U41" t="str">
        <f t="shared" si="4"/>
        <v xml:space="preserve"> [40] = {</v>
      </c>
      <c r="V41" t="str">
        <f t="shared" si="5"/>
        <v xml:space="preserve">["ID"] = 40; </v>
      </c>
      <c r="W41" t="str">
        <f t="shared" si="6"/>
        <v xml:space="preserve">["ID"] = 40; </v>
      </c>
      <c r="X41" t="str">
        <f t="shared" si="7"/>
        <v/>
      </c>
      <c r="Y41" s="1" t="str">
        <f t="shared" si="8"/>
        <v xml:space="preserve">                     </v>
      </c>
      <c r="Z41" t="e">
        <f>VLOOKUP(D41,Type!A$2:B$18,2,FALSE)</f>
        <v>#N/A</v>
      </c>
      <c r="AA41" t="e">
        <f t="shared" si="9"/>
        <v>#N/A</v>
      </c>
      <c r="AB41" t="str">
        <f>IF(NOT(ISBLANK(E41)),VLOOKUP(E41,Type!D$2:E$6,2,FALSE),"")</f>
        <v/>
      </c>
      <c r="AC41" t="str">
        <f t="shared" si="10"/>
        <v xml:space="preserve">            </v>
      </c>
      <c r="AD41" t="str">
        <f t="shared" si="11"/>
        <v>0</v>
      </c>
      <c r="AE41" t="str">
        <f t="shared" si="12"/>
        <v xml:space="preserve">["VXP"] =    0; </v>
      </c>
      <c r="AF41" t="str">
        <f t="shared" si="13"/>
        <v>0</v>
      </c>
      <c r="AG41" t="str">
        <f t="shared" si="14"/>
        <v xml:space="preserve">["LP"] =  0; </v>
      </c>
      <c r="AH41" t="str">
        <f t="shared" si="15"/>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                     </v>
      </c>
      <c r="AN41" t="str">
        <f t="shared" si="20"/>
        <v/>
      </c>
      <c r="AO41" t="str">
        <f t="shared" si="21"/>
        <v xml:space="preserve">["NAME"] = { ["EN"] = ""; }; </v>
      </c>
      <c r="AP41" t="str">
        <f t="shared" si="22"/>
        <v/>
      </c>
      <c r="AQ41" t="str">
        <f t="shared" si="23"/>
        <v/>
      </c>
      <c r="AR41" t="str">
        <f t="shared" si="24"/>
        <v/>
      </c>
      <c r="AS41" t="str">
        <f t="shared" si="1"/>
        <v>};</v>
      </c>
    </row>
    <row r="42" spans="1:45" x14ac:dyDescent="0.25">
      <c r="S42" s="1" t="e">
        <f t="shared" si="3"/>
        <v>#N/A</v>
      </c>
      <c r="T42">
        <f t="shared" si="0"/>
        <v>41</v>
      </c>
      <c r="U42" t="str">
        <f t="shared" si="4"/>
        <v xml:space="preserve"> [41] = {</v>
      </c>
      <c r="V42" t="str">
        <f t="shared" si="5"/>
        <v xml:space="preserve">                     </v>
      </c>
      <c r="W42" t="str">
        <f t="shared" si="6"/>
        <v/>
      </c>
      <c r="X42" t="str">
        <f t="shared" si="7"/>
        <v/>
      </c>
      <c r="Y42" s="1" t="str">
        <f t="shared" si="8"/>
        <v xml:space="preserve">                     </v>
      </c>
      <c r="Z42" t="e">
        <f>VLOOKUP(D42,Type!A$2:B$18,2,FALSE)</f>
        <v>#N/A</v>
      </c>
      <c r="AA42" t="e">
        <f t="shared" si="9"/>
        <v>#N/A</v>
      </c>
      <c r="AB42" t="str">
        <f>IF(NOT(ISBLANK(E42)),VLOOKUP(E42,Type!D$2:E$6,2,FALSE),"")</f>
        <v/>
      </c>
      <c r="AC42" t="str">
        <f t="shared" si="10"/>
        <v xml:space="preserve">            </v>
      </c>
      <c r="AD42" t="str">
        <f t="shared" si="11"/>
        <v>0</v>
      </c>
      <c r="AE42" t="str">
        <f t="shared" si="12"/>
        <v xml:space="preserve">["VXP"] =    0; </v>
      </c>
      <c r="AF42" t="str">
        <f t="shared" si="13"/>
        <v>0</v>
      </c>
      <c r="AG42" t="str">
        <f t="shared" si="14"/>
        <v xml:space="preserve">["LP"] =  0; </v>
      </c>
      <c r="AH42" t="str">
        <f t="shared" si="15"/>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 }; </v>
      </c>
      <c r="AP42" t="str">
        <f t="shared" si="22"/>
        <v/>
      </c>
      <c r="AQ42" t="str">
        <f t="shared" si="23"/>
        <v/>
      </c>
      <c r="AR42" t="str">
        <f t="shared" si="24"/>
        <v/>
      </c>
      <c r="AS42" t="str">
        <f t="shared" si="1"/>
        <v>};</v>
      </c>
    </row>
    <row r="43" spans="1:45" x14ac:dyDescent="0.25">
      <c r="S43" s="1" t="e">
        <f t="shared" si="3"/>
        <v>#N/A</v>
      </c>
      <c r="T43">
        <f t="shared" si="0"/>
        <v>42</v>
      </c>
      <c r="U43" t="str">
        <f t="shared" si="4"/>
        <v xml:space="preserve"> [42] = {</v>
      </c>
      <c r="V43" t="str">
        <f t="shared" si="5"/>
        <v xml:space="preserve">                     </v>
      </c>
      <c r="W43" t="str">
        <f t="shared" si="6"/>
        <v/>
      </c>
      <c r="X43" t="str">
        <f t="shared" si="7"/>
        <v/>
      </c>
      <c r="Y43" s="1" t="str">
        <f t="shared" si="8"/>
        <v xml:space="preserve">                     </v>
      </c>
      <c r="Z43" t="e">
        <f>VLOOKUP(D43,Type!A$2:B$18,2,FALSE)</f>
        <v>#N/A</v>
      </c>
      <c r="AA43" t="e">
        <f t="shared" si="9"/>
        <v>#N/A</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 }; </v>
      </c>
      <c r="AP43" t="str">
        <f t="shared" si="22"/>
        <v/>
      </c>
      <c r="AQ43" t="str">
        <f t="shared" si="23"/>
        <v/>
      </c>
      <c r="AR43" t="str">
        <f t="shared" si="24"/>
        <v/>
      </c>
      <c r="AS43" t="str">
        <f t="shared" si="1"/>
        <v>};</v>
      </c>
    </row>
    <row r="44" spans="1:45" x14ac:dyDescent="0.25">
      <c r="S44" s="1" t="e">
        <f t="shared" si="3"/>
        <v>#N/A</v>
      </c>
      <c r="T44">
        <f t="shared" si="0"/>
        <v>43</v>
      </c>
      <c r="U44" t="str">
        <f t="shared" si="4"/>
        <v xml:space="preserve"> [43] = {</v>
      </c>
      <c r="V44" t="str">
        <f t="shared" si="5"/>
        <v xml:space="preserve">                     </v>
      </c>
      <c r="W44" t="str">
        <f t="shared" si="6"/>
        <v/>
      </c>
      <c r="X44" t="str">
        <f t="shared" si="7"/>
        <v/>
      </c>
      <c r="Y44" s="1" t="str">
        <f t="shared" si="8"/>
        <v xml:space="preserve">                     </v>
      </c>
      <c r="Z44" t="e">
        <f>VLOOKUP(D44,Type!A$2:B$18,2,FALSE)</f>
        <v>#N/A</v>
      </c>
      <c r="AA44" t="e">
        <f t="shared" si="9"/>
        <v>#N/A</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0; </v>
      </c>
      <c r="AM44" t="str">
        <f t="shared" si="19"/>
        <v xml:space="preserve">                     </v>
      </c>
      <c r="AN44" t="str">
        <f t="shared" si="20"/>
        <v/>
      </c>
      <c r="AO44" t="str">
        <f t="shared" si="21"/>
        <v xml:space="preserve">["NAME"] = { ["EN"] = ""; }; </v>
      </c>
      <c r="AP44" t="str">
        <f t="shared" si="22"/>
        <v/>
      </c>
      <c r="AQ44" t="str">
        <f t="shared" si="23"/>
        <v/>
      </c>
      <c r="AR44" t="str">
        <f t="shared" si="24"/>
        <v/>
      </c>
      <c r="AS44" t="str">
        <f t="shared" si="1"/>
        <v>};</v>
      </c>
    </row>
    <row r="45" spans="1:45" x14ac:dyDescent="0.25">
      <c r="S45" s="1" t="e">
        <f t="shared" si="3"/>
        <v>#N/A</v>
      </c>
      <c r="T45">
        <f t="shared" si="0"/>
        <v>44</v>
      </c>
      <c r="U45" t="str">
        <f t="shared" si="4"/>
        <v xml:space="preserve"> [44] = {</v>
      </c>
      <c r="V45" t="str">
        <f t="shared" si="5"/>
        <v xml:space="preserve">                     </v>
      </c>
      <c r="W45" t="str">
        <f t="shared" si="6"/>
        <v/>
      </c>
      <c r="X45" t="str">
        <f t="shared" si="7"/>
        <v/>
      </c>
      <c r="Y45" s="1" t="str">
        <f t="shared" si="8"/>
        <v xml:space="preserve">                     </v>
      </c>
      <c r="Z45" t="e">
        <f>VLOOKUP(D45,Type!A$2:B$18,2,FALSE)</f>
        <v>#N/A</v>
      </c>
      <c r="AA45" t="e">
        <f t="shared" si="9"/>
        <v>#N/A</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0; </v>
      </c>
      <c r="AM45" t="str">
        <f t="shared" si="19"/>
        <v xml:space="preserve">                     </v>
      </c>
      <c r="AN45" t="str">
        <f t="shared" si="20"/>
        <v/>
      </c>
      <c r="AO45" t="str">
        <f t="shared" si="21"/>
        <v xml:space="preserve">["NAME"] = { ["EN"] = ""; }; </v>
      </c>
      <c r="AP45" t="str">
        <f t="shared" si="22"/>
        <v/>
      </c>
      <c r="AQ45" t="str">
        <f t="shared" si="23"/>
        <v/>
      </c>
      <c r="AR45" t="str">
        <f t="shared" si="24"/>
        <v/>
      </c>
      <c r="AS45" t="str">
        <f t="shared" si="1"/>
        <v>};</v>
      </c>
    </row>
    <row r="46" spans="1:45" x14ac:dyDescent="0.25">
      <c r="S46" s="1" t="e">
        <f t="shared" si="3"/>
        <v>#N/A</v>
      </c>
      <c r="T46">
        <f t="shared" si="0"/>
        <v>45</v>
      </c>
      <c r="U46" t="str">
        <f t="shared" si="4"/>
        <v xml:space="preserve"> [45] = {</v>
      </c>
      <c r="V46" t="str">
        <f t="shared" si="5"/>
        <v xml:space="preserve">                     </v>
      </c>
      <c r="W46" t="str">
        <f t="shared" si="6"/>
        <v/>
      </c>
      <c r="X46" t="str">
        <f t="shared" si="7"/>
        <v/>
      </c>
      <c r="Y46" s="1" t="str">
        <f t="shared" si="8"/>
        <v xml:space="preserve">                     </v>
      </c>
      <c r="Z46" t="e">
        <f>VLOOKUP(D46,Type!A$2:B$18,2,FALSE)</f>
        <v>#N/A</v>
      </c>
      <c r="AA46" t="e">
        <f t="shared" si="9"/>
        <v>#N/A</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0; </v>
      </c>
      <c r="AM46" t="str">
        <f t="shared" si="19"/>
        <v xml:space="preserve">                     </v>
      </c>
      <c r="AN46" t="str">
        <f t="shared" si="20"/>
        <v/>
      </c>
      <c r="AO46" t="str">
        <f t="shared" si="21"/>
        <v xml:space="preserve">["NAME"] = { ["EN"] = ""; }; </v>
      </c>
      <c r="AP46" t="str">
        <f t="shared" si="22"/>
        <v/>
      </c>
      <c r="AQ46" t="str">
        <f t="shared" si="23"/>
        <v/>
      </c>
      <c r="AR46" t="str">
        <f t="shared" si="24"/>
        <v/>
      </c>
      <c r="AS46" t="str">
        <f t="shared" si="1"/>
        <v>};</v>
      </c>
    </row>
    <row r="47" spans="1:45" x14ac:dyDescent="0.25">
      <c r="S47" s="1"/>
      <c r="Y47" s="1"/>
    </row>
    <row r="48" spans="1:45" x14ac:dyDescent="0.25">
      <c r="S48" s="1"/>
      <c r="Y48" s="1"/>
    </row>
    <row r="49" spans="19:25" x14ac:dyDescent="0.25">
      <c r="S49" s="1"/>
      <c r="Y49" s="1"/>
    </row>
    <row r="50" spans="19:25" x14ac:dyDescent="0.25">
      <c r="S50" s="1"/>
      <c r="Y50" s="1"/>
    </row>
    <row r="51" spans="19:25" x14ac:dyDescent="0.25">
      <c r="S51" s="1"/>
      <c r="Y51" s="1"/>
    </row>
    <row r="52" spans="19:25" x14ac:dyDescent="0.25">
      <c r="S52" s="1"/>
      <c r="Y52" s="1"/>
    </row>
    <row r="53" spans="19:25" x14ac:dyDescent="0.25">
      <c r="S53" s="1"/>
      <c r="Y53" s="1"/>
    </row>
    <row r="54" spans="19:25" x14ac:dyDescent="0.25">
      <c r="S54" s="1"/>
      <c r="Y54" s="1"/>
    </row>
    <row r="55" spans="19:25" x14ac:dyDescent="0.25">
      <c r="S55" s="1"/>
      <c r="Y55" s="1"/>
    </row>
    <row r="56" spans="19:25" x14ac:dyDescent="0.25">
      <c r="S56" s="1"/>
      <c r="Y56" s="1"/>
    </row>
    <row r="57" spans="19:25" x14ac:dyDescent="0.25">
      <c r="S57" s="1"/>
      <c r="Y57" s="1"/>
    </row>
    <row r="58" spans="19:25" x14ac:dyDescent="0.25">
      <c r="S58" s="1"/>
      <c r="Y58" s="1"/>
    </row>
    <row r="59" spans="19:25" x14ac:dyDescent="0.25">
      <c r="S59" s="1"/>
      <c r="Y59" s="1"/>
    </row>
    <row r="60" spans="19:25" x14ac:dyDescent="0.25">
      <c r="S60" s="1"/>
      <c r="Y60" s="1"/>
    </row>
    <row r="61" spans="19:25" x14ac:dyDescent="0.25">
      <c r="S61" s="1"/>
      <c r="Y61" s="1"/>
    </row>
  </sheetData>
  <conditionalFormatting sqref="B1:B2">
    <cfRule type="duplicateValues" dxfId="7" priority="3"/>
  </conditionalFormatting>
  <conditionalFormatting sqref="B1:B1048576">
    <cfRule type="duplicateValues" dxfId="6" priority="2"/>
  </conditionalFormatting>
  <conditionalFormatting sqref="P2:P38">
    <cfRule type="duplicateValues" dxfId="5" priority="4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78"/>
  <sheetViews>
    <sheetView topLeftCell="A46" workbookViewId="0">
      <selection activeCell="A51" sqref="A51"/>
    </sheetView>
  </sheetViews>
  <sheetFormatPr defaultRowHeight="15" x14ac:dyDescent="0.25"/>
  <cols>
    <col min="1" max="1" width="31.7109375" bestFit="1" customWidth="1"/>
  </cols>
  <sheetData>
    <row r="1" spans="1:2" x14ac:dyDescent="0.25">
      <c r="A1" t="s">
        <v>34</v>
      </c>
      <c r="B1" t="s">
        <v>35</v>
      </c>
    </row>
    <row r="2" spans="1:2" x14ac:dyDescent="0.25">
      <c r="A2" t="s">
        <v>36</v>
      </c>
      <c r="B2">
        <v>18</v>
      </c>
    </row>
    <row r="3" spans="1:2" x14ac:dyDescent="0.25">
      <c r="A3" t="s">
        <v>37</v>
      </c>
      <c r="B3">
        <v>39</v>
      </c>
    </row>
    <row r="4" spans="1:2" x14ac:dyDescent="0.25">
      <c r="A4" t="s">
        <v>38</v>
      </c>
      <c r="B4">
        <v>40</v>
      </c>
    </row>
    <row r="5" spans="1:2" x14ac:dyDescent="0.25">
      <c r="A5" t="s">
        <v>39</v>
      </c>
      <c r="B5">
        <v>54</v>
      </c>
    </row>
    <row r="6" spans="1:2" x14ac:dyDescent="0.25">
      <c r="A6" t="s">
        <v>40</v>
      </c>
      <c r="B6">
        <v>52</v>
      </c>
    </row>
    <row r="7" spans="1:2" x14ac:dyDescent="0.25">
      <c r="A7" t="s">
        <v>41</v>
      </c>
      <c r="B7">
        <v>7</v>
      </c>
    </row>
    <row r="8" spans="1:2" x14ac:dyDescent="0.25">
      <c r="A8" t="s">
        <v>42</v>
      </c>
      <c r="B8">
        <v>60</v>
      </c>
    </row>
    <row r="9" spans="1:2" x14ac:dyDescent="0.25">
      <c r="A9" t="s">
        <v>43</v>
      </c>
      <c r="B9">
        <v>12</v>
      </c>
    </row>
    <row r="10" spans="1:2" x14ac:dyDescent="0.25">
      <c r="A10" t="s">
        <v>44</v>
      </c>
      <c r="B10">
        <v>51</v>
      </c>
    </row>
    <row r="11" spans="1:2" x14ac:dyDescent="0.25">
      <c r="A11" t="s">
        <v>45</v>
      </c>
      <c r="B11">
        <v>41</v>
      </c>
    </row>
    <row r="12" spans="1:2" x14ac:dyDescent="0.25">
      <c r="A12" t="s">
        <v>46</v>
      </c>
      <c r="B12">
        <v>36</v>
      </c>
    </row>
    <row r="13" spans="1:2" x14ac:dyDescent="0.25">
      <c r="A13" t="s">
        <v>47</v>
      </c>
      <c r="B13">
        <v>37</v>
      </c>
    </row>
    <row r="14" spans="1:2" x14ac:dyDescent="0.25">
      <c r="A14" t="s">
        <v>48</v>
      </c>
      <c r="B14">
        <v>64</v>
      </c>
    </row>
    <row r="15" spans="1:2" x14ac:dyDescent="0.25">
      <c r="A15" t="s">
        <v>49</v>
      </c>
      <c r="B15">
        <v>68</v>
      </c>
    </row>
    <row r="16" spans="1:2"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1934</v>
      </c>
      <c r="B51">
        <v>82</v>
      </c>
    </row>
    <row r="52" spans="1:2" x14ac:dyDescent="0.25">
      <c r="A52" t="s">
        <v>85</v>
      </c>
      <c r="B52">
        <v>75</v>
      </c>
    </row>
    <row r="53" spans="1:2" x14ac:dyDescent="0.25">
      <c r="A53" t="s">
        <v>86</v>
      </c>
      <c r="B53">
        <v>63</v>
      </c>
    </row>
    <row r="54" spans="1:2" x14ac:dyDescent="0.25">
      <c r="A54" t="s">
        <v>87</v>
      </c>
      <c r="B54">
        <v>59</v>
      </c>
    </row>
    <row r="55" spans="1:2" x14ac:dyDescent="0.25">
      <c r="A55" t="s">
        <v>88</v>
      </c>
      <c r="B55">
        <v>53</v>
      </c>
    </row>
    <row r="56" spans="1:2" x14ac:dyDescent="0.25">
      <c r="A56" t="s">
        <v>89</v>
      </c>
      <c r="B56">
        <v>32</v>
      </c>
    </row>
    <row r="57" spans="1:2" x14ac:dyDescent="0.25">
      <c r="A57" t="s">
        <v>90</v>
      </c>
      <c r="B57">
        <v>44</v>
      </c>
    </row>
    <row r="58" spans="1:2" x14ac:dyDescent="0.25">
      <c r="A58" t="s">
        <v>91</v>
      </c>
      <c r="B58">
        <v>6</v>
      </c>
    </row>
    <row r="59" spans="1:2" x14ac:dyDescent="0.25">
      <c r="A59" t="s">
        <v>92</v>
      </c>
      <c r="B59">
        <v>66</v>
      </c>
    </row>
    <row r="60" spans="1:2" x14ac:dyDescent="0.25">
      <c r="A60" t="s">
        <v>93</v>
      </c>
      <c r="B60">
        <v>8</v>
      </c>
    </row>
    <row r="61" spans="1:2" x14ac:dyDescent="0.25">
      <c r="A61" t="s">
        <v>94</v>
      </c>
      <c r="B61">
        <v>14</v>
      </c>
    </row>
    <row r="62" spans="1:2" x14ac:dyDescent="0.25">
      <c r="A62" t="s">
        <v>95</v>
      </c>
      <c r="B62">
        <v>33</v>
      </c>
    </row>
    <row r="63" spans="1:2" x14ac:dyDescent="0.25">
      <c r="A63" t="s">
        <v>96</v>
      </c>
      <c r="B63">
        <v>34</v>
      </c>
    </row>
    <row r="64" spans="1:2" x14ac:dyDescent="0.25">
      <c r="A64" t="s">
        <v>97</v>
      </c>
      <c r="B64">
        <v>73</v>
      </c>
    </row>
    <row r="65" spans="1:2" x14ac:dyDescent="0.25">
      <c r="A65" t="s">
        <v>98</v>
      </c>
      <c r="B65">
        <v>19</v>
      </c>
    </row>
    <row r="66" spans="1:2" x14ac:dyDescent="0.25">
      <c r="A66" t="s">
        <v>99</v>
      </c>
      <c r="B66">
        <v>35</v>
      </c>
    </row>
    <row r="67" spans="1:2" x14ac:dyDescent="0.25">
      <c r="A67" t="s">
        <v>100</v>
      </c>
      <c r="B67">
        <v>5</v>
      </c>
    </row>
    <row r="68" spans="1:2" x14ac:dyDescent="0.25">
      <c r="A68" t="s">
        <v>101</v>
      </c>
      <c r="B68">
        <v>65</v>
      </c>
    </row>
    <row r="69" spans="1:2" x14ac:dyDescent="0.25">
      <c r="A69" t="s">
        <v>102</v>
      </c>
      <c r="B69">
        <v>3</v>
      </c>
    </row>
    <row r="70" spans="1:2" x14ac:dyDescent="0.25">
      <c r="A70" t="s">
        <v>103</v>
      </c>
      <c r="B70">
        <v>22</v>
      </c>
    </row>
    <row r="71" spans="1:2" x14ac:dyDescent="0.25">
      <c r="A71" t="s">
        <v>104</v>
      </c>
      <c r="B71">
        <v>10</v>
      </c>
    </row>
    <row r="72" spans="1:2" x14ac:dyDescent="0.25">
      <c r="A72" t="s">
        <v>105</v>
      </c>
      <c r="B72">
        <v>74</v>
      </c>
    </row>
    <row r="73" spans="1:2" x14ac:dyDescent="0.25">
      <c r="A73" t="s">
        <v>106</v>
      </c>
      <c r="B73">
        <v>23</v>
      </c>
    </row>
    <row r="74" spans="1:2" x14ac:dyDescent="0.25">
      <c r="A74" t="s">
        <v>107</v>
      </c>
      <c r="B74">
        <v>2</v>
      </c>
    </row>
    <row r="75" spans="1:2" x14ac:dyDescent="0.25">
      <c r="A75" t="s">
        <v>108</v>
      </c>
      <c r="B75">
        <v>29</v>
      </c>
    </row>
    <row r="76" spans="1:2" x14ac:dyDescent="0.25">
      <c r="A76" t="s">
        <v>109</v>
      </c>
      <c r="B76">
        <v>30</v>
      </c>
    </row>
    <row r="77" spans="1:2" x14ac:dyDescent="0.25">
      <c r="A77" t="s">
        <v>110</v>
      </c>
      <c r="B77">
        <v>45</v>
      </c>
    </row>
    <row r="78" spans="1:2" x14ac:dyDescent="0.25">
      <c r="A78" t="s">
        <v>111</v>
      </c>
      <c r="B78">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BC1A-81BD-40C0-B568-5D7F33EB812D}">
  <dimension ref="A1:AS85"/>
  <sheetViews>
    <sheetView workbookViewId="0">
      <pane xSplit="3" ySplit="1" topLeftCell="D14" activePane="bottomRight" state="frozen"/>
      <selection pane="topRight" activeCell="B1" sqref="B1"/>
      <selection pane="bottomLeft" activeCell="A2" sqref="A2"/>
      <selection pane="bottomRight" activeCell="E48" sqref="E48"/>
    </sheetView>
  </sheetViews>
  <sheetFormatPr defaultRowHeight="15" x14ac:dyDescent="0.25"/>
  <cols>
    <col min="1" max="1" width="11" bestFit="1" customWidth="1"/>
    <col min="3" max="3" width="50" customWidth="1"/>
    <col min="4" max="4" width="8.85546875" bestFit="1" customWidth="1"/>
    <col min="5" max="5" width="8.85546875" customWidth="1"/>
    <col min="6" max="6" width="9.140625" customWidth="1"/>
    <col min="7" max="7" width="9" customWidth="1"/>
    <col min="8" max="10" width="9.140625" customWidth="1"/>
    <col min="11" max="11" width="17.7109375" customWidth="1"/>
    <col min="12" max="12" width="9.140625" customWidth="1"/>
    <col min="16" max="16" width="11.7109375" customWidth="1"/>
    <col min="17" max="17" width="12.140625" bestFit="1" customWidth="1"/>
    <col min="18" max="18" width="56.140625" bestFit="1"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1879458871</v>
      </c>
      <c r="C2" t="s">
        <v>2060</v>
      </c>
      <c r="M2">
        <v>0</v>
      </c>
      <c r="N2" s="5"/>
      <c r="R2" t="str">
        <f>CONCATENATE(U2,W2,X2,AS2," -- ",C2)</f>
        <v xml:space="preserve">  [1] = {["ID"] = 1879458871; }; -- Uneasy Lies The Crown</v>
      </c>
      <c r="S2" s="1" t="str">
        <f>CONCATENATE(U2,V2,Y2,AA2,AC2,AE2,AG2,AI2,AK2,AL2,AM2,AN2,AO2,AP2,AQ2,AR2,AS2)</f>
        <v xml:space="preserve">  [1] = {["ID"] = 1879458871;                      ["TYPE"] =  0;             ["VXP"] =    0; ["LP"] =  0; ["REP"] =    0; ["FACTION"] = 1; ["TIER"] = 0;                      ["NAME"] = { ["EN"] = "Uneasy Lies The Crown"; }; };</v>
      </c>
      <c r="T2">
        <f t="shared" ref="T2:T70" si="0">ROW()-1</f>
        <v>1</v>
      </c>
      <c r="U2" t="str">
        <f>CONCATENATE(REPT(" ",3-LEN(T2)),"[",T2,"] = {")</f>
        <v xml:space="preserve">  [1] = {</v>
      </c>
      <c r="V2" t="str">
        <f>IF(LEN(A2)&gt;0,CONCATENATE("[""ID""] = ",A2,"; "),"                     ")</f>
        <v xml:space="preserve">["ID"] = 1879458871; </v>
      </c>
      <c r="W2" t="str">
        <f>IF(LEN(A2)&gt;0,CONCATENATE("[""ID""] = ",A2,"; "),"")</f>
        <v xml:space="preserve">["ID"] = 1879458871; </v>
      </c>
      <c r="X2" t="str">
        <f>IF(LEN(P2)&gt;0,CONCATENATE("[""CAT_ID""] = ",P2,"; "),"")</f>
        <v/>
      </c>
      <c r="Y2" s="1" t="str">
        <f>IF(LEN(B2)&gt;0,CONCATENATE("[""SAVE_INDEX""] = ",REPT(" ",2-LEN(B2)),B2,"; "),REPT(" ",21))</f>
        <v xml:space="preserve">                     </v>
      </c>
      <c r="Z2" t="str">
        <f>IF(LEN(D2)&gt;0,VLOOKUP(D2,Type!A$2:B$18,2,FALSE),"0")</f>
        <v>0</v>
      </c>
      <c r="AA2" t="str">
        <f>CONCATENATE("[""TYPE""] = ",REPT(" ",2-LEN(Z2)),Z2,"; ")</f>
        <v xml:space="preserve">["TYPE"] =  0; </v>
      </c>
      <c r="AB2" t="str">
        <f>IF(NOT(ISBLANK(E2)),VLOOKUP(E2,Type!D$2:E$6,2,FALSE),"")</f>
        <v/>
      </c>
      <c r="AC2" t="str">
        <f>IF(NOT(ISBLANK(E2)),CONCATENATE("[""NA""] = ",AB2,"; "),"            ")</f>
        <v xml:space="preserve">            </v>
      </c>
      <c r="AD2" t="str">
        <f>TEXT(F2,0)</f>
        <v>0</v>
      </c>
      <c r="AE2" t="str">
        <f>CONCATENATE("[""VXP""] = ",REPT(" ",4-LEN(AD2)),TEXT(AD2,"0"),"; ")</f>
        <v xml:space="preserve">["VXP"] =    0; </v>
      </c>
      <c r="AF2" t="str">
        <f>TEXT(H2,0)</f>
        <v>0</v>
      </c>
      <c r="AG2" t="str">
        <f>CONCATENATE("[""LP""] = ",REPT(" ",2-LEN(AF2)),TEXT(AF2,"0"),"; ")</f>
        <v xml:space="preserve">["LP"] =  0; </v>
      </c>
      <c r="AH2" t="str">
        <f>TEXT(I2,0)</f>
        <v>0</v>
      </c>
      <c r="AI2" t="str">
        <f>CONCATENATE("[""REP""] = ",REPT(" ",4-LEN(AH2)),TEXT(AH2,"0"),"; ")</f>
        <v xml:space="preserve">["REP"] =    0; </v>
      </c>
      <c r="AJ2">
        <f>IF(NOT(ISBLANK(J2)),VLOOKUP(J2,Faction!A$2:B$78,2,FALSE),1)</f>
        <v>1</v>
      </c>
      <c r="AK2" t="str">
        <f>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"Uneasy Lies The Crown"; }; </v>
      </c>
      <c r="AP2" t="str">
        <f>IF(LEN(L2)&gt;0,CONCATENATE("[""LORE""] = { [""EN""] = """,L2,"""; }; "),"")</f>
        <v/>
      </c>
      <c r="AQ2" t="str">
        <f>IF(LEN(K2)&gt;0,CONCATENATE("[""SUMMARY""] = { [""EN""] = """,K2,"""; }; "),"")</f>
        <v/>
      </c>
      <c r="AR2" t="str">
        <f>IF(LEN(G2)&gt;0,CONCATENATE("[""TITLE""] = { [""EN""] = """,G2,"""; }; "),"")</f>
        <v/>
      </c>
      <c r="AS2" t="str">
        <f t="shared" ref="AS2:AS70" si="1">CONCATENATE("};")</f>
        <v>};</v>
      </c>
    </row>
    <row r="3" spans="1:45" x14ac:dyDescent="0.25">
      <c r="A3">
        <v>1879459431</v>
      </c>
      <c r="C3" t="s">
        <v>2067</v>
      </c>
      <c r="M3">
        <v>0</v>
      </c>
      <c r="N3" s="5"/>
      <c r="R3" t="str">
        <f t="shared" ref="R3:R70" si="2">CONCATENATE(U3,W3,X3,AS3," -- ",C3)</f>
        <v xml:space="preserve">  [2] = {["ID"] = 1879459431; }; -- Discovery: Carn Dûm</v>
      </c>
      <c r="S3" s="1" t="str">
        <f t="shared" ref="S3:S70" si="3">CONCATENATE(U3,V3,Y3,AA3,AC3,AE3,AG3,AI3,AK3,AL3,AM3,AN3,AO3,AP3,AQ3,AR3,AS3)</f>
        <v xml:space="preserve">  [2] = {["ID"] = 1879459431;                      ["TYPE"] =  0;             ["VXP"] =    0; ["LP"] =  0; ["REP"] =    0; ["FACTION"] = 1; ["TIER"] = 0;                      ["NAME"] = { ["EN"] = "Discovery: Carn Dûm"; }; };</v>
      </c>
      <c r="T3">
        <f t="shared" si="0"/>
        <v>2</v>
      </c>
      <c r="U3" t="str">
        <f t="shared" ref="U3:U70" si="4">CONCATENATE(REPT(" ",3-LEN(T3)),"[",T3,"] = {")</f>
        <v xml:space="preserve">  [2] = {</v>
      </c>
      <c r="V3" t="str">
        <f t="shared" ref="V3:V70" si="5">IF(LEN(A3)&gt;0,CONCATENATE("[""ID""] = ",A3,"; "),"                     ")</f>
        <v xml:space="preserve">["ID"] = 1879459431; </v>
      </c>
      <c r="W3" t="str">
        <f t="shared" ref="W3:W70" si="6">IF(LEN(A3)&gt;0,CONCATENATE("[""ID""] = ",A3,"; "),"")</f>
        <v xml:space="preserve">["ID"] = 1879459431; </v>
      </c>
      <c r="X3" t="str">
        <f t="shared" ref="X3:X70" si="7">IF(LEN(P3)&gt;0,CONCATENATE("[""CAT_ID""] = ",P3,"; "),"")</f>
        <v/>
      </c>
      <c r="Y3" s="1" t="str">
        <f t="shared" ref="Y3:Y70" si="8">IF(LEN(B3)&gt;0,CONCATENATE("[""SAVE_INDEX""] = ",REPT(" ",2-LEN(B3)),B3,"; "),REPT(" ",21))</f>
        <v xml:space="preserve">                     </v>
      </c>
      <c r="Z3" t="str">
        <f>IF(LEN(D3)&gt;0,VLOOKUP(D3,Type!A$2:B$18,2,FALSE),"0")</f>
        <v>0</v>
      </c>
      <c r="AA3" t="str">
        <f t="shared" ref="AA3:AA70" si="9">CONCATENATE("[""TYPE""] = ",REPT(" ",2-LEN(Z3)),Z3,"; ")</f>
        <v xml:space="preserve">["TYPE"] =  0; </v>
      </c>
      <c r="AB3" t="str">
        <f>IF(NOT(ISBLANK(E3)),VLOOKUP(E3,Type!D$2:E$6,2,FALSE),"")</f>
        <v/>
      </c>
      <c r="AC3" t="str">
        <f t="shared" ref="AC3:AC70" si="10">IF(NOT(ISBLANK(E3)),CONCATENATE("[""NA""] = ",AB3,"; "),"            ")</f>
        <v xml:space="preserve">            </v>
      </c>
      <c r="AD3" t="str">
        <f t="shared" ref="AD3:AD70" si="11">TEXT(F3,0)</f>
        <v>0</v>
      </c>
      <c r="AE3" t="str">
        <f t="shared" ref="AE3:AE70" si="12">CONCATENATE("[""VXP""] = ",REPT(" ",4-LEN(AD3)),TEXT(AD3,"0"),"; ")</f>
        <v xml:space="preserve">["VXP"] =    0; </v>
      </c>
      <c r="AF3" t="str">
        <f t="shared" ref="AF3:AF70" si="13">TEXT(H3,0)</f>
        <v>0</v>
      </c>
      <c r="AG3" t="str">
        <f t="shared" ref="AG3:AG70" si="14">CONCATENATE("[""LP""] = ",REPT(" ",2-LEN(AF3)),TEXT(AF3,"0"),"; ")</f>
        <v xml:space="preserve">["LP"] =  0; </v>
      </c>
      <c r="AH3" t="str">
        <f t="shared" ref="AH3:AH70" si="15">TEXT(I3,0)</f>
        <v>0</v>
      </c>
      <c r="AI3" t="str">
        <f t="shared" ref="AI3:AI70" si="16">CONCATENATE("[""REP""] = ",REPT(" ",4-LEN(AH3)),TEXT(AH3,"0"),"; ")</f>
        <v xml:space="preserve">["REP"] =    0; </v>
      </c>
      <c r="AJ3">
        <f>IF(NOT(ISBLANK(J3)),VLOOKUP(J3,Faction!A$2:B$78,2,FALSE),1)</f>
        <v>1</v>
      </c>
      <c r="AK3" t="str">
        <f t="shared" ref="AK3:AK70" si="17">CONCATENATE("[""FACTION""] = ",TEXT(AJ3,"0"),"; ")</f>
        <v xml:space="preserve">["FACTION"] = 1; </v>
      </c>
      <c r="AL3" t="str">
        <f t="shared" ref="AL3:AL70" si="18">CONCATENATE("[""TIER""] = ",TEXT(M3,"0"),"; ")</f>
        <v xml:space="preserve">["TIER"] = 0; </v>
      </c>
      <c r="AM3" t="str">
        <f t="shared" ref="AM3:AM70" si="19">IF(LEN(N3)&gt;0,CONCATENATE("[""MIN_LVL""] = ",REPT(" ",3-LEN(N3)),"""",N3,"""; "),"                     ")</f>
        <v xml:space="preserve">                     </v>
      </c>
      <c r="AN3" t="str">
        <f t="shared" ref="AN3:AN70" si="20">IF(LEN(O3)&gt;0,CONCATENATE("[""MIN_LVL""] = ",REPT(" ",3-LEN(O3)),"""",O3,"""; "),"")</f>
        <v/>
      </c>
      <c r="AO3" t="str">
        <f t="shared" ref="AO3:AO70" si="21">CONCATENATE("[""NAME""] = { [""EN""] = """,C3,"""; }; ")</f>
        <v xml:space="preserve">["NAME"] = { ["EN"] = "Discovery: Carn Dûm"; }; </v>
      </c>
      <c r="AP3" t="str">
        <f t="shared" ref="AP3:AP70" si="22">IF(LEN(L3)&gt;0,CONCATENATE("[""LORE""] = { [""EN""] = """,L3,"""; }; "),"")</f>
        <v/>
      </c>
      <c r="AQ3" t="str">
        <f t="shared" ref="AQ3:AQ70" si="23">IF(LEN(K3)&gt;0,CONCATENATE("[""SUMMARY""] = { [""EN""] = """,K3,"""; }; "),"")</f>
        <v/>
      </c>
      <c r="AR3" t="str">
        <f t="shared" ref="AR3:AR70" si="24">IF(LEN(G3)&gt;0,CONCATENATE("[""TITLE""] = { [""EN""] = """,G3,"""; }; "),"")</f>
        <v/>
      </c>
      <c r="AS3" t="str">
        <f t="shared" si="1"/>
        <v>};</v>
      </c>
    </row>
    <row r="4" spans="1:45" x14ac:dyDescent="0.25">
      <c r="A4">
        <v>1879459433</v>
      </c>
      <c r="C4" t="s">
        <v>2068</v>
      </c>
      <c r="M4">
        <v>0</v>
      </c>
      <c r="N4" s="5"/>
      <c r="R4" t="str">
        <f t="shared" si="2"/>
        <v xml:space="preserve">  [3] = {["ID"] = 1879459433; }; -- Angmar Reborn</v>
      </c>
      <c r="S4" s="1" t="str">
        <f t="shared" si="3"/>
        <v xml:space="preserve">  [3] = {["ID"] = 1879459433;                      ["TYPE"] =  0;             ["VXP"] =    0; ["LP"] =  0; ["REP"] =    0; ["FACTION"] = 1; ["TIER"] = 0;                      ["NAME"] = { ["EN"] = "Angmar Reborn"; }; };</v>
      </c>
      <c r="T4">
        <f t="shared" si="0"/>
        <v>3</v>
      </c>
      <c r="U4" t="str">
        <f t="shared" si="4"/>
        <v xml:space="preserve">  [3] = {</v>
      </c>
      <c r="V4" t="str">
        <f t="shared" si="5"/>
        <v xml:space="preserve">["ID"] = 1879459433; </v>
      </c>
      <c r="W4" t="str">
        <f t="shared" si="6"/>
        <v xml:space="preserve">["ID"] = 1879459433; </v>
      </c>
      <c r="X4" t="str">
        <f t="shared" si="7"/>
        <v/>
      </c>
      <c r="Y4" s="1" t="str">
        <f t="shared" si="8"/>
        <v xml:space="preserve">                     </v>
      </c>
      <c r="Z4" t="str">
        <f>IF(LEN(D4)&gt;0,VLOOKUP(D4,Type!A$2:B$18,2,FALSE),"0")</f>
        <v>0</v>
      </c>
      <c r="AA4" t="str">
        <f t="shared" si="9"/>
        <v xml:space="preserve">["TYPE"] =  0; </v>
      </c>
      <c r="AB4" t="str">
        <f>IF(NOT(ISBLANK(E4)),VLOOKUP(E4,Type!D$2:E$6,2,FALSE),"")</f>
        <v/>
      </c>
      <c r="AC4" t="str">
        <f t="shared" si="10"/>
        <v xml:space="preserve">            </v>
      </c>
      <c r="AD4" t="str">
        <f t="shared" si="11"/>
        <v>0</v>
      </c>
      <c r="AE4" t="str">
        <f t="shared" si="12"/>
        <v xml:space="preserve">["VXP"] =    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0; </v>
      </c>
      <c r="AM4" t="str">
        <f t="shared" si="19"/>
        <v xml:space="preserve">                     </v>
      </c>
      <c r="AN4" t="str">
        <f t="shared" si="20"/>
        <v/>
      </c>
      <c r="AO4" t="str">
        <f t="shared" si="21"/>
        <v xml:space="preserve">["NAME"] = { ["EN"] = "Angmar Reborn"; }; </v>
      </c>
      <c r="AP4" t="str">
        <f t="shared" si="22"/>
        <v/>
      </c>
      <c r="AQ4" t="str">
        <f t="shared" si="23"/>
        <v/>
      </c>
      <c r="AR4" t="str">
        <f t="shared" si="24"/>
        <v/>
      </c>
      <c r="AS4" t="str">
        <f t="shared" si="1"/>
        <v>};</v>
      </c>
    </row>
    <row r="5" spans="1:45" x14ac:dyDescent="0.25">
      <c r="A5">
        <v>1879459101</v>
      </c>
      <c r="C5" t="s">
        <v>2023</v>
      </c>
      <c r="M5">
        <v>0</v>
      </c>
      <c r="N5" s="5"/>
      <c r="R5" t="str">
        <f t="shared" si="2"/>
        <v xml:space="preserve">  [4] = {["ID"] = 1879459101; }; -- Deeds of Carn Dûm Resurgent</v>
      </c>
      <c r="S5" s="1" t="str">
        <f t="shared" si="3"/>
        <v xml:space="preserve">  [4] = {["ID"] = 1879459101;                      ["TYPE"] =  0;             ["VXP"] =    0; ["LP"] =  0; ["REP"] =    0; ["FACTION"] = 1; ["TIER"] = 0;                      ["NAME"] = { ["EN"] = "Deeds of Carn Dûm Resurgent"; }; };</v>
      </c>
      <c r="T5">
        <f t="shared" si="0"/>
        <v>4</v>
      </c>
      <c r="U5" t="str">
        <f t="shared" si="4"/>
        <v xml:space="preserve">  [4] = {</v>
      </c>
      <c r="V5" t="str">
        <f t="shared" si="5"/>
        <v xml:space="preserve">["ID"] = 1879459101; </v>
      </c>
      <c r="W5" t="str">
        <f t="shared" si="6"/>
        <v xml:space="preserve">["ID"] = 1879459101; </v>
      </c>
      <c r="X5" t="str">
        <f t="shared" si="7"/>
        <v/>
      </c>
      <c r="Y5" s="1" t="str">
        <f t="shared" si="8"/>
        <v xml:space="preserve">                     </v>
      </c>
      <c r="Z5" t="str">
        <f>IF(LEN(D5)&gt;0,VLOOKUP(D5,Type!A$2:B$18,2,FALSE),"0")</f>
        <v>0</v>
      </c>
      <c r="AA5" t="str">
        <f t="shared" si="9"/>
        <v xml:space="preserve">["TYPE"] =  0; </v>
      </c>
      <c r="AB5" t="str">
        <f>IF(NOT(ISBLANK(E5)),VLOOKUP(E5,Type!D$2:E$6,2,FALSE),"")</f>
        <v/>
      </c>
      <c r="AC5" t="str">
        <f t="shared" si="10"/>
        <v xml:space="preserve">            </v>
      </c>
      <c r="AD5" t="str">
        <f t="shared" si="11"/>
        <v>0</v>
      </c>
      <c r="AE5" t="str">
        <f t="shared" si="12"/>
        <v xml:space="preserve">["VXP"] =    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0; </v>
      </c>
      <c r="AM5" t="str">
        <f t="shared" si="19"/>
        <v xml:space="preserve">                     </v>
      </c>
      <c r="AN5" t="str">
        <f t="shared" si="20"/>
        <v/>
      </c>
      <c r="AO5" t="str">
        <f t="shared" si="21"/>
        <v xml:space="preserve">["NAME"] = { ["EN"] = "Deeds of Carn Dûm Resurgent"; }; </v>
      </c>
      <c r="AP5" t="str">
        <f t="shared" si="22"/>
        <v/>
      </c>
      <c r="AQ5" t="str">
        <f t="shared" si="23"/>
        <v/>
      </c>
      <c r="AR5" t="str">
        <f t="shared" si="24"/>
        <v/>
      </c>
      <c r="AS5" t="str">
        <f t="shared" si="1"/>
        <v>};</v>
      </c>
    </row>
    <row r="6" spans="1:45" x14ac:dyDescent="0.25">
      <c r="C6" s="2" t="s">
        <v>2024</v>
      </c>
      <c r="D6" s="2"/>
      <c r="E6" s="2"/>
      <c r="M6">
        <v>1</v>
      </c>
      <c r="P6">
        <v>277</v>
      </c>
      <c r="R6" t="str">
        <f t="shared" si="2"/>
        <v xml:space="preserve">  [5] = {["CAT_ID"] = 277; }; -- Sant Lhoer, the Poison Gardens</v>
      </c>
      <c r="S6" s="1" t="str">
        <f t="shared" si="3"/>
        <v xml:space="preserve">  [5] = {                                          ["TYPE"] =  0;             ["VXP"] =    0; ["LP"] =  0; ["REP"] =    0; ["FACTION"] = 1; ["TIER"] = 1;                      ["NAME"] = { ["EN"] = "Sant Lhoer, the Poison Gardens"; }; };</v>
      </c>
      <c r="T6">
        <f t="shared" si="0"/>
        <v>5</v>
      </c>
      <c r="U6" t="str">
        <f t="shared" si="4"/>
        <v xml:space="preserve">  [5] = {</v>
      </c>
      <c r="V6" t="str">
        <f t="shared" si="5"/>
        <v xml:space="preserve">                     </v>
      </c>
      <c r="W6" t="str">
        <f t="shared" si="6"/>
        <v/>
      </c>
      <c r="X6" t="str">
        <f t="shared" si="7"/>
        <v xml:space="preserve">["CAT_ID"] = 277; </v>
      </c>
      <c r="Y6" s="1" t="str">
        <f t="shared" si="8"/>
        <v xml:space="preserve">                     </v>
      </c>
      <c r="Z6" t="str">
        <f>IF(LEN(D6)&gt;0,VLOOKUP(D6,Type!A$2:B$18,2,FALSE),"0")</f>
        <v>0</v>
      </c>
      <c r="AA6" t="str">
        <f t="shared" si="9"/>
        <v xml:space="preserve">["TYPE"] =  0; </v>
      </c>
      <c r="AB6" t="str">
        <f>IF(NOT(ISBLANK(E6)),VLOOKUP(E6,Type!D$2:E$6,2,FALSE),"")</f>
        <v/>
      </c>
      <c r="AC6" t="str">
        <f t="shared" si="10"/>
        <v xml:space="preserve">            </v>
      </c>
      <c r="AD6" t="str">
        <f t="shared" si="11"/>
        <v>0</v>
      </c>
      <c r="AE6" t="str">
        <f t="shared" si="12"/>
        <v xml:space="preserve">["VXP"] =    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                     </v>
      </c>
      <c r="AN6" t="str">
        <f t="shared" si="20"/>
        <v/>
      </c>
      <c r="AO6" t="str">
        <f t="shared" si="21"/>
        <v xml:space="preserve">["NAME"] = { ["EN"] = "Sant Lhoer, the Poison Gardens"; }; </v>
      </c>
      <c r="AP6" t="str">
        <f t="shared" si="22"/>
        <v/>
      </c>
      <c r="AQ6" t="str">
        <f t="shared" si="23"/>
        <v/>
      </c>
      <c r="AR6" t="str">
        <f t="shared" si="24"/>
        <v/>
      </c>
      <c r="AS6" t="str">
        <f t="shared" si="1"/>
        <v>};</v>
      </c>
    </row>
    <row r="7" spans="1:45" x14ac:dyDescent="0.25">
      <c r="A7">
        <v>1879457858</v>
      </c>
      <c r="C7" t="s">
        <v>2025</v>
      </c>
      <c r="E7" s="2"/>
      <c r="M7">
        <v>1</v>
      </c>
      <c r="R7" t="str">
        <f t="shared" si="2"/>
        <v xml:space="preserve">  [6] = {["ID"] = 1879457858; }; -- Deeds of Sant Lhoer, the Poison Gardens</v>
      </c>
      <c r="S7" s="1" t="str">
        <f t="shared" si="3"/>
        <v xml:space="preserve">  [6] = {["ID"] = 1879457858;                      ["TYPE"] =  0;             ["VXP"] =    0; ["LP"] =  0; ["REP"] =    0; ["FACTION"] = 1; ["TIER"] = 1;                      ["NAME"] = { ["EN"] = "Deeds of Sant Lhoer, the Poison Gardens"; }; };</v>
      </c>
      <c r="T7">
        <f t="shared" si="0"/>
        <v>6</v>
      </c>
      <c r="U7" t="str">
        <f t="shared" si="4"/>
        <v xml:space="preserve">  [6] = {</v>
      </c>
      <c r="V7" t="str">
        <f t="shared" si="5"/>
        <v xml:space="preserve">["ID"] = 1879457858; </v>
      </c>
      <c r="W7" t="str">
        <f t="shared" si="6"/>
        <v xml:space="preserve">["ID"] = 1879457858; </v>
      </c>
      <c r="X7" t="str">
        <f t="shared" si="7"/>
        <v/>
      </c>
      <c r="Y7" s="1" t="str">
        <f t="shared" si="8"/>
        <v xml:space="preserve">                     </v>
      </c>
      <c r="Z7" t="str">
        <f>IF(LEN(D7)&gt;0,VLOOKUP(D7,Type!A$2:B$18,2,FALSE),"0")</f>
        <v>0</v>
      </c>
      <c r="AA7" t="str">
        <f t="shared" si="9"/>
        <v xml:space="preserve">["TYPE"] =  0; </v>
      </c>
      <c r="AB7" t="str">
        <f>IF(NOT(ISBLANK(E7)),VLOOKUP(E7,Type!D$2:E$6,2,FALSE),"")</f>
        <v/>
      </c>
      <c r="AC7" t="str">
        <f t="shared" si="10"/>
        <v xml:space="preserve">            </v>
      </c>
      <c r="AD7" t="str">
        <f t="shared" si="11"/>
        <v>0</v>
      </c>
      <c r="AE7" t="str">
        <f t="shared" si="12"/>
        <v xml:space="preserve">["VXP"] =    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1; </v>
      </c>
      <c r="AM7" t="str">
        <f t="shared" si="19"/>
        <v xml:space="preserve">                     </v>
      </c>
      <c r="AN7" t="str">
        <f t="shared" si="20"/>
        <v/>
      </c>
      <c r="AO7" t="str">
        <f t="shared" si="21"/>
        <v xml:space="preserve">["NAME"] = { ["EN"] = "Deeds of Sant Lhoer, the Poison Gardens"; }; </v>
      </c>
      <c r="AP7" t="str">
        <f t="shared" si="22"/>
        <v/>
      </c>
      <c r="AQ7" t="str">
        <f t="shared" si="23"/>
        <v/>
      </c>
      <c r="AR7" t="str">
        <f t="shared" si="24"/>
        <v/>
      </c>
      <c r="AS7" t="str">
        <f t="shared" si="1"/>
        <v>};</v>
      </c>
    </row>
    <row r="8" spans="1:45" x14ac:dyDescent="0.25">
      <c r="A8">
        <v>1879457860</v>
      </c>
      <c r="C8" t="s">
        <v>2026</v>
      </c>
      <c r="M8">
        <v>2</v>
      </c>
      <c r="R8" t="str">
        <f t="shared" si="2"/>
        <v xml:space="preserve">  [7] = {["ID"] = 1879457860; }; -- Sant Lhoer, the Poison Gardens -- Tier 1</v>
      </c>
      <c r="S8" s="1" t="str">
        <f t="shared" si="3"/>
        <v xml:space="preserve">  [7] = {["ID"] = 1879457860;                      ["TYPE"] =  0;             ["VXP"] =    0; ["LP"] =  0; ["REP"] =    0; ["FACTION"] = 1; ["TIER"] = 2;                      ["NAME"] = { ["EN"] = "Sant Lhoer, the Poison Gardens -- Tier 1"; }; };</v>
      </c>
      <c r="T8">
        <f t="shared" si="0"/>
        <v>7</v>
      </c>
      <c r="U8" t="str">
        <f t="shared" si="4"/>
        <v xml:space="preserve">  [7] = {</v>
      </c>
      <c r="V8" t="str">
        <f t="shared" si="5"/>
        <v xml:space="preserve">["ID"] = 1879457860; </v>
      </c>
      <c r="W8" t="str">
        <f t="shared" si="6"/>
        <v xml:space="preserve">["ID"] = 1879457860; </v>
      </c>
      <c r="X8" t="str">
        <f t="shared" si="7"/>
        <v/>
      </c>
      <c r="Y8" s="1" t="str">
        <f t="shared" si="8"/>
        <v xml:space="preserve">                     </v>
      </c>
      <c r="Z8" t="str">
        <f>IF(LEN(D8)&gt;0,VLOOKUP(D8,Type!A$2:B$18,2,FALSE),"0")</f>
        <v>0</v>
      </c>
      <c r="AA8" t="str">
        <f t="shared" si="9"/>
        <v xml:space="preserve">["TYPE"] =  0; </v>
      </c>
      <c r="AB8" t="str">
        <f>IF(NOT(ISBLANK(E8)),VLOOKUP(E8,Type!D$2:E$6,2,FALSE),"")</f>
        <v/>
      </c>
      <c r="AC8" t="str">
        <f t="shared" si="10"/>
        <v xml:space="preserve">            </v>
      </c>
      <c r="AD8" t="str">
        <f t="shared" si="11"/>
        <v>0</v>
      </c>
      <c r="AE8" t="str">
        <f t="shared" si="12"/>
        <v xml:space="preserve">["VXP"] =    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                     </v>
      </c>
      <c r="AN8" t="str">
        <f t="shared" si="20"/>
        <v/>
      </c>
      <c r="AO8" t="str">
        <f t="shared" si="21"/>
        <v xml:space="preserve">["NAME"] = { ["EN"] = "Sant Lhoer, the Poison Gardens -- Tier 1"; }; </v>
      </c>
      <c r="AP8" t="str">
        <f t="shared" si="22"/>
        <v/>
      </c>
      <c r="AQ8" t="str">
        <f t="shared" si="23"/>
        <v/>
      </c>
      <c r="AR8" t="str">
        <f t="shared" si="24"/>
        <v/>
      </c>
      <c r="AS8" t="str">
        <f t="shared" si="1"/>
        <v>};</v>
      </c>
    </row>
    <row r="9" spans="1:45" x14ac:dyDescent="0.25">
      <c r="A9">
        <v>1879457861</v>
      </c>
      <c r="C9" t="s">
        <v>2027</v>
      </c>
      <c r="M9">
        <v>2</v>
      </c>
      <c r="R9" t="str">
        <f t="shared" si="2"/>
        <v xml:space="preserve">  [8] = {["ID"] = 1879457861; }; -- Sant Lhoer, the Poison Gardens -- Tier 2</v>
      </c>
      <c r="S9" s="1" t="str">
        <f t="shared" si="3"/>
        <v xml:space="preserve">  [8] = {["ID"] = 1879457861;                      ["TYPE"] =  0;             ["VXP"] =    0; ["LP"] =  0; ["REP"] =    0; ["FACTION"] = 1; ["TIER"] = 2;                      ["NAME"] = { ["EN"] = "Sant Lhoer, the Poison Gardens -- Tier 2"; }; };</v>
      </c>
      <c r="T9">
        <f t="shared" si="0"/>
        <v>8</v>
      </c>
      <c r="U9" t="str">
        <f t="shared" si="4"/>
        <v xml:space="preserve">  [8] = {</v>
      </c>
      <c r="V9" t="str">
        <f t="shared" si="5"/>
        <v xml:space="preserve">["ID"] = 1879457861; </v>
      </c>
      <c r="W9" t="str">
        <f t="shared" si="6"/>
        <v xml:space="preserve">["ID"] = 1879457861; </v>
      </c>
      <c r="X9" t="str">
        <f t="shared" si="7"/>
        <v/>
      </c>
      <c r="Y9" s="1" t="str">
        <f t="shared" si="8"/>
        <v xml:space="preserve">                     </v>
      </c>
      <c r="Z9" t="str">
        <f>IF(LEN(D9)&gt;0,VLOOKUP(D9,Type!A$2:B$18,2,FALSE),"0")</f>
        <v>0</v>
      </c>
      <c r="AA9" t="str">
        <f t="shared" si="9"/>
        <v xml:space="preserve">["TYPE"] =  0; </v>
      </c>
      <c r="AB9" t="str">
        <f>IF(NOT(ISBLANK(E9)),VLOOKUP(E9,Type!D$2:E$6,2,FALSE),"")</f>
        <v/>
      </c>
      <c r="AC9" t="str">
        <f t="shared" si="10"/>
        <v xml:space="preserve">            </v>
      </c>
      <c r="AD9" t="str">
        <f t="shared" si="11"/>
        <v>0</v>
      </c>
      <c r="AE9" t="str">
        <f t="shared" si="12"/>
        <v xml:space="preserve">["VXP"] =    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                     </v>
      </c>
      <c r="AN9" t="str">
        <f t="shared" si="20"/>
        <v/>
      </c>
      <c r="AO9" t="str">
        <f t="shared" si="21"/>
        <v xml:space="preserve">["NAME"] = { ["EN"] = "Sant Lhoer, the Poison Gardens -- Tier 2"; }; </v>
      </c>
      <c r="AP9" t="str">
        <f t="shared" si="22"/>
        <v/>
      </c>
      <c r="AQ9" t="str">
        <f t="shared" si="23"/>
        <v/>
      </c>
      <c r="AR9" t="str">
        <f t="shared" si="24"/>
        <v/>
      </c>
      <c r="AS9" t="str">
        <f t="shared" si="1"/>
        <v>};</v>
      </c>
    </row>
    <row r="10" spans="1:45" x14ac:dyDescent="0.25">
      <c r="A10">
        <v>1879457857</v>
      </c>
      <c r="C10" t="s">
        <v>2028</v>
      </c>
      <c r="M10">
        <v>2</v>
      </c>
      <c r="R10" t="str">
        <f t="shared" si="2"/>
        <v xml:space="preserve">  [9] = {["ID"] = 1879457857; }; -- Sant Lhoer, the Poison Gardens -- Tier 3</v>
      </c>
      <c r="S10" s="1" t="str">
        <f t="shared" si="3"/>
        <v xml:space="preserve">  [9] = {["ID"] = 1879457857;                      ["TYPE"] =  0;             ["VXP"] =    0; ["LP"] =  0; ["REP"] =    0; ["FACTION"] = 1; ["TIER"] = 2;                      ["NAME"] = { ["EN"] = "Sant Lhoer, the Poison Gardens -- Tier 3"; }; };</v>
      </c>
      <c r="T10">
        <f t="shared" si="0"/>
        <v>9</v>
      </c>
      <c r="U10" t="str">
        <f t="shared" si="4"/>
        <v xml:space="preserve">  [9] = {</v>
      </c>
      <c r="V10" t="str">
        <f t="shared" si="5"/>
        <v xml:space="preserve">["ID"] = 1879457857; </v>
      </c>
      <c r="W10" t="str">
        <f t="shared" si="6"/>
        <v xml:space="preserve">["ID"] = 1879457857; </v>
      </c>
      <c r="X10" t="str">
        <f t="shared" si="7"/>
        <v/>
      </c>
      <c r="Y10" s="1" t="str">
        <f t="shared" si="8"/>
        <v xml:space="preserve">                     </v>
      </c>
      <c r="Z10" t="str">
        <f>IF(LEN(D10)&gt;0,VLOOKUP(D10,Type!A$2:B$18,2,FALSE),"0")</f>
        <v>0</v>
      </c>
      <c r="AA10" t="str">
        <f t="shared" si="9"/>
        <v xml:space="preserve">["TYPE"] =  0;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2; </v>
      </c>
      <c r="AM10" t="str">
        <f t="shared" si="19"/>
        <v xml:space="preserve">                     </v>
      </c>
      <c r="AN10" t="str">
        <f t="shared" si="20"/>
        <v/>
      </c>
      <c r="AO10" t="str">
        <f t="shared" si="21"/>
        <v xml:space="preserve">["NAME"] = { ["EN"] = "Sant Lhoer, the Poison Gardens -- Tier 3"; }; </v>
      </c>
      <c r="AP10" t="str">
        <f t="shared" si="22"/>
        <v/>
      </c>
      <c r="AQ10" t="str">
        <f t="shared" si="23"/>
        <v/>
      </c>
      <c r="AR10" t="str">
        <f t="shared" si="24"/>
        <v/>
      </c>
      <c r="AS10" t="str">
        <f t="shared" si="1"/>
        <v>};</v>
      </c>
    </row>
    <row r="11" spans="1:45" x14ac:dyDescent="0.25">
      <c r="A11">
        <v>1879457863</v>
      </c>
      <c r="C11" t="s">
        <v>2029</v>
      </c>
      <c r="M11">
        <v>2</v>
      </c>
      <c r="R11" t="str">
        <f t="shared" si="2"/>
        <v xml:space="preserve"> [10] = {["ID"] = 1879457863; }; -- Slayer of Sant Lhoer</v>
      </c>
      <c r="S11" s="1" t="str">
        <f t="shared" si="3"/>
        <v xml:space="preserve"> [10] = {["ID"] = 1879457863;                      ["TYPE"] =  0;             ["VXP"] =    0; ["LP"] =  0; ["REP"] =    0; ["FACTION"] = 1; ["TIER"] = 2;                      ["NAME"] = { ["EN"] = "Slayer of Sant Lhoer"; }; };</v>
      </c>
      <c r="T11">
        <f t="shared" si="0"/>
        <v>10</v>
      </c>
      <c r="U11" t="str">
        <f t="shared" si="4"/>
        <v xml:space="preserve"> [10] = {</v>
      </c>
      <c r="V11" t="str">
        <f t="shared" si="5"/>
        <v xml:space="preserve">["ID"] = 1879457863; </v>
      </c>
      <c r="W11" t="str">
        <f t="shared" si="6"/>
        <v xml:space="preserve">["ID"] = 1879457863; </v>
      </c>
      <c r="X11" t="str">
        <f t="shared" si="7"/>
        <v/>
      </c>
      <c r="Y11" s="1" t="str">
        <f t="shared" si="8"/>
        <v xml:space="preserve">                     </v>
      </c>
      <c r="Z11" t="str">
        <f>IF(LEN(D11)&gt;0,VLOOKUP(D11,Type!A$2:B$18,2,FALSE),"0")</f>
        <v>0</v>
      </c>
      <c r="AA11" t="str">
        <f t="shared" si="9"/>
        <v xml:space="preserve">["TYPE"] =  0; </v>
      </c>
      <c r="AB11" t="str">
        <f>IF(NOT(ISBLANK(E11)),VLOOKUP(E11,Type!D$2:E$6,2,FALSE),"")</f>
        <v/>
      </c>
      <c r="AC11" t="str">
        <f t="shared" si="10"/>
        <v xml:space="preserve">            </v>
      </c>
      <c r="AD11" t="str">
        <f t="shared" si="11"/>
        <v>0</v>
      </c>
      <c r="AE11" t="str">
        <f t="shared" si="12"/>
        <v xml:space="preserve">["VXP"] =    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2; </v>
      </c>
      <c r="AM11" t="str">
        <f t="shared" si="19"/>
        <v xml:space="preserve">                     </v>
      </c>
      <c r="AN11" t="str">
        <f t="shared" si="20"/>
        <v/>
      </c>
      <c r="AO11" t="str">
        <f t="shared" si="21"/>
        <v xml:space="preserve">["NAME"] = { ["EN"] = "Slayer of Sant Lhoer"; }; </v>
      </c>
      <c r="AP11" t="str">
        <f t="shared" si="22"/>
        <v/>
      </c>
      <c r="AQ11" t="str">
        <f t="shared" si="23"/>
        <v/>
      </c>
      <c r="AR11" t="str">
        <f t="shared" si="24"/>
        <v/>
      </c>
      <c r="AS11" t="str">
        <f t="shared" si="1"/>
        <v>};</v>
      </c>
    </row>
    <row r="12" spans="1:45" x14ac:dyDescent="0.25">
      <c r="A12">
        <v>1879458162</v>
      </c>
      <c r="C12" t="s">
        <v>2030</v>
      </c>
      <c r="M12">
        <v>2</v>
      </c>
      <c r="R12" t="str">
        <f t="shared" si="2"/>
        <v xml:space="preserve"> [11] = {["ID"] = 1879458162; }; -- Plants of the Poison Gardens</v>
      </c>
      <c r="S12" s="1" t="str">
        <f t="shared" si="3"/>
        <v xml:space="preserve"> [11] = {["ID"] = 1879458162;                      ["TYPE"] =  0;             ["VXP"] =    0; ["LP"] =  0; ["REP"] =    0; ["FACTION"] = 1; ["TIER"] = 2;                      ["NAME"] = { ["EN"] = "Plants of the Poison Gardens"; }; };</v>
      </c>
      <c r="T12">
        <f t="shared" si="0"/>
        <v>11</v>
      </c>
      <c r="U12" t="str">
        <f t="shared" si="4"/>
        <v xml:space="preserve"> [11] = {</v>
      </c>
      <c r="V12" t="str">
        <f t="shared" si="5"/>
        <v xml:space="preserve">["ID"] = 1879458162; </v>
      </c>
      <c r="W12" t="str">
        <f t="shared" si="6"/>
        <v xml:space="preserve">["ID"] = 1879458162; </v>
      </c>
      <c r="X12" t="str">
        <f t="shared" si="7"/>
        <v/>
      </c>
      <c r="Y12" s="1" t="str">
        <f t="shared" si="8"/>
        <v xml:space="preserve">                     </v>
      </c>
      <c r="Z12" t="str">
        <f>IF(LEN(D12)&gt;0,VLOOKUP(D12,Type!A$2:B$18,2,FALSE),"0")</f>
        <v>0</v>
      </c>
      <c r="AA12" t="str">
        <f t="shared" si="9"/>
        <v xml:space="preserve">["TYPE"] =  0; </v>
      </c>
      <c r="AB12" t="str">
        <f>IF(NOT(ISBLANK(E12)),VLOOKUP(E12,Type!D$2:E$6,2,FALSE),"")</f>
        <v/>
      </c>
      <c r="AC12" t="str">
        <f t="shared" si="10"/>
        <v xml:space="preserve">            </v>
      </c>
      <c r="AD12" t="str">
        <f t="shared" si="11"/>
        <v>0</v>
      </c>
      <c r="AE12" t="str">
        <f t="shared" si="12"/>
        <v xml:space="preserve">["VXP"] =    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                     </v>
      </c>
      <c r="AN12" t="str">
        <f t="shared" si="20"/>
        <v/>
      </c>
      <c r="AO12" t="str">
        <f t="shared" si="21"/>
        <v xml:space="preserve">["NAME"] = { ["EN"] = "Plants of the Poison Gardens"; }; </v>
      </c>
      <c r="AP12" t="str">
        <f t="shared" si="22"/>
        <v/>
      </c>
      <c r="AQ12" t="str">
        <f t="shared" si="23"/>
        <v/>
      </c>
      <c r="AR12" t="str">
        <f t="shared" si="24"/>
        <v/>
      </c>
      <c r="AS12" t="str">
        <f t="shared" si="1"/>
        <v>};</v>
      </c>
    </row>
    <row r="13" spans="1:45" x14ac:dyDescent="0.25">
      <c r="C13" s="2" t="s">
        <v>2031</v>
      </c>
      <c r="D13" s="2"/>
      <c r="M13">
        <v>1</v>
      </c>
      <c r="P13">
        <v>278</v>
      </c>
      <c r="R13" t="str">
        <f t="shared" si="2"/>
        <v xml:space="preserve"> [12] = {["CAT_ID"] = 278; }; -- Thaurisgar, the Vile Apothecary</v>
      </c>
      <c r="S13" s="1" t="str">
        <f t="shared" si="3"/>
        <v xml:space="preserve"> [12] = {                                          ["TYPE"] =  0;             ["VXP"] =    0; ["LP"] =  0; ["REP"] =    0; ["FACTION"] = 1; ["TIER"] = 1;                      ["NAME"] = { ["EN"] = "Thaurisgar, the Vile Apothecary"; }; };</v>
      </c>
      <c r="T13">
        <f t="shared" si="0"/>
        <v>12</v>
      </c>
      <c r="U13" t="str">
        <f t="shared" si="4"/>
        <v xml:space="preserve"> [12] = {</v>
      </c>
      <c r="V13" t="str">
        <f t="shared" si="5"/>
        <v xml:space="preserve">                     </v>
      </c>
      <c r="W13" t="str">
        <f t="shared" si="6"/>
        <v/>
      </c>
      <c r="X13" t="str">
        <f t="shared" si="7"/>
        <v xml:space="preserve">["CAT_ID"] = 278; </v>
      </c>
      <c r="Y13" s="1" t="str">
        <f t="shared" si="8"/>
        <v xml:space="preserve">                     </v>
      </c>
      <c r="Z13" t="str">
        <f>IF(LEN(D13)&gt;0,VLOOKUP(D13,Type!A$2:B$18,2,FALSE),"0")</f>
        <v>0</v>
      </c>
      <c r="AA13" t="str">
        <f t="shared" si="9"/>
        <v xml:space="preserve">["TYPE"] =  0;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1; </v>
      </c>
      <c r="AM13" t="str">
        <f t="shared" si="19"/>
        <v xml:space="preserve">                     </v>
      </c>
      <c r="AN13" t="str">
        <f t="shared" si="20"/>
        <v/>
      </c>
      <c r="AO13" t="str">
        <f t="shared" si="21"/>
        <v xml:space="preserve">["NAME"] = { ["EN"] = "Thaurisgar, the Vile Apothecary"; }; </v>
      </c>
      <c r="AP13" t="str">
        <f t="shared" si="22"/>
        <v/>
      </c>
      <c r="AQ13" t="str">
        <f t="shared" si="23"/>
        <v/>
      </c>
      <c r="AR13" t="str">
        <f t="shared" si="24"/>
        <v/>
      </c>
      <c r="AS13" t="str">
        <f t="shared" si="1"/>
        <v>};</v>
      </c>
    </row>
    <row r="14" spans="1:45" x14ac:dyDescent="0.25">
      <c r="A14">
        <v>1879458707</v>
      </c>
      <c r="C14" t="s">
        <v>2032</v>
      </c>
      <c r="M14">
        <v>1</v>
      </c>
      <c r="R14" t="str">
        <f t="shared" si="2"/>
        <v xml:space="preserve"> [13] = {["ID"] = 1879458707; }; -- Deeds of Thaurisgar, the Vile Apothecary</v>
      </c>
      <c r="S14" s="1" t="str">
        <f t="shared" si="3"/>
        <v xml:space="preserve"> [13] = {["ID"] = 1879458707;                      ["TYPE"] =  0;             ["VXP"] =    0; ["LP"] =  0; ["REP"] =    0; ["FACTION"] = 1; ["TIER"] = 1;                      ["NAME"] = { ["EN"] = "Deeds of Thaurisgar, the Vile Apothecary"; }; };</v>
      </c>
      <c r="T14">
        <f t="shared" si="0"/>
        <v>13</v>
      </c>
      <c r="U14" t="str">
        <f t="shared" si="4"/>
        <v xml:space="preserve"> [13] = {</v>
      </c>
      <c r="V14" t="str">
        <f t="shared" si="5"/>
        <v xml:space="preserve">["ID"] = 1879458707; </v>
      </c>
      <c r="W14" t="str">
        <f t="shared" si="6"/>
        <v xml:space="preserve">["ID"] = 1879458707; </v>
      </c>
      <c r="X14" t="str">
        <f t="shared" si="7"/>
        <v/>
      </c>
      <c r="Y14" s="1" t="str">
        <f t="shared" si="8"/>
        <v xml:space="preserve">                     </v>
      </c>
      <c r="Z14" t="str">
        <f>IF(LEN(D14)&gt;0,VLOOKUP(D14,Type!A$2:B$18,2,FALSE),"0")</f>
        <v>0</v>
      </c>
      <c r="AA14" t="str">
        <f t="shared" si="9"/>
        <v xml:space="preserve">["TYPE"] =  0; </v>
      </c>
      <c r="AB14" t="str">
        <f>IF(NOT(ISBLANK(E14)),VLOOKUP(E14,Type!D$2:E$6,2,FALSE),"")</f>
        <v/>
      </c>
      <c r="AC14" t="str">
        <f t="shared" si="10"/>
        <v xml:space="preserve">            </v>
      </c>
      <c r="AD14" t="str">
        <f t="shared" si="11"/>
        <v>0</v>
      </c>
      <c r="AE14" t="str">
        <f t="shared" si="12"/>
        <v xml:space="preserve">["VXP"] =    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                     </v>
      </c>
      <c r="AN14" t="str">
        <f t="shared" si="20"/>
        <v/>
      </c>
      <c r="AO14" t="str">
        <f t="shared" si="21"/>
        <v xml:space="preserve">["NAME"] = { ["EN"] = "Deeds of Thaurisgar, the Vile Apothecary"; }; </v>
      </c>
      <c r="AP14" t="str">
        <f t="shared" si="22"/>
        <v/>
      </c>
      <c r="AQ14" t="str">
        <f t="shared" si="23"/>
        <v/>
      </c>
      <c r="AR14" t="str">
        <f t="shared" si="24"/>
        <v/>
      </c>
      <c r="AS14" t="str">
        <f t="shared" si="1"/>
        <v>};</v>
      </c>
    </row>
    <row r="15" spans="1:45" x14ac:dyDescent="0.25">
      <c r="A15">
        <v>1879458706</v>
      </c>
      <c r="C15" t="s">
        <v>2033</v>
      </c>
      <c r="M15">
        <v>2</v>
      </c>
      <c r="R15" t="str">
        <f t="shared" si="2"/>
        <v xml:space="preserve"> [14] = {["ID"] = 1879458706; }; -- Thaurisgar, the Vile Apothecary -- Tier 1</v>
      </c>
      <c r="S15" s="1" t="str">
        <f t="shared" si="3"/>
        <v xml:space="preserve"> [14] = {["ID"] = 1879458706;                      ["TYPE"] =  0;             ["VXP"] =    0; ["LP"] =  0; ["REP"] =    0; ["FACTION"] = 1; ["TIER"] = 2;                      ["NAME"] = { ["EN"] = "Thaurisgar, the Vile Apothecary -- Tier 1"; }; };</v>
      </c>
      <c r="T15">
        <f t="shared" si="0"/>
        <v>14</v>
      </c>
      <c r="U15" t="str">
        <f t="shared" si="4"/>
        <v xml:space="preserve"> [14] = {</v>
      </c>
      <c r="V15" t="str">
        <f t="shared" si="5"/>
        <v xml:space="preserve">["ID"] = 1879458706; </v>
      </c>
      <c r="W15" t="str">
        <f t="shared" si="6"/>
        <v xml:space="preserve">["ID"] = 1879458706; </v>
      </c>
      <c r="X15" t="str">
        <f t="shared" si="7"/>
        <v/>
      </c>
      <c r="Y15" s="1" t="str">
        <f t="shared" si="8"/>
        <v xml:space="preserve">                     </v>
      </c>
      <c r="Z15" t="str">
        <f>IF(LEN(D15)&gt;0,VLOOKUP(D15,Type!A$2:B$18,2,FALSE),"0")</f>
        <v>0</v>
      </c>
      <c r="AA15" t="str">
        <f t="shared" si="9"/>
        <v xml:space="preserve">["TYPE"] =  0; </v>
      </c>
      <c r="AB15" t="str">
        <f>IF(NOT(ISBLANK(E15)),VLOOKUP(E15,Type!D$2:E$6,2,FALSE),"")</f>
        <v/>
      </c>
      <c r="AC15" t="str">
        <f t="shared" si="10"/>
        <v xml:space="preserve">            </v>
      </c>
      <c r="AD15" t="str">
        <f t="shared" si="11"/>
        <v>0</v>
      </c>
      <c r="AE15" t="str">
        <f t="shared" si="12"/>
        <v xml:space="preserve">["VXP"] =    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                     </v>
      </c>
      <c r="AN15" t="str">
        <f t="shared" si="20"/>
        <v/>
      </c>
      <c r="AO15" t="str">
        <f t="shared" si="21"/>
        <v xml:space="preserve">["NAME"] = { ["EN"] = "Thaurisgar, the Vile Apothecary -- Tier 1"; }; </v>
      </c>
      <c r="AP15" t="str">
        <f t="shared" si="22"/>
        <v/>
      </c>
      <c r="AQ15" t="str">
        <f t="shared" si="23"/>
        <v/>
      </c>
      <c r="AR15" t="str">
        <f t="shared" si="24"/>
        <v/>
      </c>
      <c r="AS15" t="str">
        <f t="shared" si="1"/>
        <v>};</v>
      </c>
    </row>
    <row r="16" spans="1:45" x14ac:dyDescent="0.25">
      <c r="A16">
        <v>1879458703</v>
      </c>
      <c r="C16" t="s">
        <v>2034</v>
      </c>
      <c r="E16" s="2"/>
      <c r="M16">
        <v>2</v>
      </c>
      <c r="R16" t="str">
        <f t="shared" si="2"/>
        <v xml:space="preserve"> [15] = {["ID"] = 1879458703; }; -- Thaurisgar, the Vile Apothecary -- Tier 2</v>
      </c>
      <c r="S16" s="1" t="str">
        <f t="shared" si="3"/>
        <v xml:space="preserve"> [15] = {["ID"] = 1879458703;                      ["TYPE"] =  0;             ["VXP"] =    0; ["LP"] =  0; ["REP"] =    0; ["FACTION"] = 1; ["TIER"] = 2;                      ["NAME"] = { ["EN"] = "Thaurisgar, the Vile Apothecary -- Tier 2"; }; };</v>
      </c>
      <c r="T16">
        <f t="shared" si="0"/>
        <v>15</v>
      </c>
      <c r="U16" t="str">
        <f t="shared" si="4"/>
        <v xml:space="preserve"> [15] = {</v>
      </c>
      <c r="V16" t="str">
        <f t="shared" si="5"/>
        <v xml:space="preserve">["ID"] = 1879458703; </v>
      </c>
      <c r="W16" t="str">
        <f t="shared" si="6"/>
        <v xml:space="preserve">["ID"] = 1879458703; </v>
      </c>
      <c r="X16" t="str">
        <f t="shared" si="7"/>
        <v/>
      </c>
      <c r="Y16" s="1" t="str">
        <f t="shared" si="8"/>
        <v xml:space="preserve">                     </v>
      </c>
      <c r="Z16" t="str">
        <f>IF(LEN(D16)&gt;0,VLOOKUP(D16,Type!A$2:B$18,2,FALSE),"0")</f>
        <v>0</v>
      </c>
      <c r="AA16" t="str">
        <f t="shared" si="9"/>
        <v xml:space="preserve">["TYPE"] =  0;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2; </v>
      </c>
      <c r="AM16" t="str">
        <f t="shared" si="19"/>
        <v xml:space="preserve">                     </v>
      </c>
      <c r="AN16" t="str">
        <f t="shared" si="20"/>
        <v/>
      </c>
      <c r="AO16" t="str">
        <f t="shared" si="21"/>
        <v xml:space="preserve">["NAME"] = { ["EN"] = "Thaurisgar, the Vile Apothecary -- Tier 2"; }; </v>
      </c>
      <c r="AP16" t="str">
        <f t="shared" si="22"/>
        <v/>
      </c>
      <c r="AQ16" t="str">
        <f t="shared" si="23"/>
        <v/>
      </c>
      <c r="AR16" t="str">
        <f t="shared" si="24"/>
        <v/>
      </c>
      <c r="AS16" t="str">
        <f t="shared" si="1"/>
        <v>};</v>
      </c>
    </row>
    <row r="17" spans="1:45" x14ac:dyDescent="0.25">
      <c r="A17">
        <v>1879458705</v>
      </c>
      <c r="C17" t="s">
        <v>2035</v>
      </c>
      <c r="M17">
        <v>2</v>
      </c>
      <c r="R17" t="str">
        <f t="shared" si="2"/>
        <v xml:space="preserve"> [16] = {["ID"] = 1879458705; }; -- Thaurisgar, the Vile Apothecary -- Tier 3</v>
      </c>
      <c r="S17" s="1" t="str">
        <f t="shared" si="3"/>
        <v xml:space="preserve"> [16] = {["ID"] = 1879458705;                      ["TYPE"] =  0;             ["VXP"] =    0; ["LP"] =  0; ["REP"] =    0; ["FACTION"] = 1; ["TIER"] = 2;                      ["NAME"] = { ["EN"] = "Thaurisgar, the Vile Apothecary -- Tier 3"; }; };</v>
      </c>
      <c r="T17">
        <f t="shared" si="0"/>
        <v>16</v>
      </c>
      <c r="U17" t="str">
        <f t="shared" si="4"/>
        <v xml:space="preserve"> [16] = {</v>
      </c>
      <c r="V17" t="str">
        <f t="shared" si="5"/>
        <v xml:space="preserve">["ID"] = 1879458705; </v>
      </c>
      <c r="W17" t="str">
        <f t="shared" si="6"/>
        <v xml:space="preserve">["ID"] = 1879458705; </v>
      </c>
      <c r="X17" t="str">
        <f t="shared" si="7"/>
        <v/>
      </c>
      <c r="Y17" s="1" t="str">
        <f t="shared" si="8"/>
        <v xml:space="preserve">                     </v>
      </c>
      <c r="Z17" t="str">
        <f>IF(LEN(D17)&gt;0,VLOOKUP(D17,Type!A$2:B$18,2,FALSE),"0")</f>
        <v>0</v>
      </c>
      <c r="AA17" t="str">
        <f t="shared" si="9"/>
        <v xml:space="preserve">["TYPE"] =  0; </v>
      </c>
      <c r="AB17" t="str">
        <f>IF(NOT(ISBLANK(E17)),VLOOKUP(E17,Type!D$2:E$6,2,FALSE),"")</f>
        <v/>
      </c>
      <c r="AC17" t="str">
        <f t="shared" si="10"/>
        <v xml:space="preserve">            </v>
      </c>
      <c r="AD17" t="str">
        <f t="shared" si="11"/>
        <v>0</v>
      </c>
      <c r="AE17" t="str">
        <f t="shared" si="12"/>
        <v xml:space="preserve">["VXP"] =    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2; </v>
      </c>
      <c r="AM17" t="str">
        <f t="shared" si="19"/>
        <v xml:space="preserve">                     </v>
      </c>
      <c r="AN17" t="str">
        <f t="shared" si="20"/>
        <v/>
      </c>
      <c r="AO17" t="str">
        <f t="shared" si="21"/>
        <v xml:space="preserve">["NAME"] = { ["EN"] = "Thaurisgar, the Vile Apothecary -- Tier 3"; }; </v>
      </c>
      <c r="AP17" t="str">
        <f t="shared" si="22"/>
        <v/>
      </c>
      <c r="AQ17" t="str">
        <f t="shared" si="23"/>
        <v/>
      </c>
      <c r="AR17" t="str">
        <f t="shared" si="24"/>
        <v/>
      </c>
      <c r="AS17" t="str">
        <f t="shared" si="1"/>
        <v>};</v>
      </c>
    </row>
    <row r="18" spans="1:45" x14ac:dyDescent="0.25">
      <c r="A18">
        <v>1879458702</v>
      </c>
      <c r="C18" t="s">
        <v>2036</v>
      </c>
      <c r="M18">
        <v>2</v>
      </c>
      <c r="R18" t="str">
        <f t="shared" si="2"/>
        <v xml:space="preserve"> [17] = {["ID"] = 1879458702; }; -- Slayer of Thaurisgar</v>
      </c>
      <c r="S18" s="1" t="str">
        <f t="shared" si="3"/>
        <v xml:space="preserve"> [17] = {["ID"] = 1879458702;                      ["TYPE"] =  0;             ["VXP"] =    0; ["LP"] =  0; ["REP"] =    0; ["FACTION"] = 1; ["TIER"] = 2;                      ["NAME"] = { ["EN"] = "Slayer of Thaurisgar"; }; };</v>
      </c>
      <c r="T18">
        <f t="shared" si="0"/>
        <v>17</v>
      </c>
      <c r="U18" t="str">
        <f t="shared" si="4"/>
        <v xml:space="preserve"> [17] = {</v>
      </c>
      <c r="V18" t="str">
        <f t="shared" si="5"/>
        <v xml:space="preserve">["ID"] = 1879458702; </v>
      </c>
      <c r="W18" t="str">
        <f t="shared" si="6"/>
        <v xml:space="preserve">["ID"] = 1879458702; </v>
      </c>
      <c r="X18" t="str">
        <f t="shared" si="7"/>
        <v/>
      </c>
      <c r="Y18" s="1" t="str">
        <f t="shared" si="8"/>
        <v xml:space="preserve">                     </v>
      </c>
      <c r="Z18" t="str">
        <f>IF(LEN(D18)&gt;0,VLOOKUP(D18,Type!A$2:B$18,2,FALSE),"0")</f>
        <v>0</v>
      </c>
      <c r="AA18" t="str">
        <f t="shared" si="9"/>
        <v xml:space="preserve">["TYPE"] =  0; </v>
      </c>
      <c r="AB18" t="str">
        <f>IF(NOT(ISBLANK(E18)),VLOOKUP(E18,Type!D$2:E$6,2,FALSE),"")</f>
        <v/>
      </c>
      <c r="AC18" t="str">
        <f t="shared" si="10"/>
        <v xml:space="preserve">            </v>
      </c>
      <c r="AD18" t="str">
        <f t="shared" si="11"/>
        <v>0</v>
      </c>
      <c r="AE18" t="str">
        <f t="shared" si="12"/>
        <v xml:space="preserve">["VXP"] =    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                     </v>
      </c>
      <c r="AN18" t="str">
        <f t="shared" si="20"/>
        <v/>
      </c>
      <c r="AO18" t="str">
        <f t="shared" si="21"/>
        <v xml:space="preserve">["NAME"] = { ["EN"] = "Slayer of Thaurisgar"; }; </v>
      </c>
      <c r="AP18" t="str">
        <f t="shared" si="22"/>
        <v/>
      </c>
      <c r="AQ18" t="str">
        <f t="shared" si="23"/>
        <v/>
      </c>
      <c r="AR18" t="str">
        <f t="shared" si="24"/>
        <v/>
      </c>
      <c r="AS18" t="str">
        <f t="shared" si="1"/>
        <v>};</v>
      </c>
    </row>
    <row r="19" spans="1:45" x14ac:dyDescent="0.25">
      <c r="A19">
        <v>1879459078</v>
      </c>
      <c r="C19" t="s">
        <v>2037</v>
      </c>
      <c r="D19" s="2"/>
      <c r="M19">
        <v>2</v>
      </c>
      <c r="R19" t="str">
        <f t="shared" si="2"/>
        <v xml:space="preserve"> [18] = {["ID"] = 1879459078; }; -- Alchemy of Thaurisgar</v>
      </c>
      <c r="S19" s="1" t="str">
        <f t="shared" si="3"/>
        <v xml:space="preserve"> [18] = {["ID"] = 1879459078;                      ["TYPE"] =  0;             ["VXP"] =    0; ["LP"] =  0; ["REP"] =    0; ["FACTION"] = 1; ["TIER"] = 2;                      ["NAME"] = { ["EN"] = "Alchemy of Thaurisgar"; }; };</v>
      </c>
      <c r="T19">
        <f t="shared" si="0"/>
        <v>18</v>
      </c>
      <c r="U19" t="str">
        <f t="shared" si="4"/>
        <v xml:space="preserve"> [18] = {</v>
      </c>
      <c r="V19" t="str">
        <f t="shared" si="5"/>
        <v xml:space="preserve">["ID"] = 1879459078; </v>
      </c>
      <c r="W19" t="str">
        <f t="shared" si="6"/>
        <v xml:space="preserve">["ID"] = 1879459078; </v>
      </c>
      <c r="X19" t="str">
        <f t="shared" si="7"/>
        <v/>
      </c>
      <c r="Y19" s="1" t="str">
        <f t="shared" si="8"/>
        <v xml:space="preserve">                     </v>
      </c>
      <c r="Z19" t="str">
        <f>IF(LEN(D19)&gt;0,VLOOKUP(D19,Type!A$2:B$18,2,FALSE),"0")</f>
        <v>0</v>
      </c>
      <c r="AA19" t="str">
        <f t="shared" si="9"/>
        <v xml:space="preserve">["TYPE"] =  0;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2; </v>
      </c>
      <c r="AM19" t="str">
        <f t="shared" si="19"/>
        <v xml:space="preserve">                     </v>
      </c>
      <c r="AN19" t="str">
        <f t="shared" si="20"/>
        <v/>
      </c>
      <c r="AO19" t="str">
        <f t="shared" si="21"/>
        <v xml:space="preserve">["NAME"] = { ["EN"] = "Alchemy of Thaurisgar"; }; </v>
      </c>
      <c r="AP19" t="str">
        <f t="shared" si="22"/>
        <v/>
      </c>
      <c r="AQ19" t="str">
        <f t="shared" si="23"/>
        <v/>
      </c>
      <c r="AR19" t="str">
        <f t="shared" si="24"/>
        <v/>
      </c>
      <c r="AS19" t="str">
        <f t="shared" si="1"/>
        <v>};</v>
      </c>
    </row>
    <row r="20" spans="1:45" x14ac:dyDescent="0.25">
      <c r="C20" s="2" t="s">
        <v>2038</v>
      </c>
      <c r="M20">
        <v>1</v>
      </c>
      <c r="P20">
        <v>279</v>
      </c>
      <c r="R20" t="str">
        <f t="shared" si="2"/>
        <v xml:space="preserve"> [19] = {["CAT_ID"] = 279; }; -- Sagroth, Lair of Vermin</v>
      </c>
      <c r="S20" s="1" t="str">
        <f t="shared" si="3"/>
        <v xml:space="preserve"> [19] = {                                          ["TYPE"] =  0;             ["VXP"] =    0; ["LP"] =  0; ["REP"] =    0; ["FACTION"] = 1; ["TIER"] = 1;                      ["NAME"] = { ["EN"] = "Sagroth, Lair of Vermin"; }; };</v>
      </c>
      <c r="T20">
        <f t="shared" si="0"/>
        <v>19</v>
      </c>
      <c r="U20" t="str">
        <f t="shared" si="4"/>
        <v xml:space="preserve"> [19] = {</v>
      </c>
      <c r="V20" t="str">
        <f t="shared" si="5"/>
        <v xml:space="preserve">                     </v>
      </c>
      <c r="W20" t="str">
        <f t="shared" si="6"/>
        <v/>
      </c>
      <c r="X20" t="str">
        <f t="shared" si="7"/>
        <v xml:space="preserve">["CAT_ID"] = 279; </v>
      </c>
      <c r="Y20" s="1" t="str">
        <f t="shared" si="8"/>
        <v xml:space="preserve">                     </v>
      </c>
      <c r="Z20" t="str">
        <f>IF(LEN(D20)&gt;0,VLOOKUP(D20,Type!A$2:B$18,2,FALSE),"0")</f>
        <v>0</v>
      </c>
      <c r="AA20" t="str">
        <f t="shared" si="9"/>
        <v xml:space="preserve">["TYPE"] =  0; </v>
      </c>
      <c r="AB20" t="str">
        <f>IF(NOT(ISBLANK(E20)),VLOOKUP(E20,Type!D$2:E$6,2,FALSE),"")</f>
        <v/>
      </c>
      <c r="AC20" t="str">
        <f t="shared" si="10"/>
        <v xml:space="preserve">            </v>
      </c>
      <c r="AD20" t="str">
        <f t="shared" si="11"/>
        <v>0</v>
      </c>
      <c r="AE20" t="str">
        <f t="shared" si="12"/>
        <v xml:space="preserve">["VXP"] =    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                     </v>
      </c>
      <c r="AN20" t="str">
        <f t="shared" si="20"/>
        <v/>
      </c>
      <c r="AO20" t="str">
        <f t="shared" si="21"/>
        <v xml:space="preserve">["NAME"] = { ["EN"] = "Sagroth, Lair of Vermin"; }; </v>
      </c>
      <c r="AP20" t="str">
        <f t="shared" si="22"/>
        <v/>
      </c>
      <c r="AQ20" t="str">
        <f t="shared" si="23"/>
        <v/>
      </c>
      <c r="AR20" t="str">
        <f t="shared" si="24"/>
        <v/>
      </c>
      <c r="AS20" t="str">
        <f t="shared" si="1"/>
        <v>};</v>
      </c>
    </row>
    <row r="21" spans="1:45" x14ac:dyDescent="0.25">
      <c r="A21">
        <v>1879458466</v>
      </c>
      <c r="C21" t="s">
        <v>2039</v>
      </c>
      <c r="M21">
        <v>1</v>
      </c>
      <c r="R21" t="str">
        <f t="shared" si="2"/>
        <v xml:space="preserve"> [20] = {["ID"] = 1879458466; }; -- Deeds of Sagroth, Lair of Vermin</v>
      </c>
      <c r="S21" s="1" t="str">
        <f t="shared" si="3"/>
        <v xml:space="preserve"> [20] = {["ID"] = 1879458466;                      ["TYPE"] =  0;             ["VXP"] =    0; ["LP"] =  0; ["REP"] =    0; ["FACTION"] = 1; ["TIER"] = 1;                      ["NAME"] = { ["EN"] = "Deeds of Sagroth, Lair of Vermin"; }; };</v>
      </c>
      <c r="T21">
        <f t="shared" si="0"/>
        <v>20</v>
      </c>
      <c r="U21" t="str">
        <f t="shared" si="4"/>
        <v xml:space="preserve"> [20] = {</v>
      </c>
      <c r="V21" t="str">
        <f t="shared" si="5"/>
        <v xml:space="preserve">["ID"] = 1879458466; </v>
      </c>
      <c r="W21" t="str">
        <f t="shared" si="6"/>
        <v xml:space="preserve">["ID"] = 1879458466; </v>
      </c>
      <c r="X21" t="str">
        <f t="shared" si="7"/>
        <v/>
      </c>
      <c r="Y21" s="1" t="str">
        <f t="shared" si="8"/>
        <v xml:space="preserve">                     </v>
      </c>
      <c r="Z21" t="str">
        <f>IF(LEN(D21)&gt;0,VLOOKUP(D21,Type!A$2:B$18,2,FALSE),"0")</f>
        <v>0</v>
      </c>
      <c r="AA21" t="str">
        <f t="shared" si="9"/>
        <v xml:space="preserve">["TYPE"] =  0; </v>
      </c>
      <c r="AB21" t="str">
        <f>IF(NOT(ISBLANK(E21)),VLOOKUP(E21,Type!D$2:E$6,2,FALSE),"")</f>
        <v/>
      </c>
      <c r="AC21" t="str">
        <f t="shared" si="10"/>
        <v xml:space="preserve">            </v>
      </c>
      <c r="AD21" t="str">
        <f t="shared" si="11"/>
        <v>0</v>
      </c>
      <c r="AE21" t="str">
        <f t="shared" si="12"/>
        <v xml:space="preserve">["VXP"] =    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1; </v>
      </c>
      <c r="AM21" t="str">
        <f t="shared" si="19"/>
        <v xml:space="preserve">                     </v>
      </c>
      <c r="AN21" t="str">
        <f t="shared" si="20"/>
        <v/>
      </c>
      <c r="AO21" t="str">
        <f t="shared" si="21"/>
        <v xml:space="preserve">["NAME"] = { ["EN"] = "Deeds of Sagroth, Lair of Vermin"; }; </v>
      </c>
      <c r="AP21" t="str">
        <f t="shared" si="22"/>
        <v/>
      </c>
      <c r="AQ21" t="str">
        <f t="shared" si="23"/>
        <v/>
      </c>
      <c r="AR21" t="str">
        <f t="shared" si="24"/>
        <v/>
      </c>
      <c r="AS21" t="str">
        <f t="shared" si="1"/>
        <v>};</v>
      </c>
    </row>
    <row r="22" spans="1:45" x14ac:dyDescent="0.25">
      <c r="A22">
        <v>1879458459</v>
      </c>
      <c r="C22" t="s">
        <v>2040</v>
      </c>
      <c r="M22">
        <v>2</v>
      </c>
      <c r="R22" t="str">
        <f t="shared" si="2"/>
        <v xml:space="preserve"> [21] = {["ID"] = 1879458459; }; -- Sagroth, Lair of Vermin -- Tier 1</v>
      </c>
      <c r="S22" s="1" t="str">
        <f t="shared" si="3"/>
        <v xml:space="preserve"> [21] = {["ID"] = 1879458459;                      ["TYPE"] =  0;             ["VXP"] =    0; ["LP"] =  0; ["REP"] =    0; ["FACTION"] = 1; ["TIER"] = 2;                      ["NAME"] = { ["EN"] = "Sagroth, Lair of Vermin -- Tier 1"; }; };</v>
      </c>
      <c r="T22">
        <f t="shared" si="0"/>
        <v>21</v>
      </c>
      <c r="U22" t="str">
        <f t="shared" si="4"/>
        <v xml:space="preserve"> [21] = {</v>
      </c>
      <c r="V22" t="str">
        <f t="shared" si="5"/>
        <v xml:space="preserve">["ID"] = 1879458459; </v>
      </c>
      <c r="W22" t="str">
        <f t="shared" si="6"/>
        <v xml:space="preserve">["ID"] = 1879458459; </v>
      </c>
      <c r="X22" t="str">
        <f t="shared" si="7"/>
        <v/>
      </c>
      <c r="Y22" s="1" t="str">
        <f t="shared" si="8"/>
        <v xml:space="preserve">                     </v>
      </c>
      <c r="Z22" t="str">
        <f>IF(LEN(D22)&gt;0,VLOOKUP(D22,Type!A$2:B$18,2,FALSE),"0")</f>
        <v>0</v>
      </c>
      <c r="AA22" t="str">
        <f t="shared" si="9"/>
        <v xml:space="preserve">["TYPE"] =  0;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                     </v>
      </c>
      <c r="AN22" t="str">
        <f t="shared" si="20"/>
        <v/>
      </c>
      <c r="AO22" t="str">
        <f t="shared" si="21"/>
        <v xml:space="preserve">["NAME"] = { ["EN"] = "Sagroth, Lair of Vermin -- Tier 1"; }; </v>
      </c>
      <c r="AP22" t="str">
        <f t="shared" si="22"/>
        <v/>
      </c>
      <c r="AQ22" t="str">
        <f t="shared" si="23"/>
        <v/>
      </c>
      <c r="AR22" t="str">
        <f t="shared" si="24"/>
        <v/>
      </c>
      <c r="AS22" t="str">
        <f t="shared" si="1"/>
        <v>};</v>
      </c>
    </row>
    <row r="23" spans="1:45" x14ac:dyDescent="0.25">
      <c r="A23">
        <v>1879458464</v>
      </c>
      <c r="C23" t="s">
        <v>2041</v>
      </c>
      <c r="M23">
        <v>2</v>
      </c>
      <c r="R23" t="str">
        <f t="shared" si="2"/>
        <v xml:space="preserve"> [22] = {["ID"] = 1879458464; }; -- Sagroth, Lair of Vermin -- Tier 2</v>
      </c>
      <c r="S23" s="1" t="str">
        <f t="shared" si="3"/>
        <v xml:space="preserve"> [22] = {["ID"] = 1879458464;                      ["TYPE"] =  0;             ["VXP"] =    0; ["LP"] =  0; ["REP"] =    0; ["FACTION"] = 1; ["TIER"] = 2;                      ["NAME"] = { ["EN"] = "Sagroth, Lair of Vermin -- Tier 2"; }; };</v>
      </c>
      <c r="T23">
        <f t="shared" si="0"/>
        <v>22</v>
      </c>
      <c r="U23" t="str">
        <f t="shared" si="4"/>
        <v xml:space="preserve"> [22] = {</v>
      </c>
      <c r="V23" t="str">
        <f t="shared" si="5"/>
        <v xml:space="preserve">["ID"] = 1879458464; </v>
      </c>
      <c r="W23" t="str">
        <f t="shared" si="6"/>
        <v xml:space="preserve">["ID"] = 1879458464; </v>
      </c>
      <c r="X23" t="str">
        <f t="shared" si="7"/>
        <v/>
      </c>
      <c r="Y23" s="1" t="str">
        <f t="shared" si="8"/>
        <v xml:space="preserve">                     </v>
      </c>
      <c r="Z23" t="str">
        <f>IF(LEN(D23)&gt;0,VLOOKUP(D23,Type!A$2:B$18,2,FALSE),"0")</f>
        <v>0</v>
      </c>
      <c r="AA23" t="str">
        <f t="shared" si="9"/>
        <v xml:space="preserve">["TYPE"] =  0; </v>
      </c>
      <c r="AB23" t="str">
        <f>IF(NOT(ISBLANK(E23)),VLOOKUP(E23,Type!D$2:E$6,2,FALSE),"")</f>
        <v/>
      </c>
      <c r="AC23" t="str">
        <f t="shared" si="10"/>
        <v xml:space="preserve">            </v>
      </c>
      <c r="AD23" t="str">
        <f t="shared" si="11"/>
        <v>0</v>
      </c>
      <c r="AE23" t="str">
        <f t="shared" si="12"/>
        <v xml:space="preserve">["VXP"] =    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                     </v>
      </c>
      <c r="AN23" t="str">
        <f t="shared" si="20"/>
        <v/>
      </c>
      <c r="AO23" t="str">
        <f t="shared" si="21"/>
        <v xml:space="preserve">["NAME"] = { ["EN"] = "Sagroth, Lair of Vermin -- Tier 2"; }; </v>
      </c>
      <c r="AP23" t="str">
        <f t="shared" si="22"/>
        <v/>
      </c>
      <c r="AQ23" t="str">
        <f t="shared" si="23"/>
        <v/>
      </c>
      <c r="AR23" t="str">
        <f t="shared" si="24"/>
        <v/>
      </c>
      <c r="AS23" t="str">
        <f t="shared" si="1"/>
        <v>};</v>
      </c>
    </row>
    <row r="24" spans="1:45" x14ac:dyDescent="0.25">
      <c r="A24">
        <v>1879458462</v>
      </c>
      <c r="C24" t="s">
        <v>2042</v>
      </c>
      <c r="M24">
        <v>2</v>
      </c>
      <c r="R24" t="str">
        <f t="shared" si="2"/>
        <v xml:space="preserve"> [23] = {["ID"] = 1879458462; }; -- Sagroth, Lair of Vermin -- Tier 3</v>
      </c>
      <c r="S24" s="1" t="str">
        <f t="shared" si="3"/>
        <v xml:space="preserve"> [23] = {["ID"] = 1879458462;                      ["TYPE"] =  0;             ["VXP"] =    0; ["LP"] =  0; ["REP"] =    0; ["FACTION"] = 1; ["TIER"] = 2;                      ["NAME"] = { ["EN"] = "Sagroth, Lair of Vermin -- Tier 3"; }; };</v>
      </c>
      <c r="T24">
        <f t="shared" si="0"/>
        <v>23</v>
      </c>
      <c r="U24" t="str">
        <f t="shared" si="4"/>
        <v xml:space="preserve"> [23] = {</v>
      </c>
      <c r="V24" t="str">
        <f t="shared" si="5"/>
        <v xml:space="preserve">["ID"] = 1879458462; </v>
      </c>
      <c r="W24" t="str">
        <f t="shared" si="6"/>
        <v xml:space="preserve">["ID"] = 1879458462; </v>
      </c>
      <c r="X24" t="str">
        <f t="shared" si="7"/>
        <v/>
      </c>
      <c r="Y24" s="1" t="str">
        <f t="shared" si="8"/>
        <v xml:space="preserve">                     </v>
      </c>
      <c r="Z24" t="str">
        <f>IF(LEN(D24)&gt;0,VLOOKUP(D24,Type!A$2:B$18,2,FALSE),"0")</f>
        <v>0</v>
      </c>
      <c r="AA24" t="str">
        <f t="shared" si="9"/>
        <v xml:space="preserve">["TYPE"] =  0; </v>
      </c>
      <c r="AB24" t="str">
        <f>IF(NOT(ISBLANK(E24)),VLOOKUP(E24,Type!D$2:E$6,2,FALSE),"")</f>
        <v/>
      </c>
      <c r="AC24" t="str">
        <f t="shared" si="10"/>
        <v xml:space="preserve">            </v>
      </c>
      <c r="AD24" t="str">
        <f t="shared" si="11"/>
        <v>0</v>
      </c>
      <c r="AE24" t="str">
        <f t="shared" si="12"/>
        <v xml:space="preserve">["VXP"] =    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                     </v>
      </c>
      <c r="AN24" t="str">
        <f t="shared" si="20"/>
        <v/>
      </c>
      <c r="AO24" t="str">
        <f t="shared" si="21"/>
        <v xml:space="preserve">["NAME"] = { ["EN"] = "Sagroth, Lair of Vermin -- Tier 3"; }; </v>
      </c>
      <c r="AP24" t="str">
        <f t="shared" si="22"/>
        <v/>
      </c>
      <c r="AQ24" t="str">
        <f t="shared" si="23"/>
        <v/>
      </c>
      <c r="AR24" t="str">
        <f t="shared" si="24"/>
        <v/>
      </c>
      <c r="AS24" t="str">
        <f t="shared" si="1"/>
        <v>};</v>
      </c>
    </row>
    <row r="25" spans="1:45" x14ac:dyDescent="0.25">
      <c r="A25">
        <v>1879458465</v>
      </c>
      <c r="C25" t="s">
        <v>2043</v>
      </c>
      <c r="D25" s="2"/>
      <c r="M25">
        <v>2</v>
      </c>
      <c r="R25" t="str">
        <f t="shared" si="2"/>
        <v xml:space="preserve"> [24] = {["ID"] = 1879458465; }; -- Sagroth, Lair of Vermin -- Slayer of Angmarim</v>
      </c>
      <c r="S25" s="1" t="str">
        <f t="shared" si="3"/>
        <v xml:space="preserve"> [24] = {["ID"] = 1879458465;                      ["TYPE"] =  0;             ["VXP"] =    0; ["LP"] =  0; ["REP"] =    0; ["FACTION"] = 1; ["TIER"] = 2;                      ["NAME"] = { ["EN"] = "Sagroth, Lair of Vermin -- Slayer of Angmarim"; }; };</v>
      </c>
      <c r="T25">
        <f t="shared" si="0"/>
        <v>24</v>
      </c>
      <c r="U25" t="str">
        <f t="shared" si="4"/>
        <v xml:space="preserve"> [24] = {</v>
      </c>
      <c r="V25" t="str">
        <f t="shared" si="5"/>
        <v xml:space="preserve">["ID"] = 1879458465; </v>
      </c>
      <c r="W25" t="str">
        <f t="shared" si="6"/>
        <v xml:space="preserve">["ID"] = 1879458465; </v>
      </c>
      <c r="X25" t="str">
        <f t="shared" si="7"/>
        <v/>
      </c>
      <c r="Y25" s="1" t="str">
        <f t="shared" si="8"/>
        <v xml:space="preserve">                     </v>
      </c>
      <c r="Z25" t="str">
        <f>IF(LEN(D25)&gt;0,VLOOKUP(D25,Type!A$2:B$18,2,FALSE),"0")</f>
        <v>0</v>
      </c>
      <c r="AA25" t="str">
        <f t="shared" si="9"/>
        <v xml:space="preserve">["TYPE"] =  0; </v>
      </c>
      <c r="AB25" t="str">
        <f>IF(NOT(ISBLANK(E25)),VLOOKUP(E25,Type!D$2:E$6,2,FALSE),"")</f>
        <v/>
      </c>
      <c r="AC25" t="str">
        <f t="shared" si="10"/>
        <v xml:space="preserve">            </v>
      </c>
      <c r="AD25" t="str">
        <f t="shared" si="11"/>
        <v>0</v>
      </c>
      <c r="AE25" t="str">
        <f t="shared" si="12"/>
        <v xml:space="preserve">["VXP"] =    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                     </v>
      </c>
      <c r="AN25" t="str">
        <f t="shared" si="20"/>
        <v/>
      </c>
      <c r="AO25" t="str">
        <f t="shared" si="21"/>
        <v xml:space="preserve">["NAME"] = { ["EN"] = "Sagroth, Lair of Vermin -- Slayer of Angmarim"; }; </v>
      </c>
      <c r="AP25" t="str">
        <f t="shared" si="22"/>
        <v/>
      </c>
      <c r="AQ25" t="str">
        <f t="shared" si="23"/>
        <v/>
      </c>
      <c r="AR25" t="str">
        <f t="shared" si="24"/>
        <v/>
      </c>
      <c r="AS25" t="str">
        <f t="shared" si="1"/>
        <v>};</v>
      </c>
    </row>
    <row r="26" spans="1:45" x14ac:dyDescent="0.25">
      <c r="A26">
        <v>1879460770</v>
      </c>
      <c r="C26" t="s">
        <v>2044</v>
      </c>
      <c r="M26">
        <v>2</v>
      </c>
      <c r="R26" t="str">
        <f t="shared" si="2"/>
        <v xml:space="preserve"> [25] = {["ID"] = 1879460770; }; -- Sagroth, Lair of Vermin -- The Seekers of Sagroth</v>
      </c>
      <c r="S26" s="1" t="str">
        <f t="shared" si="3"/>
        <v xml:space="preserve"> [25] = {["ID"] = 1879460770;                      ["TYPE"] =  0;             ["VXP"] =    0; ["LP"] =  0; ["REP"] =    0; ["FACTION"] = 1; ["TIER"] = 2;                      ["NAME"] = { ["EN"] = "Sagroth, Lair of Vermin -- The Seekers of Sagroth"; }; };</v>
      </c>
      <c r="T26">
        <f t="shared" si="0"/>
        <v>25</v>
      </c>
      <c r="U26" t="str">
        <f t="shared" si="4"/>
        <v xml:space="preserve"> [25] = {</v>
      </c>
      <c r="V26" t="str">
        <f t="shared" si="5"/>
        <v xml:space="preserve">["ID"] = 1879460770; </v>
      </c>
      <c r="W26" t="str">
        <f t="shared" si="6"/>
        <v xml:space="preserve">["ID"] = 1879460770; </v>
      </c>
      <c r="X26" t="str">
        <f t="shared" si="7"/>
        <v/>
      </c>
      <c r="Y26" s="1" t="str">
        <f t="shared" si="8"/>
        <v xml:space="preserve">                     </v>
      </c>
      <c r="Z26" t="str">
        <f>IF(LEN(D26)&gt;0,VLOOKUP(D26,Type!A$2:B$18,2,FALSE),"0")</f>
        <v>0</v>
      </c>
      <c r="AA26" t="str">
        <f t="shared" si="9"/>
        <v xml:space="preserve">["TYPE"] =  0; </v>
      </c>
      <c r="AB26" t="str">
        <f>IF(NOT(ISBLANK(E26)),VLOOKUP(E26,Type!D$2:E$6,2,FALSE),"")</f>
        <v/>
      </c>
      <c r="AC26" t="str">
        <f t="shared" si="10"/>
        <v xml:space="preserve">            </v>
      </c>
      <c r="AD26" t="str">
        <f t="shared" si="11"/>
        <v>0</v>
      </c>
      <c r="AE26" t="str">
        <f t="shared" si="12"/>
        <v xml:space="preserve">["VXP"] =    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                     </v>
      </c>
      <c r="AN26" t="str">
        <f t="shared" si="20"/>
        <v/>
      </c>
      <c r="AO26" t="str">
        <f t="shared" si="21"/>
        <v xml:space="preserve">["NAME"] = { ["EN"] = "Sagroth, Lair of Vermin -- The Seekers of Sagroth"; }; </v>
      </c>
      <c r="AP26" t="str">
        <f t="shared" si="22"/>
        <v/>
      </c>
      <c r="AQ26" t="str">
        <f t="shared" si="23"/>
        <v/>
      </c>
      <c r="AR26" t="str">
        <f t="shared" si="24"/>
        <v/>
      </c>
      <c r="AS26" t="str">
        <f t="shared" si="1"/>
        <v>};</v>
      </c>
    </row>
    <row r="27" spans="1:45" x14ac:dyDescent="0.25">
      <c r="C27" s="2" t="s">
        <v>2045</v>
      </c>
      <c r="M27">
        <v>1</v>
      </c>
      <c r="P27">
        <v>280</v>
      </c>
      <c r="R27" t="str">
        <f t="shared" si="2"/>
        <v xml:space="preserve"> [26] = {["CAT_ID"] = 280; }; -- Gwathrenost, the Witch-king's Citadel</v>
      </c>
      <c r="S27" s="1" t="str">
        <f t="shared" si="3"/>
        <v xml:space="preserve"> [26] = {                                          ["TYPE"] =  0;             ["VXP"] =    0; ["LP"] =  0; ["REP"] =    0; ["FACTION"] = 1; ["TIER"] = 1;                      ["NAME"] = { ["EN"] = "Gwathrenost, the Witch-king's Citadel"; }; };</v>
      </c>
      <c r="T27">
        <f t="shared" si="0"/>
        <v>26</v>
      </c>
      <c r="U27" t="str">
        <f t="shared" si="4"/>
        <v xml:space="preserve"> [26] = {</v>
      </c>
      <c r="V27" t="str">
        <f t="shared" si="5"/>
        <v xml:space="preserve">                     </v>
      </c>
      <c r="W27" t="str">
        <f t="shared" si="6"/>
        <v/>
      </c>
      <c r="X27" t="str">
        <f t="shared" si="7"/>
        <v xml:space="preserve">["CAT_ID"] = 280; </v>
      </c>
      <c r="Y27" s="1" t="str">
        <f t="shared" si="8"/>
        <v xml:space="preserve">                     </v>
      </c>
      <c r="Z27" t="str">
        <f>IF(LEN(D27)&gt;0,VLOOKUP(D27,Type!A$2:B$18,2,FALSE),"0")</f>
        <v>0</v>
      </c>
      <c r="AA27" t="str">
        <f t="shared" si="9"/>
        <v xml:space="preserve">["TYPE"] =  0; </v>
      </c>
      <c r="AB27" t="str">
        <f>IF(NOT(ISBLANK(E27)),VLOOKUP(E27,Type!D$2:E$6,2,FALSE),"")</f>
        <v/>
      </c>
      <c r="AC27" t="str">
        <f t="shared" si="10"/>
        <v xml:space="preserve">            </v>
      </c>
      <c r="AD27" t="str">
        <f t="shared" si="11"/>
        <v>0</v>
      </c>
      <c r="AE27" t="str">
        <f t="shared" si="12"/>
        <v xml:space="preserve">["VXP"] =    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                     </v>
      </c>
      <c r="AN27" t="str">
        <f t="shared" si="20"/>
        <v/>
      </c>
      <c r="AO27" t="str">
        <f t="shared" si="21"/>
        <v xml:space="preserve">["NAME"] = { ["EN"] = "Gwathrenost, the Witch-king's Citadel"; }; </v>
      </c>
      <c r="AP27" t="str">
        <f t="shared" si="22"/>
        <v/>
      </c>
      <c r="AQ27" t="str">
        <f t="shared" si="23"/>
        <v/>
      </c>
      <c r="AR27" t="str">
        <f t="shared" si="24"/>
        <v/>
      </c>
      <c r="AS27" t="str">
        <f t="shared" si="1"/>
        <v>};</v>
      </c>
    </row>
    <row r="28" spans="1:45" x14ac:dyDescent="0.25">
      <c r="A28">
        <v>1879458914</v>
      </c>
      <c r="C28" t="s">
        <v>2046</v>
      </c>
      <c r="M28">
        <v>1</v>
      </c>
      <c r="R28" t="str">
        <f t="shared" si="2"/>
        <v xml:space="preserve"> [27] = {["ID"] = 1879458914; }; -- Deeds of Gwathrenost, the Witch-king's Citadel</v>
      </c>
      <c r="S28" s="1" t="str">
        <f t="shared" si="3"/>
        <v xml:space="preserve"> [27] = {["ID"] = 1879458914;                      ["TYPE"] =  0;             ["VXP"] =    0; ["LP"] =  0; ["REP"] =    0; ["FACTION"] = 1; ["TIER"] = 1;                      ["NAME"] = { ["EN"] = "Deeds of Gwathrenost, the Witch-king's Citadel"; }; };</v>
      </c>
      <c r="T28">
        <f t="shared" si="0"/>
        <v>27</v>
      </c>
      <c r="U28" t="str">
        <f t="shared" si="4"/>
        <v xml:space="preserve"> [27] = {</v>
      </c>
      <c r="V28" t="str">
        <f t="shared" si="5"/>
        <v xml:space="preserve">["ID"] = 1879458914; </v>
      </c>
      <c r="W28" t="str">
        <f t="shared" si="6"/>
        <v xml:space="preserve">["ID"] = 1879458914; </v>
      </c>
      <c r="X28" t="str">
        <f t="shared" si="7"/>
        <v/>
      </c>
      <c r="Y28" s="1" t="str">
        <f t="shared" si="8"/>
        <v xml:space="preserve">                     </v>
      </c>
      <c r="Z28" t="str">
        <f>IF(LEN(D28)&gt;0,VLOOKUP(D28,Type!A$2:B$18,2,FALSE),"0")</f>
        <v>0</v>
      </c>
      <c r="AA28" t="str">
        <f t="shared" si="9"/>
        <v xml:space="preserve">["TYPE"] =  0; </v>
      </c>
      <c r="AB28" t="str">
        <f>IF(NOT(ISBLANK(E28)),VLOOKUP(E28,Type!D$2:E$6,2,FALSE),"")</f>
        <v/>
      </c>
      <c r="AC28" t="str">
        <f t="shared" si="10"/>
        <v xml:space="preserve">            </v>
      </c>
      <c r="AD28" t="str">
        <f t="shared" si="11"/>
        <v>0</v>
      </c>
      <c r="AE28" t="str">
        <f t="shared" si="12"/>
        <v xml:space="preserve">["VXP"] =    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                     </v>
      </c>
      <c r="AN28" t="str">
        <f t="shared" si="20"/>
        <v/>
      </c>
      <c r="AO28" t="str">
        <f t="shared" si="21"/>
        <v xml:space="preserve">["NAME"] = { ["EN"] = "Deeds of Gwathrenost, the Witch-king's Citadel"; }; </v>
      </c>
      <c r="AP28" t="str">
        <f t="shared" si="22"/>
        <v/>
      </c>
      <c r="AQ28" t="str">
        <f t="shared" si="23"/>
        <v/>
      </c>
      <c r="AR28" t="str">
        <f t="shared" si="24"/>
        <v/>
      </c>
      <c r="AS28" t="str">
        <f t="shared" si="1"/>
        <v>};</v>
      </c>
    </row>
    <row r="29" spans="1:45" x14ac:dyDescent="0.25">
      <c r="A29">
        <v>1879458624</v>
      </c>
      <c r="C29" t="s">
        <v>2047</v>
      </c>
      <c r="M29">
        <v>2</v>
      </c>
      <c r="R29" t="str">
        <f t="shared" si="2"/>
        <v xml:space="preserve"> [28] = {["ID"] = 1879458624; }; -- Gwathrenost, the Witch-king's Citadel -- Tier 1</v>
      </c>
      <c r="S29" s="1" t="str">
        <f t="shared" si="3"/>
        <v xml:space="preserve"> [28] = {["ID"] = 1879458624;                      ["TYPE"] =  0;             ["VXP"] =    0; ["LP"] =  0; ["REP"] =    0; ["FACTION"] = 1; ["TIER"] = 2;                      ["NAME"] = { ["EN"] = "Gwathrenost, the Witch-king's Citadel -- Tier 1"; }; };</v>
      </c>
      <c r="T29">
        <f t="shared" si="0"/>
        <v>28</v>
      </c>
      <c r="U29" t="str">
        <f t="shared" si="4"/>
        <v xml:space="preserve"> [28] = {</v>
      </c>
      <c r="V29" t="str">
        <f t="shared" si="5"/>
        <v xml:space="preserve">["ID"] = 1879458624; </v>
      </c>
      <c r="W29" t="str">
        <f t="shared" si="6"/>
        <v xml:space="preserve">["ID"] = 1879458624; </v>
      </c>
      <c r="X29" t="str">
        <f t="shared" si="7"/>
        <v/>
      </c>
      <c r="Y29" s="1" t="str">
        <f t="shared" si="8"/>
        <v xml:space="preserve">                     </v>
      </c>
      <c r="Z29" t="str">
        <f>IF(LEN(D29)&gt;0,VLOOKUP(D29,Type!A$2:B$18,2,FALSE),"0")</f>
        <v>0</v>
      </c>
      <c r="AA29" t="str">
        <f t="shared" si="9"/>
        <v xml:space="preserve">["TYPE"] =  0; </v>
      </c>
      <c r="AB29" t="str">
        <f>IF(NOT(ISBLANK(E29)),VLOOKUP(E29,Type!D$2:E$6,2,FALSE),"")</f>
        <v/>
      </c>
      <c r="AC29" t="str">
        <f t="shared" si="10"/>
        <v xml:space="preserve">            </v>
      </c>
      <c r="AD29" t="str">
        <f t="shared" si="11"/>
        <v>0</v>
      </c>
      <c r="AE29" t="str">
        <f t="shared" si="12"/>
        <v xml:space="preserve">["VXP"] =    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                     </v>
      </c>
      <c r="AN29" t="str">
        <f t="shared" si="20"/>
        <v/>
      </c>
      <c r="AO29" t="str">
        <f t="shared" si="21"/>
        <v xml:space="preserve">["NAME"] = { ["EN"] = "Gwathrenost, the Witch-king's Citadel -- Tier 1"; }; </v>
      </c>
      <c r="AP29" t="str">
        <f t="shared" si="22"/>
        <v/>
      </c>
      <c r="AQ29" t="str">
        <f t="shared" si="23"/>
        <v/>
      </c>
      <c r="AR29" t="str">
        <f t="shared" si="24"/>
        <v/>
      </c>
      <c r="AS29" t="str">
        <f t="shared" si="1"/>
        <v>};</v>
      </c>
    </row>
    <row r="30" spans="1:45" x14ac:dyDescent="0.25">
      <c r="A30">
        <v>1879458628</v>
      </c>
      <c r="C30" t="s">
        <v>2048</v>
      </c>
      <c r="M30">
        <v>2</v>
      </c>
      <c r="R30" t="str">
        <f t="shared" si="2"/>
        <v xml:space="preserve"> [29] = {["ID"] = 1879458628; }; -- Gwathrenost, the Witch-king's Citadel -- Tier 2</v>
      </c>
      <c r="S30" s="1" t="str">
        <f t="shared" si="3"/>
        <v xml:space="preserve"> [29] = {["ID"] = 1879458628;                      ["TYPE"] =  0;             ["VXP"] =    0; ["LP"] =  0; ["REP"] =    0; ["FACTION"] = 1; ["TIER"] = 2;                      ["NAME"] = { ["EN"] = "Gwathrenost, the Witch-king's Citadel -- Tier 2"; }; };</v>
      </c>
      <c r="T30">
        <f t="shared" si="0"/>
        <v>29</v>
      </c>
      <c r="U30" t="str">
        <f t="shared" si="4"/>
        <v xml:space="preserve"> [29] = {</v>
      </c>
      <c r="V30" t="str">
        <f t="shared" si="5"/>
        <v xml:space="preserve">["ID"] = 1879458628; </v>
      </c>
      <c r="W30" t="str">
        <f t="shared" si="6"/>
        <v xml:space="preserve">["ID"] = 1879458628; </v>
      </c>
      <c r="X30" t="str">
        <f t="shared" si="7"/>
        <v/>
      </c>
      <c r="Y30" s="1" t="str">
        <f t="shared" si="8"/>
        <v xml:space="preserve">                     </v>
      </c>
      <c r="Z30" t="str">
        <f>IF(LEN(D30)&gt;0,VLOOKUP(D30,Type!A$2:B$18,2,FALSE),"0")</f>
        <v>0</v>
      </c>
      <c r="AA30" t="str">
        <f t="shared" si="9"/>
        <v xml:space="preserve">["TYPE"] =  0; </v>
      </c>
      <c r="AB30" t="str">
        <f>IF(NOT(ISBLANK(E30)),VLOOKUP(E30,Type!D$2:E$6,2,FALSE),"")</f>
        <v/>
      </c>
      <c r="AC30" t="str">
        <f t="shared" si="10"/>
        <v xml:space="preserve">            </v>
      </c>
      <c r="AD30" t="str">
        <f t="shared" si="11"/>
        <v>0</v>
      </c>
      <c r="AE30" t="str">
        <f t="shared" si="12"/>
        <v xml:space="preserve">["VXP"] =    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                     </v>
      </c>
      <c r="AN30" t="str">
        <f t="shared" si="20"/>
        <v/>
      </c>
      <c r="AO30" t="str">
        <f t="shared" si="21"/>
        <v xml:space="preserve">["NAME"] = { ["EN"] = "Gwathrenost, the Witch-king's Citadel -- Tier 2"; }; </v>
      </c>
      <c r="AP30" t="str">
        <f t="shared" si="22"/>
        <v/>
      </c>
      <c r="AQ30" t="str">
        <f t="shared" si="23"/>
        <v/>
      </c>
      <c r="AR30" t="str">
        <f t="shared" si="24"/>
        <v/>
      </c>
      <c r="AS30" t="str">
        <f t="shared" si="1"/>
        <v>};</v>
      </c>
    </row>
    <row r="31" spans="1:45" x14ac:dyDescent="0.25">
      <c r="A31">
        <v>1879458627</v>
      </c>
      <c r="C31" t="s">
        <v>2049</v>
      </c>
      <c r="M31">
        <v>2</v>
      </c>
      <c r="R31" t="str">
        <f t="shared" si="2"/>
        <v xml:space="preserve"> [30] = {["ID"] = 1879458627; }; -- Gwathrenost, the Witch-king's Citadel -- Tier 3</v>
      </c>
      <c r="S31" s="1" t="str">
        <f t="shared" si="3"/>
        <v xml:space="preserve"> [30] = {["ID"] = 1879458627;                      ["TYPE"] =  0;             ["VXP"] =    0; ["LP"] =  0; ["REP"] =    0; ["FACTION"] = 1; ["TIER"] = 2;                      ["NAME"] = { ["EN"] = "Gwathrenost, the Witch-king's Citadel -- Tier 3"; }; };</v>
      </c>
      <c r="T31">
        <f t="shared" si="0"/>
        <v>30</v>
      </c>
      <c r="U31" t="str">
        <f t="shared" si="4"/>
        <v xml:space="preserve"> [30] = {</v>
      </c>
      <c r="V31" t="str">
        <f t="shared" si="5"/>
        <v xml:space="preserve">["ID"] = 1879458627; </v>
      </c>
      <c r="W31" t="str">
        <f t="shared" si="6"/>
        <v xml:space="preserve">["ID"] = 1879458627; </v>
      </c>
      <c r="X31" t="str">
        <f t="shared" si="7"/>
        <v/>
      </c>
      <c r="Y31" s="1" t="str">
        <f t="shared" si="8"/>
        <v xml:space="preserve">                     </v>
      </c>
      <c r="Z31" t="str">
        <f>IF(LEN(D31)&gt;0,VLOOKUP(D31,Type!A$2:B$18,2,FALSE),"0")</f>
        <v>0</v>
      </c>
      <c r="AA31" t="str">
        <f t="shared" si="9"/>
        <v xml:space="preserve">["TYPE"] =  0;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                     </v>
      </c>
      <c r="AN31" t="str">
        <f t="shared" si="20"/>
        <v/>
      </c>
      <c r="AO31" t="str">
        <f t="shared" si="21"/>
        <v xml:space="preserve">["NAME"] = { ["EN"] = "Gwathrenost, the Witch-king's Citadel -- Tier 3"; }; </v>
      </c>
      <c r="AP31" t="str">
        <f t="shared" si="22"/>
        <v/>
      </c>
      <c r="AQ31" t="str">
        <f t="shared" si="23"/>
        <v/>
      </c>
      <c r="AR31" t="str">
        <f t="shared" si="24"/>
        <v/>
      </c>
      <c r="AS31" t="str">
        <f t="shared" si="1"/>
        <v>};</v>
      </c>
    </row>
    <row r="32" spans="1:45" x14ac:dyDescent="0.25">
      <c r="A32">
        <v>1879458838</v>
      </c>
      <c r="C32" t="s">
        <v>2050</v>
      </c>
      <c r="M32">
        <v>2</v>
      </c>
      <c r="R32" t="str">
        <f t="shared" si="2"/>
        <v xml:space="preserve"> [31] = {["ID"] = 1879458838; }; -- Gwathrenost, the Witch-king's Citadel -- Foe of the Iron Crown</v>
      </c>
      <c r="S32" s="1" t="str">
        <f t="shared" si="3"/>
        <v xml:space="preserve"> [31] = {["ID"] = 1879458838;                      ["TYPE"] =  0;             ["VXP"] =    0; ["LP"] =  0; ["REP"] =    0; ["FACTION"] = 1; ["TIER"] = 2;                      ["NAME"] = { ["EN"] = "Gwathrenost, the Witch-king's Citadel -- Foe of the Iron Crown"; }; };</v>
      </c>
      <c r="T32">
        <f t="shared" si="0"/>
        <v>31</v>
      </c>
      <c r="U32" t="str">
        <f t="shared" si="4"/>
        <v xml:space="preserve"> [31] = {</v>
      </c>
      <c r="V32" t="str">
        <f t="shared" si="5"/>
        <v xml:space="preserve">["ID"] = 1879458838; </v>
      </c>
      <c r="W32" t="str">
        <f t="shared" si="6"/>
        <v xml:space="preserve">["ID"] = 1879458838; </v>
      </c>
      <c r="X32" t="str">
        <f t="shared" si="7"/>
        <v/>
      </c>
      <c r="Y32" s="1" t="str">
        <f t="shared" si="8"/>
        <v xml:space="preserve">                     </v>
      </c>
      <c r="Z32" t="str">
        <f>IF(LEN(D32)&gt;0,VLOOKUP(D32,Type!A$2:B$18,2,FALSE),"0")</f>
        <v>0</v>
      </c>
      <c r="AA32" t="str">
        <f t="shared" si="9"/>
        <v xml:space="preserve">["TYPE"] =  0; </v>
      </c>
      <c r="AB32" t="str">
        <f>IF(NOT(ISBLANK(E32)),VLOOKUP(E32,Type!D$2:E$6,2,FALSE),"")</f>
        <v/>
      </c>
      <c r="AC32" t="str">
        <f t="shared" si="10"/>
        <v xml:space="preserve">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                     </v>
      </c>
      <c r="AN32" t="str">
        <f t="shared" si="20"/>
        <v/>
      </c>
      <c r="AO32" t="str">
        <f t="shared" si="21"/>
        <v xml:space="preserve">["NAME"] = { ["EN"] = "Gwathrenost, the Witch-king's Citadel -- Foe of the Iron Crown"; }; </v>
      </c>
      <c r="AP32" t="str">
        <f t="shared" si="22"/>
        <v/>
      </c>
      <c r="AQ32" t="str">
        <f t="shared" si="23"/>
        <v/>
      </c>
      <c r="AR32" t="str">
        <f t="shared" si="24"/>
        <v/>
      </c>
      <c r="AS32" t="str">
        <f t="shared" si="1"/>
        <v>};</v>
      </c>
    </row>
    <row r="33" spans="1:45" x14ac:dyDescent="0.25">
      <c r="A33">
        <v>1879458840</v>
      </c>
      <c r="C33" t="s">
        <v>2051</v>
      </c>
      <c r="D33" s="2"/>
      <c r="M33">
        <v>2</v>
      </c>
      <c r="R33" t="str">
        <f t="shared" si="2"/>
        <v xml:space="preserve"> [32] = {["ID"] = 1879458840; }; -- Gwathrenost, the Witch-king's Citadel -- Foe of the Orc-realm</v>
      </c>
      <c r="S33" s="1" t="str">
        <f t="shared" si="3"/>
        <v xml:space="preserve"> [32] = {["ID"] = 1879458840;                      ["TYPE"] =  0;             ["VXP"] =    0; ["LP"] =  0; ["REP"] =    0; ["FACTION"] = 1; ["TIER"] = 2;                      ["NAME"] = { ["EN"] = "Gwathrenost, the Witch-king's Citadel -- Foe of the Orc-realm"; }; };</v>
      </c>
      <c r="T33">
        <f t="shared" si="0"/>
        <v>32</v>
      </c>
      <c r="U33" t="str">
        <f t="shared" si="4"/>
        <v xml:space="preserve"> [32] = {</v>
      </c>
      <c r="V33" t="str">
        <f t="shared" si="5"/>
        <v xml:space="preserve">["ID"] = 1879458840; </v>
      </c>
      <c r="W33" t="str">
        <f t="shared" si="6"/>
        <v xml:space="preserve">["ID"] = 1879458840; </v>
      </c>
      <c r="X33" t="str">
        <f t="shared" si="7"/>
        <v/>
      </c>
      <c r="Y33" s="1" t="str">
        <f t="shared" si="8"/>
        <v xml:space="preserve">                     </v>
      </c>
      <c r="Z33" t="str">
        <f>IF(LEN(D33)&gt;0,VLOOKUP(D33,Type!A$2:B$18,2,FALSE),"0")</f>
        <v>0</v>
      </c>
      <c r="AA33" t="str">
        <f t="shared" si="9"/>
        <v xml:space="preserve">["TYPE"] =  0; </v>
      </c>
      <c r="AB33" t="str">
        <f>IF(NOT(ISBLANK(E33)),VLOOKUP(E33,Type!D$2:E$6,2,FALSE),"")</f>
        <v/>
      </c>
      <c r="AC33" t="str">
        <f t="shared" si="10"/>
        <v xml:space="preserve">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                     </v>
      </c>
      <c r="AN33" t="str">
        <f t="shared" si="20"/>
        <v/>
      </c>
      <c r="AO33" t="str">
        <f t="shared" si="21"/>
        <v xml:space="preserve">["NAME"] = { ["EN"] = "Gwathrenost, the Witch-king's Citadel -- Foe of the Orc-realm"; }; </v>
      </c>
      <c r="AP33" t="str">
        <f t="shared" si="22"/>
        <v/>
      </c>
      <c r="AQ33" t="str">
        <f t="shared" si="23"/>
        <v/>
      </c>
      <c r="AR33" t="str">
        <f t="shared" si="24"/>
        <v/>
      </c>
      <c r="AS33" t="str">
        <f t="shared" si="1"/>
        <v>};</v>
      </c>
    </row>
    <row r="34" spans="1:45" x14ac:dyDescent="0.25">
      <c r="A34">
        <v>1879458848</v>
      </c>
      <c r="C34" t="s">
        <v>2052</v>
      </c>
      <c r="M34">
        <v>2</v>
      </c>
      <c r="R34" t="str">
        <f t="shared" si="2"/>
        <v xml:space="preserve"> [33] = {["ID"] = 1879458848; }; -- Gwathrenost, the Witch-king's Citadel -- Shadows of the Past</v>
      </c>
      <c r="S34" s="1" t="str">
        <f t="shared" si="3"/>
        <v xml:space="preserve"> [33] = {["ID"] = 1879458848;                      ["TYPE"] =  0;             ["VXP"] =    0; ["LP"] =  0; ["REP"] =    0; ["FACTION"] = 1; ["TIER"] = 2;                      ["NAME"] = { ["EN"] = "Gwathrenost, the Witch-king's Citadel -- Shadows of the Past"; }; };</v>
      </c>
      <c r="T34">
        <f t="shared" si="0"/>
        <v>33</v>
      </c>
      <c r="U34" t="str">
        <f t="shared" si="4"/>
        <v xml:space="preserve"> [33] = {</v>
      </c>
      <c r="V34" t="str">
        <f t="shared" si="5"/>
        <v xml:space="preserve">["ID"] = 1879458848; </v>
      </c>
      <c r="W34" t="str">
        <f t="shared" si="6"/>
        <v xml:space="preserve">["ID"] = 1879458848; </v>
      </c>
      <c r="X34" t="str">
        <f t="shared" si="7"/>
        <v/>
      </c>
      <c r="Y34" s="1" t="str">
        <f t="shared" si="8"/>
        <v xml:space="preserve">                     </v>
      </c>
      <c r="Z34" t="str">
        <f>IF(LEN(D34)&gt;0,VLOOKUP(D34,Type!A$2:B$18,2,FALSE),"0")</f>
        <v>0</v>
      </c>
      <c r="AA34" t="str">
        <f t="shared" si="9"/>
        <v xml:space="preserve">["TYPE"] =  0; </v>
      </c>
      <c r="AB34" t="str">
        <f>IF(NOT(ISBLANK(E34)),VLOOKUP(E34,Type!D$2:E$6,2,FALSE),"")</f>
        <v/>
      </c>
      <c r="AC34" t="str">
        <f t="shared" si="10"/>
        <v xml:space="preserve">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2; </v>
      </c>
      <c r="AM34" t="str">
        <f t="shared" si="19"/>
        <v xml:space="preserve">                     </v>
      </c>
      <c r="AN34" t="str">
        <f t="shared" si="20"/>
        <v/>
      </c>
      <c r="AO34" t="str">
        <f t="shared" si="21"/>
        <v xml:space="preserve">["NAME"] = { ["EN"] = "Gwathrenost, the Witch-king's Citadel -- Shadows of the Past"; }; </v>
      </c>
      <c r="AP34" t="str">
        <f t="shared" si="22"/>
        <v/>
      </c>
      <c r="AQ34" t="str">
        <f t="shared" si="23"/>
        <v/>
      </c>
      <c r="AR34" t="str">
        <f t="shared" si="24"/>
        <v/>
      </c>
      <c r="AS34" t="str">
        <f t="shared" si="1"/>
        <v>};</v>
      </c>
    </row>
    <row r="35" spans="1:45" x14ac:dyDescent="0.25">
      <c r="A35">
        <v>1879459412</v>
      </c>
      <c r="C35" t="s">
        <v>2066</v>
      </c>
      <c r="M35">
        <v>0</v>
      </c>
      <c r="R35" t="str">
        <f t="shared" si="2"/>
        <v xml:space="preserve"> [34] = {["ID"] = 1879459412; }; -- Gwathrenost, the Witch-king's Citadel -- Castle-crasher</v>
      </c>
      <c r="S35" s="1" t="str">
        <f t="shared" si="3"/>
        <v xml:space="preserve"> [34] = {["ID"] = 1879459412;                      ["TYPE"] =  0;             ["VXP"] =    0; ["LP"] =  0; ["REP"] =    0; ["FACTION"] = 1; ["TIER"] = 0;                      ["NAME"] = { ["EN"] = "Gwathrenost, the Witch-king's Citadel -- Castle-crasher"; }; };</v>
      </c>
      <c r="T35">
        <f t="shared" si="0"/>
        <v>34</v>
      </c>
      <c r="U35" t="str">
        <f t="shared" si="4"/>
        <v xml:space="preserve"> [34] = {</v>
      </c>
      <c r="V35" t="str">
        <f t="shared" si="5"/>
        <v xml:space="preserve">["ID"] = 1879459412; </v>
      </c>
      <c r="W35" t="str">
        <f t="shared" si="6"/>
        <v xml:space="preserve">["ID"] = 1879459412; </v>
      </c>
      <c r="X35" t="str">
        <f t="shared" si="7"/>
        <v/>
      </c>
      <c r="Y35" s="1" t="str">
        <f t="shared" si="8"/>
        <v xml:space="preserve">                     </v>
      </c>
      <c r="Z35" t="str">
        <f>IF(LEN(D35)&gt;0,VLOOKUP(D35,Type!A$2:B$18,2,FALSE),"0")</f>
        <v>0</v>
      </c>
      <c r="AA35" t="str">
        <f t="shared" si="9"/>
        <v xml:space="preserve">["TYPE"] =  0; </v>
      </c>
      <c r="AB35" t="str">
        <f>IF(NOT(ISBLANK(E35)),VLOOKUP(E35,Type!D$2:E$6,2,FALSE),"")</f>
        <v/>
      </c>
      <c r="AC35" t="str">
        <f t="shared" si="10"/>
        <v xml:space="preserve">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                     </v>
      </c>
      <c r="AN35" t="str">
        <f t="shared" si="20"/>
        <v/>
      </c>
      <c r="AO35" t="str">
        <f t="shared" si="21"/>
        <v xml:space="preserve">["NAME"] = { ["EN"] = "Gwathrenost, the Witch-king's Citadel -- Castle-crasher"; }; </v>
      </c>
      <c r="AP35" t="str">
        <f t="shared" si="22"/>
        <v/>
      </c>
      <c r="AQ35" t="str">
        <f t="shared" si="23"/>
        <v/>
      </c>
      <c r="AR35" t="str">
        <f t="shared" si="24"/>
        <v/>
      </c>
      <c r="AS35" t="str">
        <f t="shared" si="1"/>
        <v>};</v>
      </c>
    </row>
    <row r="36" spans="1:45" x14ac:dyDescent="0.25">
      <c r="A36">
        <v>1879458626</v>
      </c>
      <c r="C36" t="s">
        <v>2056</v>
      </c>
      <c r="M36">
        <v>0</v>
      </c>
      <c r="R36" t="str">
        <f t="shared" si="2"/>
        <v xml:space="preserve"> [35] = {["ID"] = 1879458626; }; -- Gwathrenost, the Witch-king's Citadel -- Tier 4</v>
      </c>
      <c r="S36" s="1" t="str">
        <f t="shared" si="3"/>
        <v xml:space="preserve"> [35] = {["ID"] = 1879458626;                      ["TYPE"] =  0;             ["VXP"] =    0; ["LP"] =  0; ["REP"] =    0; ["FACTION"] = 1; ["TIER"] = 0;                      ["NAME"] = { ["EN"] = "Gwathrenost, the Witch-king's Citadel -- Tier 4"; }; };</v>
      </c>
      <c r="T36">
        <f t="shared" si="0"/>
        <v>35</v>
      </c>
      <c r="U36" t="str">
        <f t="shared" si="4"/>
        <v xml:space="preserve"> [35] = {</v>
      </c>
      <c r="V36" t="str">
        <f t="shared" si="5"/>
        <v xml:space="preserve">["ID"] = 1879458626; </v>
      </c>
      <c r="W36" t="str">
        <f t="shared" si="6"/>
        <v xml:space="preserve">["ID"] = 1879458626; </v>
      </c>
      <c r="X36" t="str">
        <f t="shared" si="7"/>
        <v/>
      </c>
      <c r="Y36" s="1" t="str">
        <f t="shared" si="8"/>
        <v xml:space="preserve">                     </v>
      </c>
      <c r="Z36" t="str">
        <f>IF(LEN(D36)&gt;0,VLOOKUP(D36,Type!A$2:B$18,2,FALSE),"0")</f>
        <v>0</v>
      </c>
      <c r="AA36" t="str">
        <f t="shared" si="9"/>
        <v xml:space="preserve">["TYPE"] =  0; </v>
      </c>
      <c r="AB36" t="str">
        <f>IF(NOT(ISBLANK(E36)),VLOOKUP(E36,Type!D$2:E$6,2,FALSE),"")</f>
        <v/>
      </c>
      <c r="AC36" t="str">
        <f t="shared" si="10"/>
        <v xml:space="preserve">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                     </v>
      </c>
      <c r="AN36" t="str">
        <f t="shared" si="20"/>
        <v/>
      </c>
      <c r="AO36" t="str">
        <f t="shared" si="21"/>
        <v xml:space="preserve">["NAME"] = { ["EN"] = "Gwathrenost, the Witch-king's Citadel -- Tier 4"; }; </v>
      </c>
      <c r="AP36" t="str">
        <f t="shared" si="22"/>
        <v/>
      </c>
      <c r="AQ36" t="str">
        <f t="shared" si="23"/>
        <v/>
      </c>
      <c r="AR36" t="str">
        <f t="shared" si="24"/>
        <v/>
      </c>
      <c r="AS36" t="str">
        <f t="shared" si="1"/>
        <v>};</v>
      </c>
    </row>
    <row r="37" spans="1:45" x14ac:dyDescent="0.25">
      <c r="A37">
        <v>1879458625</v>
      </c>
      <c r="C37" t="s">
        <v>2069</v>
      </c>
      <c r="M37">
        <v>0</v>
      </c>
      <c r="R37" t="str">
        <f t="shared" ref="R37" si="25">CONCATENATE(U37,W37,X37,AS37," -- ",C37)</f>
        <v xml:space="preserve"> [36] = {["ID"] = 1879458625; }; -- Gwathrenost, the Witch-king's Citadel -- Tier 5</v>
      </c>
      <c r="S37" s="1" t="str">
        <f t="shared" ref="S37" si="26">CONCATENATE(U37,V37,Y37,AA37,AC37,AE37,AG37,AI37,AK37,AL37,AM37,AN37,AO37,AP37,AQ37,AR37,AS37)</f>
        <v xml:space="preserve"> [36] = {["ID"] = 1879458625;                      ["TYPE"] =  0;             ["VXP"] =    0; ["LP"] =  0; ["REP"] =    0; ["FACTION"] = 1; ["TIER"] = 0;                      ["NAME"] = { ["EN"] = "Gwathrenost, the Witch-king's Citadel -- Tier 5"; }; };</v>
      </c>
      <c r="T37">
        <f t="shared" si="0"/>
        <v>36</v>
      </c>
      <c r="U37" t="str">
        <f t="shared" si="4"/>
        <v xml:space="preserve"> [36] = {</v>
      </c>
      <c r="V37" t="str">
        <f t="shared" ref="V37" si="27">IF(LEN(A37)&gt;0,CONCATENATE("[""ID""] = ",A37,"; "),"                     ")</f>
        <v xml:space="preserve">["ID"] = 1879458625; </v>
      </c>
      <c r="W37" t="str">
        <f t="shared" ref="W37" si="28">IF(LEN(A37)&gt;0,CONCATENATE("[""ID""] = ",A37,"; "),"")</f>
        <v xml:space="preserve">["ID"] = 1879458625; </v>
      </c>
      <c r="X37" t="str">
        <f t="shared" ref="X37" si="29">IF(LEN(P37)&gt;0,CONCATENATE("[""CAT_ID""] = ",P37,"; "),"")</f>
        <v/>
      </c>
      <c r="Y37" s="1" t="str">
        <f t="shared" ref="Y37" si="30">IF(LEN(B37)&gt;0,CONCATENATE("[""SAVE_INDEX""] = ",REPT(" ",2-LEN(B37)),B37,"; "),REPT(" ",21))</f>
        <v xml:space="preserve">                     </v>
      </c>
      <c r="Z37" t="str">
        <f>IF(LEN(D37)&gt;0,VLOOKUP(D37,Type!A$2:B$18,2,FALSE),"0")</f>
        <v>0</v>
      </c>
      <c r="AA37" t="str">
        <f t="shared" si="9"/>
        <v xml:space="preserve">["TYPE"] =  0; </v>
      </c>
      <c r="AB37" t="str">
        <f>IF(NOT(ISBLANK(E37)),VLOOKUP(E37,Type!D$2:E$6,2,FALSE),"")</f>
        <v/>
      </c>
      <c r="AC37" t="str">
        <f t="shared" ref="AC37" si="31">IF(NOT(ISBLANK(E37)),CONCATENATE("[""NA""] = ",AB37,"; "),"            ")</f>
        <v xml:space="preserve">            </v>
      </c>
      <c r="AD37" t="str">
        <f t="shared" ref="AD37" si="32">TEXT(F37,0)</f>
        <v>0</v>
      </c>
      <c r="AE37" t="str">
        <f t="shared" si="12"/>
        <v xml:space="preserve">["VXP"] =    0; </v>
      </c>
      <c r="AF37" t="str">
        <f t="shared" ref="AF37" si="33">TEXT(H37,0)</f>
        <v>0</v>
      </c>
      <c r="AG37" t="str">
        <f t="shared" si="14"/>
        <v xml:space="preserve">["LP"] =  0; </v>
      </c>
      <c r="AH37" t="str">
        <f t="shared" ref="AH37" si="34">TEXT(I37,0)</f>
        <v>0</v>
      </c>
      <c r="AI37" t="str">
        <f t="shared" si="16"/>
        <v xml:space="preserve">["REP"] =    0; </v>
      </c>
      <c r="AJ37">
        <f>IF(NOT(ISBLANK(J37)),VLOOKUP(J37,Faction!A$2:B$78,2,FALSE),1)</f>
        <v>1</v>
      </c>
      <c r="AK37" t="str">
        <f t="shared" si="17"/>
        <v xml:space="preserve">["FACTION"] = 1; </v>
      </c>
      <c r="AL37" t="str">
        <f t="shared" ref="AL37" si="35">CONCATENATE("[""TIER""] = ",TEXT(M37,"0"),"; ")</f>
        <v xml:space="preserve">["TIER"] = 0; </v>
      </c>
      <c r="AM37" t="str">
        <f t="shared" ref="AM37" si="36">IF(LEN(N37)&gt;0,CONCATENATE("[""MIN_LVL""] = ",REPT(" ",3-LEN(N37)),"""",N37,"""; "),"                     ")</f>
        <v xml:space="preserve">                     </v>
      </c>
      <c r="AN37" t="str">
        <f t="shared" ref="AN37" si="37">IF(LEN(O37)&gt;0,CONCATENATE("[""MIN_LVL""] = ",REPT(" ",3-LEN(O37)),"""",O37,"""; "),"")</f>
        <v/>
      </c>
      <c r="AO37" t="str">
        <f t="shared" ref="AO37" si="38">CONCATENATE("[""NAME""] = { [""EN""] = """,C37,"""; }; ")</f>
        <v xml:space="preserve">["NAME"] = { ["EN"] = "Gwathrenost, the Witch-king's Citadel -- Tier 5"; }; </v>
      </c>
      <c r="AP37" t="str">
        <f t="shared" ref="AP37" si="39">IF(LEN(L37)&gt;0,CONCATENATE("[""LORE""] = { [""EN""] = """,L37,"""; }; "),"")</f>
        <v/>
      </c>
      <c r="AQ37" t="str">
        <f t="shared" ref="AQ37" si="40">IF(LEN(K37)&gt;0,CONCATENATE("[""SUMMARY""] = { [""EN""] = """,K37,"""; }; "),"")</f>
        <v/>
      </c>
      <c r="AR37" t="str">
        <f t="shared" ref="AR37" si="41">IF(LEN(G37)&gt;0,CONCATENATE("[""TITLE""] = { [""EN""] = """,G37,"""; }; "),"")</f>
        <v/>
      </c>
      <c r="AS37" t="str">
        <f t="shared" si="1"/>
        <v>};</v>
      </c>
    </row>
    <row r="38" spans="1:45" x14ac:dyDescent="0.25">
      <c r="C38" s="2" t="s">
        <v>2077</v>
      </c>
      <c r="P38">
        <v>284</v>
      </c>
      <c r="R38" t="str">
        <f t="shared" ref="R38:R42" si="42">CONCATENATE(U38,W38,X38,AS38," -- ",C38)</f>
        <v xml:space="preserve"> [37] = {["CAT_ID"] = 284; }; -- Rat-bane</v>
      </c>
      <c r="S38" s="1" t="str">
        <f t="shared" ref="S38:S42" si="43">CONCATENATE(U38,V38,Y38,AA38,AC38,AE38,AG38,AI38,AK38,AL38,AM38,AN38,AO38,AP38,AQ38,AR38,AS38)</f>
        <v xml:space="preserve"> [37] = {                                          ["TYPE"] =  0;             ["VXP"] =    0; ["LP"] =  0; ["REP"] =    0; ["FACTION"] = 1; ["TIER"] = 0;                      ["NAME"] = { ["EN"] = "Rat-bane"; }; };</v>
      </c>
      <c r="T38">
        <f t="shared" si="0"/>
        <v>37</v>
      </c>
      <c r="U38" t="str">
        <f t="shared" ref="U38:U42" si="44">CONCATENATE(REPT(" ",3-LEN(T38)),"[",T38,"] = {")</f>
        <v xml:space="preserve"> [37] = {</v>
      </c>
      <c r="V38" t="str">
        <f t="shared" ref="V38:V42" si="45">IF(LEN(A38)&gt;0,CONCATENATE("[""ID""] = ",A38,"; "),"                     ")</f>
        <v xml:space="preserve">                     </v>
      </c>
      <c r="W38" t="str">
        <f t="shared" ref="W38:W42" si="46">IF(LEN(A38)&gt;0,CONCATENATE("[""ID""] = ",A38,"; "),"")</f>
        <v/>
      </c>
      <c r="X38" t="str">
        <f t="shared" ref="X38:X42" si="47">IF(LEN(P38)&gt;0,CONCATENATE("[""CAT_ID""] = ",P38,"; "),"")</f>
        <v xml:space="preserve">["CAT_ID"] = 284; </v>
      </c>
      <c r="Y38" s="1" t="str">
        <f t="shared" ref="Y38:Y42" si="48">IF(LEN(B38)&gt;0,CONCATENATE("[""SAVE_INDEX""] = ",REPT(" ",2-LEN(B38)),B38,"; "),REPT(" ",21))</f>
        <v xml:space="preserve">                     </v>
      </c>
      <c r="Z38" t="str">
        <f>IF(LEN(D38)&gt;0,VLOOKUP(D38,Type!A$2:B$18,2,FALSE),"0")</f>
        <v>0</v>
      </c>
      <c r="AA38" t="str">
        <f t="shared" ref="AA38:AA42" si="49">CONCATENATE("[""TYPE""] = ",REPT(" ",2-LEN(Z38)),Z38,"; ")</f>
        <v xml:space="preserve">["TYPE"] =  0; </v>
      </c>
      <c r="AB38" t="str">
        <f>IF(NOT(ISBLANK(E38)),VLOOKUP(E38,Type!D$2:E$6,2,FALSE),"")</f>
        <v/>
      </c>
      <c r="AC38" t="str">
        <f t="shared" ref="AC38:AC42" si="50">IF(NOT(ISBLANK(E38)),CONCATENATE("[""NA""] = ",AB38,"; "),"            ")</f>
        <v xml:space="preserve">            </v>
      </c>
      <c r="AD38" t="str">
        <f t="shared" ref="AD38:AD42" si="51">TEXT(F38,0)</f>
        <v>0</v>
      </c>
      <c r="AE38" t="str">
        <f t="shared" ref="AE38:AE42" si="52">CONCATENATE("[""VXP""] = ",REPT(" ",4-LEN(AD38)),TEXT(AD38,"0"),"; ")</f>
        <v xml:space="preserve">["VXP"] =    0; </v>
      </c>
      <c r="AF38" t="str">
        <f t="shared" ref="AF38:AF42" si="53">TEXT(H38,0)</f>
        <v>0</v>
      </c>
      <c r="AG38" t="str">
        <f t="shared" ref="AG38:AG42" si="54">CONCATENATE("[""LP""] = ",REPT(" ",2-LEN(AF38)),TEXT(AF38,"0"),"; ")</f>
        <v xml:space="preserve">["LP"] =  0; </v>
      </c>
      <c r="AH38" t="str">
        <f t="shared" ref="AH38:AH42" si="55">TEXT(I38,0)</f>
        <v>0</v>
      </c>
      <c r="AI38" t="str">
        <f t="shared" ref="AI38:AI42" si="56">CONCATENATE("[""REP""] = ",REPT(" ",4-LEN(AH38)),TEXT(AH38,"0"),"; ")</f>
        <v xml:space="preserve">["REP"] =    0; </v>
      </c>
      <c r="AJ38">
        <f>IF(NOT(ISBLANK(J38)),VLOOKUP(J38,Faction!A$2:B$78,2,FALSE),1)</f>
        <v>1</v>
      </c>
      <c r="AK38" t="str">
        <f t="shared" ref="AK38:AK42" si="57">CONCATENATE("[""FACTION""] = ",TEXT(AJ38,"0"),"; ")</f>
        <v xml:space="preserve">["FACTION"] = 1; </v>
      </c>
      <c r="AL38" t="str">
        <f t="shared" ref="AL38:AL42" si="58">CONCATENATE("[""TIER""] = ",TEXT(M38,"0"),"; ")</f>
        <v xml:space="preserve">["TIER"] = 0; </v>
      </c>
      <c r="AM38" t="str">
        <f t="shared" ref="AM38:AM42" si="59">IF(LEN(N38)&gt;0,CONCATENATE("[""MIN_LVL""] = ",REPT(" ",3-LEN(N38)),"""",N38,"""; "),"                     ")</f>
        <v xml:space="preserve">                     </v>
      </c>
      <c r="AN38" t="str">
        <f t="shared" ref="AN38:AN42" si="60">IF(LEN(O38)&gt;0,CONCATENATE("[""MIN_LVL""] = ",REPT(" ",3-LEN(O38)),"""",O38,"""; "),"")</f>
        <v/>
      </c>
      <c r="AO38" t="str">
        <f t="shared" ref="AO38:AO42" si="61">CONCATENATE("[""NAME""] = { [""EN""] = """,C38,"""; }; ")</f>
        <v xml:space="preserve">["NAME"] = { ["EN"] = "Rat-bane"; }; </v>
      </c>
      <c r="AP38" t="str">
        <f t="shared" ref="AP38:AP42" si="62">IF(LEN(L38)&gt;0,CONCATENATE("[""LORE""] = { [""EN""] = """,L38,"""; }; "),"")</f>
        <v/>
      </c>
      <c r="AQ38" t="str">
        <f t="shared" ref="AQ38:AQ42" si="63">IF(LEN(K38)&gt;0,CONCATENATE("[""SUMMARY""] = { [""EN""] = """,K38,"""; }; "),"")</f>
        <v/>
      </c>
      <c r="AR38" t="str">
        <f t="shared" ref="AR38:AR42" si="64">IF(LEN(G38)&gt;0,CONCATENATE("[""TITLE""] = { [""EN""] = """,G38,"""; }; "),"")</f>
        <v/>
      </c>
      <c r="AS38" t="str">
        <f t="shared" si="1"/>
        <v>};</v>
      </c>
    </row>
    <row r="39" spans="1:45" x14ac:dyDescent="0.25">
      <c r="A39">
        <v>1879460781</v>
      </c>
      <c r="C39" t="s">
        <v>2074</v>
      </c>
      <c r="R39" t="str">
        <f t="shared" si="42"/>
        <v xml:space="preserve"> [38] = {["ID"] = 1879460781; }; -- Rat-bane (Tier 1)</v>
      </c>
      <c r="S39" s="1" t="str">
        <f t="shared" si="43"/>
        <v xml:space="preserve"> [38] = {["ID"] = 1879460781;                      ["TYPE"] =  0;             ["VXP"] =    0; ["LP"] =  0; ["REP"] =    0; ["FACTION"] = 1; ["TIER"] = 0;                      ["NAME"] = { ["EN"] = "Rat-bane (Tier 1)"; }; };</v>
      </c>
      <c r="T39">
        <f t="shared" si="0"/>
        <v>38</v>
      </c>
      <c r="U39" t="str">
        <f t="shared" si="44"/>
        <v xml:space="preserve"> [38] = {</v>
      </c>
      <c r="V39" t="str">
        <f t="shared" si="45"/>
        <v xml:space="preserve">["ID"] = 1879460781; </v>
      </c>
      <c r="W39" t="str">
        <f t="shared" si="46"/>
        <v xml:space="preserve">["ID"] = 1879460781; </v>
      </c>
      <c r="X39" t="str">
        <f t="shared" si="47"/>
        <v/>
      </c>
      <c r="Y39" s="1" t="str">
        <f t="shared" si="48"/>
        <v xml:space="preserve">                     </v>
      </c>
      <c r="Z39" t="str">
        <f>IF(LEN(D39)&gt;0,VLOOKUP(D39,Type!A$2:B$18,2,FALSE),"0")</f>
        <v>0</v>
      </c>
      <c r="AA39" t="str">
        <f t="shared" si="49"/>
        <v xml:space="preserve">["TYPE"] =  0; </v>
      </c>
      <c r="AB39" t="str">
        <f>IF(NOT(ISBLANK(E39)),VLOOKUP(E39,Type!D$2:E$6,2,FALSE),"")</f>
        <v/>
      </c>
      <c r="AC39" t="str">
        <f t="shared" si="50"/>
        <v xml:space="preserve">            </v>
      </c>
      <c r="AD39" t="str">
        <f t="shared" si="51"/>
        <v>0</v>
      </c>
      <c r="AE39" t="str">
        <f t="shared" si="52"/>
        <v xml:space="preserve">["VXP"] =    0; </v>
      </c>
      <c r="AF39" t="str">
        <f t="shared" si="53"/>
        <v>0</v>
      </c>
      <c r="AG39" t="str">
        <f t="shared" si="54"/>
        <v xml:space="preserve">["LP"] =  0; </v>
      </c>
      <c r="AH39" t="str">
        <f t="shared" si="55"/>
        <v>0</v>
      </c>
      <c r="AI39" t="str">
        <f t="shared" si="56"/>
        <v xml:space="preserve">["REP"] =    0; </v>
      </c>
      <c r="AJ39">
        <f>IF(NOT(ISBLANK(J39)),VLOOKUP(J39,Faction!A$2:B$78,2,FALSE),1)</f>
        <v>1</v>
      </c>
      <c r="AK39" t="str">
        <f t="shared" si="57"/>
        <v xml:space="preserve">["FACTION"] = 1; </v>
      </c>
      <c r="AL39" t="str">
        <f t="shared" si="58"/>
        <v xml:space="preserve">["TIER"] = 0; </v>
      </c>
      <c r="AM39" t="str">
        <f t="shared" si="59"/>
        <v xml:space="preserve">                     </v>
      </c>
      <c r="AN39" t="str">
        <f t="shared" si="60"/>
        <v/>
      </c>
      <c r="AO39" t="str">
        <f t="shared" si="61"/>
        <v xml:space="preserve">["NAME"] = { ["EN"] = "Rat-bane (Tier 1)"; }; </v>
      </c>
      <c r="AP39" t="str">
        <f t="shared" si="62"/>
        <v/>
      </c>
      <c r="AQ39" t="str">
        <f t="shared" si="63"/>
        <v/>
      </c>
      <c r="AR39" t="str">
        <f t="shared" si="64"/>
        <v/>
      </c>
      <c r="AS39" t="str">
        <f t="shared" si="1"/>
        <v>};</v>
      </c>
    </row>
    <row r="40" spans="1:45" x14ac:dyDescent="0.25">
      <c r="A40">
        <v>1879460785</v>
      </c>
      <c r="C40" t="s">
        <v>2076</v>
      </c>
      <c r="R40" t="str">
        <f t="shared" si="42"/>
        <v xml:space="preserve"> [39] = {["ID"] = 1879460785; }; -- Rat-bane (Tier 2)</v>
      </c>
      <c r="S40" s="1" t="str">
        <f t="shared" si="43"/>
        <v xml:space="preserve"> [39] = {["ID"] = 1879460785;                      ["TYPE"] =  0;             ["VXP"] =    0; ["LP"] =  0; ["REP"] =    0; ["FACTION"] = 1; ["TIER"] = 0;                      ["NAME"] = { ["EN"] = "Rat-bane (Tier 2)"; }; };</v>
      </c>
      <c r="T40">
        <f t="shared" si="0"/>
        <v>39</v>
      </c>
      <c r="U40" t="str">
        <f t="shared" si="44"/>
        <v xml:space="preserve"> [39] = {</v>
      </c>
      <c r="V40" t="str">
        <f t="shared" si="45"/>
        <v xml:space="preserve">["ID"] = 1879460785; </v>
      </c>
      <c r="W40" t="str">
        <f t="shared" si="46"/>
        <v xml:space="preserve">["ID"] = 1879460785; </v>
      </c>
      <c r="X40" t="str">
        <f t="shared" si="47"/>
        <v/>
      </c>
      <c r="Y40" s="1" t="str">
        <f t="shared" si="48"/>
        <v xml:space="preserve">                     </v>
      </c>
      <c r="Z40" t="str">
        <f>IF(LEN(D40)&gt;0,VLOOKUP(D40,Type!A$2:B$18,2,FALSE),"0")</f>
        <v>0</v>
      </c>
      <c r="AA40" t="str">
        <f t="shared" si="49"/>
        <v xml:space="preserve">["TYPE"] =  0; </v>
      </c>
      <c r="AB40" t="str">
        <f>IF(NOT(ISBLANK(E40)),VLOOKUP(E40,Type!D$2:E$6,2,FALSE),"")</f>
        <v/>
      </c>
      <c r="AC40" t="str">
        <f t="shared" si="50"/>
        <v xml:space="preserve">            </v>
      </c>
      <c r="AD40" t="str">
        <f t="shared" si="51"/>
        <v>0</v>
      </c>
      <c r="AE40" t="str">
        <f t="shared" si="52"/>
        <v xml:space="preserve">["VXP"] =    0; </v>
      </c>
      <c r="AF40" t="str">
        <f t="shared" si="53"/>
        <v>0</v>
      </c>
      <c r="AG40" t="str">
        <f t="shared" si="54"/>
        <v xml:space="preserve">["LP"] =  0; </v>
      </c>
      <c r="AH40" t="str">
        <f t="shared" si="55"/>
        <v>0</v>
      </c>
      <c r="AI40" t="str">
        <f t="shared" si="56"/>
        <v xml:space="preserve">["REP"] =    0; </v>
      </c>
      <c r="AJ40">
        <f>IF(NOT(ISBLANK(J40)),VLOOKUP(J40,Faction!A$2:B$78,2,FALSE),1)</f>
        <v>1</v>
      </c>
      <c r="AK40" t="str">
        <f t="shared" si="57"/>
        <v xml:space="preserve">["FACTION"] = 1; </v>
      </c>
      <c r="AL40" t="str">
        <f t="shared" si="58"/>
        <v xml:space="preserve">["TIER"] = 0; </v>
      </c>
      <c r="AM40" t="str">
        <f t="shared" si="59"/>
        <v xml:space="preserve">                     </v>
      </c>
      <c r="AN40" t="str">
        <f t="shared" si="60"/>
        <v/>
      </c>
      <c r="AO40" t="str">
        <f t="shared" si="61"/>
        <v xml:space="preserve">["NAME"] = { ["EN"] = "Rat-bane (Tier 2)"; }; </v>
      </c>
      <c r="AP40" t="str">
        <f t="shared" si="62"/>
        <v/>
      </c>
      <c r="AQ40" t="str">
        <f t="shared" si="63"/>
        <v/>
      </c>
      <c r="AR40" t="str">
        <f t="shared" si="64"/>
        <v/>
      </c>
      <c r="AS40" t="str">
        <f t="shared" si="1"/>
        <v>};</v>
      </c>
    </row>
    <row r="41" spans="1:45" x14ac:dyDescent="0.25">
      <c r="A41">
        <v>1879460784</v>
      </c>
      <c r="C41" t="s">
        <v>2075</v>
      </c>
      <c r="R41" t="str">
        <f t="shared" si="42"/>
        <v xml:space="preserve"> [40] = {["ID"] = 1879460784; }; -- Rat-bane (Tier 3)</v>
      </c>
      <c r="S41" s="1" t="str">
        <f t="shared" si="43"/>
        <v xml:space="preserve"> [40] = {["ID"] = 1879460784;                      ["TYPE"] =  0;             ["VXP"] =    0; ["LP"] =  0; ["REP"] =    0; ["FACTION"] = 1; ["TIER"] = 0;                      ["NAME"] = { ["EN"] = "Rat-bane (Tier 3)"; }; };</v>
      </c>
      <c r="T41">
        <f t="shared" si="0"/>
        <v>40</v>
      </c>
      <c r="U41" t="str">
        <f t="shared" si="44"/>
        <v xml:space="preserve"> [40] = {</v>
      </c>
      <c r="V41" t="str">
        <f t="shared" si="45"/>
        <v xml:space="preserve">["ID"] = 1879460784; </v>
      </c>
      <c r="W41" t="str">
        <f t="shared" si="46"/>
        <v xml:space="preserve">["ID"] = 1879460784; </v>
      </c>
      <c r="X41" t="str">
        <f t="shared" si="47"/>
        <v/>
      </c>
      <c r="Y41" s="1" t="str">
        <f t="shared" si="48"/>
        <v xml:space="preserve">                     </v>
      </c>
      <c r="Z41" t="str">
        <f>IF(LEN(D41)&gt;0,VLOOKUP(D41,Type!A$2:B$18,2,FALSE),"0")</f>
        <v>0</v>
      </c>
      <c r="AA41" t="str">
        <f t="shared" si="49"/>
        <v xml:space="preserve">["TYPE"] =  0; </v>
      </c>
      <c r="AB41" t="str">
        <f>IF(NOT(ISBLANK(E41)),VLOOKUP(E41,Type!D$2:E$6,2,FALSE),"")</f>
        <v/>
      </c>
      <c r="AC41" t="str">
        <f t="shared" si="50"/>
        <v xml:space="preserve">            </v>
      </c>
      <c r="AD41" t="str">
        <f t="shared" si="51"/>
        <v>0</v>
      </c>
      <c r="AE41" t="str">
        <f t="shared" si="52"/>
        <v xml:space="preserve">["VXP"] =    0; </v>
      </c>
      <c r="AF41" t="str">
        <f t="shared" si="53"/>
        <v>0</v>
      </c>
      <c r="AG41" t="str">
        <f t="shared" si="54"/>
        <v xml:space="preserve">["LP"] =  0; </v>
      </c>
      <c r="AH41" t="str">
        <f t="shared" si="55"/>
        <v>0</v>
      </c>
      <c r="AI41" t="str">
        <f t="shared" si="56"/>
        <v xml:space="preserve">["REP"] =    0; </v>
      </c>
      <c r="AJ41">
        <f>IF(NOT(ISBLANK(J41)),VLOOKUP(J41,Faction!A$2:B$78,2,FALSE),1)</f>
        <v>1</v>
      </c>
      <c r="AK41" t="str">
        <f t="shared" si="57"/>
        <v xml:space="preserve">["FACTION"] = 1; </v>
      </c>
      <c r="AL41" t="str">
        <f t="shared" si="58"/>
        <v xml:space="preserve">["TIER"] = 0; </v>
      </c>
      <c r="AM41" t="str">
        <f t="shared" si="59"/>
        <v xml:space="preserve">                     </v>
      </c>
      <c r="AN41" t="str">
        <f t="shared" si="60"/>
        <v/>
      </c>
      <c r="AO41" t="str">
        <f t="shared" si="61"/>
        <v xml:space="preserve">["NAME"] = { ["EN"] = "Rat-bane (Tier 3)"; }; </v>
      </c>
      <c r="AP41" t="str">
        <f t="shared" si="62"/>
        <v/>
      </c>
      <c r="AQ41" t="str">
        <f t="shared" si="63"/>
        <v/>
      </c>
      <c r="AR41" t="str">
        <f t="shared" si="64"/>
        <v/>
      </c>
      <c r="AS41" t="str">
        <f t="shared" si="1"/>
        <v>};</v>
      </c>
    </row>
    <row r="42" spans="1:45" x14ac:dyDescent="0.25">
      <c r="C42" s="2" t="s">
        <v>2061</v>
      </c>
      <c r="M42">
        <v>0</v>
      </c>
      <c r="P42">
        <v>281</v>
      </c>
      <c r="R42" t="str">
        <f t="shared" si="42"/>
        <v xml:space="preserve"> [41] = {["CAT_ID"] = 281; }; -- Challenger of the Iron Crown</v>
      </c>
      <c r="S42" s="1" t="str">
        <f t="shared" si="43"/>
        <v xml:space="preserve"> [41] = {                                          ["TYPE"] =  0;             ["VXP"] =    0; ["LP"] =  0; ["REP"] =    0; ["FACTION"] = 1; ["TIER"] = 0;                      ["NAME"] = { ["EN"] = "Challenger of the Iron Crown"; }; };</v>
      </c>
      <c r="T42">
        <f t="shared" si="0"/>
        <v>41</v>
      </c>
      <c r="U42" t="str">
        <f t="shared" si="44"/>
        <v xml:space="preserve"> [41] = {</v>
      </c>
      <c r="V42" t="str">
        <f t="shared" si="45"/>
        <v xml:space="preserve">                     </v>
      </c>
      <c r="W42" t="str">
        <f t="shared" si="46"/>
        <v/>
      </c>
      <c r="X42" t="str">
        <f t="shared" si="47"/>
        <v xml:space="preserve">["CAT_ID"] = 281; </v>
      </c>
      <c r="Y42" s="1" t="str">
        <f t="shared" si="48"/>
        <v xml:space="preserve">                     </v>
      </c>
      <c r="Z42" t="str">
        <f>IF(LEN(D42)&gt;0,VLOOKUP(D42,Type!A$2:B$18,2,FALSE),"0")</f>
        <v>0</v>
      </c>
      <c r="AA42" t="str">
        <f t="shared" si="49"/>
        <v xml:space="preserve">["TYPE"] =  0; </v>
      </c>
      <c r="AB42" t="str">
        <f>IF(NOT(ISBLANK(E42)),VLOOKUP(E42,Type!D$2:E$6,2,FALSE),"")</f>
        <v/>
      </c>
      <c r="AC42" t="str">
        <f t="shared" si="50"/>
        <v xml:space="preserve">            </v>
      </c>
      <c r="AD42" t="str">
        <f t="shared" si="51"/>
        <v>0</v>
      </c>
      <c r="AE42" t="str">
        <f t="shared" si="52"/>
        <v xml:space="preserve">["VXP"] =    0; </v>
      </c>
      <c r="AF42" t="str">
        <f t="shared" si="53"/>
        <v>0</v>
      </c>
      <c r="AG42" t="str">
        <f t="shared" si="54"/>
        <v xml:space="preserve">["LP"] =  0; </v>
      </c>
      <c r="AH42" t="str">
        <f t="shared" si="55"/>
        <v>0</v>
      </c>
      <c r="AI42" t="str">
        <f t="shared" si="56"/>
        <v xml:space="preserve">["REP"] =    0; </v>
      </c>
      <c r="AJ42">
        <f>IF(NOT(ISBLANK(J42)),VLOOKUP(J42,Faction!A$2:B$78,2,FALSE),1)</f>
        <v>1</v>
      </c>
      <c r="AK42" t="str">
        <f t="shared" si="57"/>
        <v xml:space="preserve">["FACTION"] = 1; </v>
      </c>
      <c r="AL42" t="str">
        <f t="shared" si="58"/>
        <v xml:space="preserve">["TIER"] = 0; </v>
      </c>
      <c r="AM42" t="str">
        <f t="shared" si="59"/>
        <v xml:space="preserve">                     </v>
      </c>
      <c r="AN42" t="str">
        <f t="shared" si="60"/>
        <v/>
      </c>
      <c r="AO42" t="str">
        <f t="shared" si="61"/>
        <v xml:space="preserve">["NAME"] = { ["EN"] = "Challenger of the Iron Crown"; }; </v>
      </c>
      <c r="AP42" t="str">
        <f t="shared" si="62"/>
        <v/>
      </c>
      <c r="AQ42" t="str">
        <f t="shared" si="63"/>
        <v/>
      </c>
      <c r="AR42" t="str">
        <f t="shared" si="64"/>
        <v/>
      </c>
      <c r="AS42" t="str">
        <f t="shared" si="1"/>
        <v>};</v>
      </c>
    </row>
    <row r="43" spans="1:45" x14ac:dyDescent="0.25">
      <c r="A43">
        <v>1879458972</v>
      </c>
      <c r="C43" t="s">
        <v>2062</v>
      </c>
      <c r="M43">
        <v>0</v>
      </c>
      <c r="R43" t="str">
        <f t="shared" si="2"/>
        <v xml:space="preserve"> [42] = {["ID"] = 1879458972; }; -- Bane of the Iron Crown (Final)</v>
      </c>
      <c r="S43" s="1" t="str">
        <f t="shared" si="3"/>
        <v xml:space="preserve"> [42] = {["ID"] = 1879458972;                      ["TYPE"] =  0;             ["VXP"] =    0; ["LP"] =  0; ["REP"] =    0; ["FACTION"] = 1; ["TIER"] = 0;                      ["NAME"] = { ["EN"] = "Bane of the Iron Crown (Final)"; }; };</v>
      </c>
      <c r="T43">
        <f t="shared" si="0"/>
        <v>42</v>
      </c>
      <c r="U43" t="str">
        <f t="shared" si="4"/>
        <v xml:space="preserve"> [42] = {</v>
      </c>
      <c r="V43" t="str">
        <f t="shared" si="5"/>
        <v xml:space="preserve">["ID"] = 1879458972; </v>
      </c>
      <c r="W43" t="str">
        <f t="shared" si="6"/>
        <v xml:space="preserve">["ID"] = 1879458972; </v>
      </c>
      <c r="X43" t="str">
        <f t="shared" si="7"/>
        <v/>
      </c>
      <c r="Y43" s="1" t="str">
        <f t="shared" si="8"/>
        <v xml:space="preserve">                     </v>
      </c>
      <c r="Z43" t="str">
        <f>IF(LEN(D43)&gt;0,VLOOKUP(D43,Type!A$2:B$18,2,FALSE),"0")</f>
        <v>0</v>
      </c>
      <c r="AA43" t="str">
        <f t="shared" si="9"/>
        <v xml:space="preserve">["TYPE"] =  0; </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"Bane of the Iron Crown (Final)"; }; </v>
      </c>
      <c r="AP43" t="str">
        <f t="shared" si="22"/>
        <v/>
      </c>
      <c r="AQ43" t="str">
        <f t="shared" si="23"/>
        <v/>
      </c>
      <c r="AR43" t="str">
        <f t="shared" si="24"/>
        <v/>
      </c>
      <c r="AS43" t="str">
        <f t="shared" si="1"/>
        <v>};</v>
      </c>
    </row>
    <row r="44" spans="1:45" x14ac:dyDescent="0.25">
      <c r="A44">
        <v>1879458973</v>
      </c>
      <c r="C44" t="s">
        <v>2063</v>
      </c>
      <c r="M44">
        <v>1</v>
      </c>
      <c r="R44" t="str">
        <f t="shared" si="2"/>
        <v xml:space="preserve"> [43] = {["ID"] = 1879458973; }; -- Bane of the Iron Crown (Advanced)</v>
      </c>
      <c r="S44" s="1" t="str">
        <f t="shared" si="3"/>
        <v xml:space="preserve"> [43] = {["ID"] = 1879458973;                      ["TYPE"] =  0;             ["VXP"] =    0; ["LP"] =  0; ["REP"] =    0; ["FACTION"] = 1; ["TIER"] = 1;                      ["NAME"] = { ["EN"] = "Bane of the Iron Crown (Advanced)"; }; };</v>
      </c>
      <c r="T44">
        <f t="shared" si="0"/>
        <v>43</v>
      </c>
      <c r="U44" t="str">
        <f t="shared" si="4"/>
        <v xml:space="preserve"> [43] = {</v>
      </c>
      <c r="V44" t="str">
        <f t="shared" si="5"/>
        <v xml:space="preserve">["ID"] = 1879458973; </v>
      </c>
      <c r="W44" t="str">
        <f t="shared" si="6"/>
        <v xml:space="preserve">["ID"] = 1879458973; </v>
      </c>
      <c r="X44" t="str">
        <f t="shared" si="7"/>
        <v/>
      </c>
      <c r="Y44" s="1" t="str">
        <f t="shared" si="8"/>
        <v xml:space="preserve">                     </v>
      </c>
      <c r="Z44" t="str">
        <f>IF(LEN(D44)&gt;0,VLOOKUP(D44,Type!A$2:B$18,2,FALSE),"0")</f>
        <v>0</v>
      </c>
      <c r="AA44" t="str">
        <f t="shared" si="9"/>
        <v xml:space="preserve">["TYPE"] =  0; </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1; </v>
      </c>
      <c r="AM44" t="str">
        <f t="shared" si="19"/>
        <v xml:space="preserve">                     </v>
      </c>
      <c r="AN44" t="str">
        <f t="shared" si="20"/>
        <v/>
      </c>
      <c r="AO44" t="str">
        <f t="shared" si="21"/>
        <v xml:space="preserve">["NAME"] = { ["EN"] = "Bane of the Iron Crown (Advanced)"; }; </v>
      </c>
      <c r="AP44" t="str">
        <f t="shared" si="22"/>
        <v/>
      </c>
      <c r="AQ44" t="str">
        <f t="shared" si="23"/>
        <v/>
      </c>
      <c r="AR44" t="str">
        <f t="shared" si="24"/>
        <v/>
      </c>
      <c r="AS44" t="str">
        <f t="shared" si="1"/>
        <v>};</v>
      </c>
    </row>
    <row r="45" spans="1:45" x14ac:dyDescent="0.25">
      <c r="A45">
        <v>1879458970</v>
      </c>
      <c r="C45" t="s">
        <v>2064</v>
      </c>
      <c r="M45">
        <v>2</v>
      </c>
      <c r="R45" t="str">
        <f t="shared" si="2"/>
        <v xml:space="preserve"> [44] = {["ID"] = 1879458970; }; -- Bane of the Iron Crown (Intermediate)</v>
      </c>
      <c r="S45" s="1" t="str">
        <f t="shared" si="3"/>
        <v xml:space="preserve"> [44] = {["ID"] = 1879458970;                      ["TYPE"] =  0;             ["VXP"] =    0; ["LP"] =  0; ["REP"] =    0; ["FACTION"] = 1; ["TIER"] = 2;                      ["NAME"] = { ["EN"] = "Bane of the Iron Crown (Intermediate)"; }; };</v>
      </c>
      <c r="T45">
        <f t="shared" si="0"/>
        <v>44</v>
      </c>
      <c r="U45" t="str">
        <f t="shared" si="4"/>
        <v xml:space="preserve"> [44] = {</v>
      </c>
      <c r="V45" t="str">
        <f t="shared" si="5"/>
        <v xml:space="preserve">["ID"] = 1879458970; </v>
      </c>
      <c r="W45" t="str">
        <f t="shared" si="6"/>
        <v xml:space="preserve">["ID"] = 1879458970; </v>
      </c>
      <c r="X45" t="str">
        <f t="shared" si="7"/>
        <v/>
      </c>
      <c r="Y45" s="1" t="str">
        <f t="shared" si="8"/>
        <v xml:space="preserve">                     </v>
      </c>
      <c r="Z45" t="str">
        <f>IF(LEN(D45)&gt;0,VLOOKUP(D45,Type!A$2:B$18,2,FALSE),"0")</f>
        <v>0</v>
      </c>
      <c r="AA45" t="str">
        <f t="shared" si="9"/>
        <v xml:space="preserve">["TYPE"] =  0; </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2; </v>
      </c>
      <c r="AM45" t="str">
        <f t="shared" si="19"/>
        <v xml:space="preserve">                     </v>
      </c>
      <c r="AN45" t="str">
        <f t="shared" si="20"/>
        <v/>
      </c>
      <c r="AO45" t="str">
        <f t="shared" si="21"/>
        <v xml:space="preserve">["NAME"] = { ["EN"] = "Bane of the Iron Crown (Intermediate)"; }; </v>
      </c>
      <c r="AP45" t="str">
        <f t="shared" si="22"/>
        <v/>
      </c>
      <c r="AQ45" t="str">
        <f t="shared" si="23"/>
        <v/>
      </c>
      <c r="AR45" t="str">
        <f t="shared" si="24"/>
        <v/>
      </c>
      <c r="AS45" t="str">
        <f t="shared" si="1"/>
        <v>};</v>
      </c>
    </row>
    <row r="46" spans="1:45" x14ac:dyDescent="0.25">
      <c r="A46">
        <v>1879458961</v>
      </c>
      <c r="C46" t="s">
        <v>2065</v>
      </c>
      <c r="M46">
        <v>3</v>
      </c>
      <c r="R46" t="str">
        <f t="shared" si="2"/>
        <v xml:space="preserve"> [45] = {["ID"] = 1879458961; }; -- Bane of the Iron Crown</v>
      </c>
      <c r="S46" s="1" t="str">
        <f t="shared" si="3"/>
        <v xml:space="preserve"> [45] = {["ID"] = 1879458961;                      ["TYPE"] =  0;             ["VXP"] =    0; ["LP"] =  0; ["REP"] =    0; ["FACTION"] = 1; ["TIER"] = 3;                      ["NAME"] = { ["EN"] = "Bane of the Iron Crown"; }; };</v>
      </c>
      <c r="T46">
        <f t="shared" si="0"/>
        <v>45</v>
      </c>
      <c r="U46" t="str">
        <f t="shared" si="4"/>
        <v xml:space="preserve"> [45] = {</v>
      </c>
      <c r="V46" t="str">
        <f t="shared" si="5"/>
        <v xml:space="preserve">["ID"] = 1879458961; </v>
      </c>
      <c r="W46" t="str">
        <f t="shared" si="6"/>
        <v xml:space="preserve">["ID"] = 1879458961; </v>
      </c>
      <c r="X46" t="str">
        <f t="shared" si="7"/>
        <v/>
      </c>
      <c r="Y46" s="1" t="str">
        <f t="shared" si="8"/>
        <v xml:space="preserve">                     </v>
      </c>
      <c r="Z46" t="str">
        <f>IF(LEN(D46)&gt;0,VLOOKUP(D46,Type!A$2:B$18,2,FALSE),"0")</f>
        <v>0</v>
      </c>
      <c r="AA46" t="str">
        <f t="shared" si="9"/>
        <v xml:space="preserve">["TYPE"] =  0; </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3; </v>
      </c>
      <c r="AM46" t="str">
        <f t="shared" si="19"/>
        <v xml:space="preserve">                     </v>
      </c>
      <c r="AN46" t="str">
        <f t="shared" si="20"/>
        <v/>
      </c>
      <c r="AO46" t="str">
        <f t="shared" si="21"/>
        <v xml:space="preserve">["NAME"] = { ["EN"] = "Bane of the Iron Crown"; }; </v>
      </c>
      <c r="AP46" t="str">
        <f t="shared" si="22"/>
        <v/>
      </c>
      <c r="AQ46" t="str">
        <f t="shared" si="23"/>
        <v/>
      </c>
      <c r="AR46" t="str">
        <f t="shared" si="24"/>
        <v/>
      </c>
      <c r="AS46" t="str">
        <f t="shared" si="1"/>
        <v>};</v>
      </c>
    </row>
    <row r="47" spans="1:45" x14ac:dyDescent="0.25">
      <c r="C47" s="2" t="s">
        <v>1722</v>
      </c>
      <c r="M47">
        <v>0</v>
      </c>
      <c r="P47">
        <v>282</v>
      </c>
      <c r="R47" t="str">
        <f t="shared" si="2"/>
        <v xml:space="preserve"> [46] = {["CAT_ID"] = 282; }; -- Not Actively Achievable</v>
      </c>
      <c r="S47" s="1" t="str">
        <f t="shared" si="3"/>
        <v xml:space="preserve"> [46] = {                                          ["TYPE"] =  0;             ["VXP"] =    0; ["LP"] =  0; ["REP"] =    0; ["FACTION"] = 1; ["TIER"] = 0;                      ["NAME"] = { ["EN"] = "Not Actively Achievable"; }; };</v>
      </c>
      <c r="T47">
        <f t="shared" si="0"/>
        <v>46</v>
      </c>
      <c r="U47" t="str">
        <f t="shared" si="4"/>
        <v xml:space="preserve"> [46] = {</v>
      </c>
      <c r="V47" t="str">
        <f t="shared" si="5"/>
        <v xml:space="preserve">                     </v>
      </c>
      <c r="W47" t="str">
        <f t="shared" si="6"/>
        <v/>
      </c>
      <c r="X47" t="str">
        <f t="shared" si="7"/>
        <v xml:space="preserve">["CAT_ID"] = 282; </v>
      </c>
      <c r="Y47" s="1" t="str">
        <f t="shared" si="8"/>
        <v xml:space="preserve">                     </v>
      </c>
      <c r="Z47" t="str">
        <f>IF(LEN(D47)&gt;0,VLOOKUP(D47,Type!A$2:B$18,2,FALSE),"0")</f>
        <v>0</v>
      </c>
      <c r="AA47" t="str">
        <f t="shared" si="9"/>
        <v xml:space="preserve">["TYPE"] =  0; </v>
      </c>
      <c r="AB47" t="str">
        <f>IF(NOT(ISBLANK(E47)),VLOOKUP(E47,Type!D$2:E$6,2,FALSE),"")</f>
        <v/>
      </c>
      <c r="AC47" t="str">
        <f t="shared" si="10"/>
        <v xml:space="preserve">            </v>
      </c>
      <c r="AD47" t="str">
        <f t="shared" si="11"/>
        <v>0</v>
      </c>
      <c r="AE47" t="str">
        <f t="shared" si="12"/>
        <v xml:space="preserve">["VXP"] =    0; </v>
      </c>
      <c r="AF47" t="str">
        <f t="shared" si="13"/>
        <v>0</v>
      </c>
      <c r="AG47" t="str">
        <f t="shared" si="14"/>
        <v xml:space="preserve">["LP"] =  0; </v>
      </c>
      <c r="AH47" t="str">
        <f t="shared" si="15"/>
        <v>0</v>
      </c>
      <c r="AI47" t="str">
        <f t="shared" si="16"/>
        <v xml:space="preserve">["REP"] =    0; </v>
      </c>
      <c r="AJ47">
        <f>IF(NOT(ISBLANK(J47)),VLOOKUP(J47,Faction!A$2:B$78,2,FALSE),1)</f>
        <v>1</v>
      </c>
      <c r="AK47" t="str">
        <f t="shared" si="17"/>
        <v xml:space="preserve">["FACTION"] = 1; </v>
      </c>
      <c r="AL47" t="str">
        <f t="shared" si="18"/>
        <v xml:space="preserve">["TIER"] = 0; </v>
      </c>
      <c r="AM47" t="str">
        <f t="shared" si="19"/>
        <v xml:space="preserve">                     </v>
      </c>
      <c r="AN47" t="str">
        <f t="shared" si="20"/>
        <v/>
      </c>
      <c r="AO47" t="str">
        <f t="shared" si="21"/>
        <v xml:space="preserve">["NAME"] = { ["EN"] = "Not Actively Achievable"; }; </v>
      </c>
      <c r="AP47" t="str">
        <f t="shared" si="22"/>
        <v/>
      </c>
      <c r="AQ47" t="str">
        <f t="shared" si="23"/>
        <v/>
      </c>
      <c r="AR47" t="str">
        <f t="shared" si="24"/>
        <v/>
      </c>
      <c r="AS47" t="str">
        <f t="shared" si="1"/>
        <v>};</v>
      </c>
    </row>
    <row r="48" spans="1:45" x14ac:dyDescent="0.25">
      <c r="A48">
        <v>1879457859</v>
      </c>
      <c r="C48" t="s">
        <v>2053</v>
      </c>
      <c r="E48" t="s">
        <v>1718</v>
      </c>
      <c r="M48">
        <v>0</v>
      </c>
      <c r="R48" t="str">
        <f t="shared" si="2"/>
        <v xml:space="preserve"> [47] = {["ID"] = 1879457859; }; -- Sant Lhoer, the Poison Gardens -- Tier 3 -- Leading the Charge</v>
      </c>
      <c r="S48" s="1" t="str">
        <f t="shared" si="3"/>
        <v xml:space="preserve"> [47] = {["ID"] = 1879457859;                      ["TYPE"] =  0; ["NA"] = 3; ["VXP"] =    0; ["LP"] =  0; ["REP"] =    0; ["FACTION"] = 1; ["TIER"] = 0;                      ["NAME"] = { ["EN"] = "Sant Lhoer, the Poison Gardens -- Tier 3 -- Leading the Charge"; }; };</v>
      </c>
      <c r="T48">
        <f t="shared" si="0"/>
        <v>47</v>
      </c>
      <c r="U48" t="str">
        <f t="shared" si="4"/>
        <v xml:space="preserve"> [47] = {</v>
      </c>
      <c r="V48" t="str">
        <f t="shared" si="5"/>
        <v xml:space="preserve">["ID"] = 1879457859; </v>
      </c>
      <c r="W48" t="str">
        <f t="shared" si="6"/>
        <v xml:space="preserve">["ID"] = 1879457859; </v>
      </c>
      <c r="X48" t="str">
        <f t="shared" si="7"/>
        <v/>
      </c>
      <c r="Y48" s="1" t="str">
        <f t="shared" si="8"/>
        <v xml:space="preserve">                     </v>
      </c>
      <c r="Z48" t="str">
        <f>IF(LEN(D48)&gt;0,VLOOKUP(D48,Type!A$2:B$18,2,FALSE),"0")</f>
        <v>0</v>
      </c>
      <c r="AA48" t="str">
        <f t="shared" si="9"/>
        <v xml:space="preserve">["TYPE"] =  0; </v>
      </c>
      <c r="AB48">
        <f>IF(NOT(ISBLANK(E48)),VLOOKUP(E48,Type!D$2:E$6,2,FALSE),"")</f>
        <v>3</v>
      </c>
      <c r="AC48" t="str">
        <f t="shared" si="10"/>
        <v xml:space="preserve">["NA"] = 3; </v>
      </c>
      <c r="AD48" t="str">
        <f t="shared" si="11"/>
        <v>0</v>
      </c>
      <c r="AE48" t="str">
        <f t="shared" si="12"/>
        <v xml:space="preserve">["VXP"] =    0; </v>
      </c>
      <c r="AF48" t="str">
        <f t="shared" si="13"/>
        <v>0</v>
      </c>
      <c r="AG48" t="str">
        <f t="shared" si="14"/>
        <v xml:space="preserve">["LP"] =  0; </v>
      </c>
      <c r="AH48" t="str">
        <f t="shared" si="15"/>
        <v>0</v>
      </c>
      <c r="AI48" t="str">
        <f t="shared" si="16"/>
        <v xml:space="preserve">["REP"] =    0; </v>
      </c>
      <c r="AJ48">
        <f>IF(NOT(ISBLANK(J48)),VLOOKUP(J48,Faction!A$2:B$78,2,FALSE),1)</f>
        <v>1</v>
      </c>
      <c r="AK48" t="str">
        <f t="shared" si="17"/>
        <v xml:space="preserve">["FACTION"] = 1; </v>
      </c>
      <c r="AL48" t="str">
        <f t="shared" si="18"/>
        <v xml:space="preserve">["TIER"] = 0; </v>
      </c>
      <c r="AM48" t="str">
        <f t="shared" si="19"/>
        <v xml:space="preserve">                     </v>
      </c>
      <c r="AN48" t="str">
        <f t="shared" si="20"/>
        <v/>
      </c>
      <c r="AO48" t="str">
        <f t="shared" si="21"/>
        <v xml:space="preserve">["NAME"] = { ["EN"] = "Sant Lhoer, the Poison Gardens -- Tier 3 -- Leading the Charge"; }; </v>
      </c>
      <c r="AP48" t="str">
        <f t="shared" si="22"/>
        <v/>
      </c>
      <c r="AQ48" t="str">
        <f t="shared" si="23"/>
        <v/>
      </c>
      <c r="AR48" t="str">
        <f t="shared" si="24"/>
        <v/>
      </c>
      <c r="AS48" t="str">
        <f t="shared" si="1"/>
        <v>};</v>
      </c>
    </row>
    <row r="49" spans="1:45" x14ac:dyDescent="0.25">
      <c r="A49">
        <v>1879458701</v>
      </c>
      <c r="C49" t="s">
        <v>2054</v>
      </c>
      <c r="E49" t="s">
        <v>1718</v>
      </c>
      <c r="M49">
        <v>0</v>
      </c>
      <c r="R49" t="str">
        <f t="shared" si="2"/>
        <v xml:space="preserve"> [48] = {["ID"] = 1879458701; }; -- Thaurisgar, the Vile Apothecary -- Tier 3 -- Leading the Charge</v>
      </c>
      <c r="S49" s="1" t="str">
        <f t="shared" si="3"/>
        <v xml:space="preserve"> [48] = {["ID"] = 1879458701;                      ["TYPE"] =  0; ["NA"] = 3; ["VXP"] =    0; ["LP"] =  0; ["REP"] =    0; ["FACTION"] = 1; ["TIER"] = 0;                      ["NAME"] = { ["EN"] = "Thaurisgar, the Vile Apothecary -- Tier 3 -- Leading the Charge"; }; };</v>
      </c>
      <c r="T49">
        <f t="shared" si="0"/>
        <v>48</v>
      </c>
      <c r="U49" t="str">
        <f t="shared" si="4"/>
        <v xml:space="preserve"> [48] = {</v>
      </c>
      <c r="V49" t="str">
        <f t="shared" si="5"/>
        <v xml:space="preserve">["ID"] = 1879458701; </v>
      </c>
      <c r="W49" t="str">
        <f t="shared" si="6"/>
        <v xml:space="preserve">["ID"] = 1879458701; </v>
      </c>
      <c r="X49" t="str">
        <f t="shared" si="7"/>
        <v/>
      </c>
      <c r="Y49" s="1" t="str">
        <f t="shared" si="8"/>
        <v xml:space="preserve">                     </v>
      </c>
      <c r="Z49" t="str">
        <f>IF(LEN(D49)&gt;0,VLOOKUP(D49,Type!A$2:B$18,2,FALSE),"0")</f>
        <v>0</v>
      </c>
      <c r="AA49" t="str">
        <f t="shared" si="9"/>
        <v xml:space="preserve">["TYPE"] =  0; </v>
      </c>
      <c r="AB49">
        <f>IF(NOT(ISBLANK(E49)),VLOOKUP(E49,Type!D$2:E$6,2,FALSE),"")</f>
        <v>3</v>
      </c>
      <c r="AC49" t="str">
        <f t="shared" si="10"/>
        <v xml:space="preserve">["NA"] = 3; </v>
      </c>
      <c r="AD49" t="str">
        <f t="shared" si="11"/>
        <v>0</v>
      </c>
      <c r="AE49" t="str">
        <f t="shared" si="12"/>
        <v xml:space="preserve">["VXP"] =    0; </v>
      </c>
      <c r="AF49" t="str">
        <f t="shared" si="13"/>
        <v>0</v>
      </c>
      <c r="AG49" t="str">
        <f t="shared" si="14"/>
        <v xml:space="preserve">["LP"] =  0; </v>
      </c>
      <c r="AH49" t="str">
        <f t="shared" si="15"/>
        <v>0</v>
      </c>
      <c r="AI49" t="str">
        <f t="shared" si="16"/>
        <v xml:space="preserve">["REP"] =    0; </v>
      </c>
      <c r="AJ49">
        <f>IF(NOT(ISBLANK(J49)),VLOOKUP(J49,Faction!A$2:B$78,2,FALSE),1)</f>
        <v>1</v>
      </c>
      <c r="AK49" t="str">
        <f t="shared" si="17"/>
        <v xml:space="preserve">["FACTION"] = 1; </v>
      </c>
      <c r="AL49" t="str">
        <f t="shared" si="18"/>
        <v xml:space="preserve">["TIER"] = 0; </v>
      </c>
      <c r="AM49" t="str">
        <f t="shared" si="19"/>
        <v xml:space="preserve">                     </v>
      </c>
      <c r="AN49" t="str">
        <f t="shared" si="20"/>
        <v/>
      </c>
      <c r="AO49" t="str">
        <f t="shared" si="21"/>
        <v xml:space="preserve">["NAME"] = { ["EN"] = "Thaurisgar, the Vile Apothecary -- Tier 3 -- Leading the Charge"; }; </v>
      </c>
      <c r="AP49" t="str">
        <f t="shared" si="22"/>
        <v/>
      </c>
      <c r="AQ49" t="str">
        <f t="shared" si="23"/>
        <v/>
      </c>
      <c r="AR49" t="str">
        <f t="shared" si="24"/>
        <v/>
      </c>
      <c r="AS49" t="str">
        <f t="shared" si="1"/>
        <v>};</v>
      </c>
    </row>
    <row r="50" spans="1:45" x14ac:dyDescent="0.25">
      <c r="A50">
        <v>1879458463</v>
      </c>
      <c r="C50" t="s">
        <v>2055</v>
      </c>
      <c r="E50" t="s">
        <v>1718</v>
      </c>
      <c r="M50">
        <v>0</v>
      </c>
      <c r="R50" t="str">
        <f t="shared" si="2"/>
        <v xml:space="preserve"> [49] = {["ID"] = 1879458463; }; -- Sagroth, Lair of Vermin -- Tier 3 -- Leading the Charge</v>
      </c>
      <c r="S50" s="1" t="str">
        <f t="shared" si="3"/>
        <v xml:space="preserve"> [49] = {["ID"] = 1879458463;                      ["TYPE"] =  0; ["NA"] = 3; ["VXP"] =    0; ["LP"] =  0; ["REP"] =    0; ["FACTION"] = 1; ["TIER"] = 0;                      ["NAME"] = { ["EN"] = "Sagroth, Lair of Vermin -- Tier 3 -- Leading the Charge"; }; };</v>
      </c>
      <c r="T50">
        <f t="shared" si="0"/>
        <v>49</v>
      </c>
      <c r="U50" t="str">
        <f t="shared" si="4"/>
        <v xml:space="preserve"> [49] = {</v>
      </c>
      <c r="V50" t="str">
        <f t="shared" si="5"/>
        <v xml:space="preserve">["ID"] = 1879458463; </v>
      </c>
      <c r="W50" t="str">
        <f t="shared" si="6"/>
        <v xml:space="preserve">["ID"] = 1879458463; </v>
      </c>
      <c r="X50" t="str">
        <f t="shared" si="7"/>
        <v/>
      </c>
      <c r="Y50" s="1" t="str">
        <f t="shared" si="8"/>
        <v xml:space="preserve">                     </v>
      </c>
      <c r="Z50" t="str">
        <f>IF(LEN(D50)&gt;0,VLOOKUP(D50,Type!A$2:B$18,2,FALSE),"0")</f>
        <v>0</v>
      </c>
      <c r="AA50" t="str">
        <f t="shared" si="9"/>
        <v xml:space="preserve">["TYPE"] =  0; </v>
      </c>
      <c r="AB50">
        <f>IF(NOT(ISBLANK(E50)),VLOOKUP(E50,Type!D$2:E$6,2,FALSE),"")</f>
        <v>3</v>
      </c>
      <c r="AC50" t="str">
        <f t="shared" si="10"/>
        <v xml:space="preserve">["NA"] = 3; </v>
      </c>
      <c r="AD50" t="str">
        <f t="shared" si="11"/>
        <v>0</v>
      </c>
      <c r="AE50" t="str">
        <f t="shared" si="12"/>
        <v xml:space="preserve">["VXP"] =    0; </v>
      </c>
      <c r="AF50" t="str">
        <f t="shared" si="13"/>
        <v>0</v>
      </c>
      <c r="AG50" t="str">
        <f t="shared" si="14"/>
        <v xml:space="preserve">["LP"] =  0; </v>
      </c>
      <c r="AH50" t="str">
        <f t="shared" si="15"/>
        <v>0</v>
      </c>
      <c r="AI50" t="str">
        <f t="shared" si="16"/>
        <v xml:space="preserve">["REP"] =    0; </v>
      </c>
      <c r="AJ50">
        <f>IF(NOT(ISBLANK(J50)),VLOOKUP(J50,Faction!A$2:B$78,2,FALSE),1)</f>
        <v>1</v>
      </c>
      <c r="AK50" t="str">
        <f t="shared" si="17"/>
        <v xml:space="preserve">["FACTION"] = 1; </v>
      </c>
      <c r="AL50" t="str">
        <f t="shared" si="18"/>
        <v xml:space="preserve">["TIER"] = 0; </v>
      </c>
      <c r="AM50" t="str">
        <f t="shared" si="19"/>
        <v xml:space="preserve">                     </v>
      </c>
      <c r="AN50" t="str">
        <f t="shared" si="20"/>
        <v/>
      </c>
      <c r="AO50" t="str">
        <f t="shared" si="21"/>
        <v xml:space="preserve">["NAME"] = { ["EN"] = "Sagroth, Lair of Vermin -- Tier 3 -- Leading the Charge"; }; </v>
      </c>
      <c r="AP50" t="str">
        <f t="shared" si="22"/>
        <v/>
      </c>
      <c r="AQ50" t="str">
        <f t="shared" si="23"/>
        <v/>
      </c>
      <c r="AR50" t="str">
        <f t="shared" si="24"/>
        <v/>
      </c>
      <c r="AS50" t="str">
        <f t="shared" si="1"/>
        <v>};</v>
      </c>
    </row>
    <row r="51" spans="1:45" x14ac:dyDescent="0.25">
      <c r="A51">
        <v>1879458631</v>
      </c>
      <c r="C51" t="s">
        <v>2057</v>
      </c>
      <c r="E51" t="s">
        <v>1718</v>
      </c>
      <c r="M51">
        <v>0</v>
      </c>
      <c r="R51" t="str">
        <f t="shared" si="2"/>
        <v xml:space="preserve"> [50] = {["ID"] = 1879458631; }; -- Gwathrenost, the Witch-king's Citadel - Leading the Charge</v>
      </c>
      <c r="S51" s="1" t="str">
        <f t="shared" si="3"/>
        <v xml:space="preserve"> [50] = {["ID"] = 1879458631;                      ["TYPE"] =  0; ["NA"] = 3; ["VXP"] =    0; ["LP"] =  0; ["REP"] =    0; ["FACTION"] = 1; ["TIER"] = 0;                      ["NAME"] = { ["EN"] = "Gwathrenost, the Witch-king's Citadel - Leading the Charge"; }; };</v>
      </c>
      <c r="T51">
        <f t="shared" si="0"/>
        <v>50</v>
      </c>
      <c r="U51" t="str">
        <f t="shared" si="4"/>
        <v xml:space="preserve"> [50] = {</v>
      </c>
      <c r="V51" t="str">
        <f t="shared" si="5"/>
        <v xml:space="preserve">["ID"] = 1879458631; </v>
      </c>
      <c r="W51" t="str">
        <f t="shared" si="6"/>
        <v xml:space="preserve">["ID"] = 1879458631; </v>
      </c>
      <c r="X51" t="str">
        <f t="shared" si="7"/>
        <v/>
      </c>
      <c r="Y51" s="1" t="str">
        <f t="shared" si="8"/>
        <v xml:space="preserve">                     </v>
      </c>
      <c r="Z51" t="str">
        <f>IF(LEN(D51)&gt;0,VLOOKUP(D51,Type!A$2:B$18,2,FALSE),"0")</f>
        <v>0</v>
      </c>
      <c r="AA51" t="str">
        <f t="shared" si="9"/>
        <v xml:space="preserve">["TYPE"] =  0; </v>
      </c>
      <c r="AB51">
        <f>IF(NOT(ISBLANK(E51)),VLOOKUP(E51,Type!D$2:E$6,2,FALSE),"")</f>
        <v>3</v>
      </c>
      <c r="AC51" t="str">
        <f t="shared" si="10"/>
        <v xml:space="preserve">["NA"] = 3; </v>
      </c>
      <c r="AD51" t="str">
        <f t="shared" si="11"/>
        <v>0</v>
      </c>
      <c r="AE51" t="str">
        <f t="shared" si="12"/>
        <v xml:space="preserve">["VXP"] =    0; </v>
      </c>
      <c r="AF51" t="str">
        <f t="shared" si="13"/>
        <v>0</v>
      </c>
      <c r="AG51" t="str">
        <f t="shared" si="14"/>
        <v xml:space="preserve">["LP"] =  0; </v>
      </c>
      <c r="AH51" t="str">
        <f t="shared" si="15"/>
        <v>0</v>
      </c>
      <c r="AI51" t="str">
        <f t="shared" si="16"/>
        <v xml:space="preserve">["REP"] =    0; </v>
      </c>
      <c r="AJ51">
        <f>IF(NOT(ISBLANK(J51)),VLOOKUP(J51,Faction!A$2:B$78,2,FALSE),1)</f>
        <v>1</v>
      </c>
      <c r="AK51" t="str">
        <f t="shared" si="17"/>
        <v xml:space="preserve">["FACTION"] = 1; </v>
      </c>
      <c r="AL51" t="str">
        <f t="shared" si="18"/>
        <v xml:space="preserve">["TIER"] = 0; </v>
      </c>
      <c r="AM51" t="str">
        <f t="shared" si="19"/>
        <v xml:space="preserve">                     </v>
      </c>
      <c r="AN51" t="str">
        <f t="shared" si="20"/>
        <v/>
      </c>
      <c r="AO51" t="str">
        <f t="shared" si="21"/>
        <v xml:space="preserve">["NAME"] = { ["EN"] = "Gwathrenost, the Witch-king's Citadel - Leading the Charge"; }; </v>
      </c>
      <c r="AP51" t="str">
        <f t="shared" si="22"/>
        <v/>
      </c>
      <c r="AQ51" t="str">
        <f t="shared" si="23"/>
        <v/>
      </c>
      <c r="AR51" t="str">
        <f t="shared" si="24"/>
        <v/>
      </c>
      <c r="AS51" t="str">
        <f t="shared" si="1"/>
        <v>};</v>
      </c>
    </row>
    <row r="52" spans="1:45" x14ac:dyDescent="0.25">
      <c r="A52">
        <v>1879458630</v>
      </c>
      <c r="C52" t="s">
        <v>2058</v>
      </c>
      <c r="E52" t="s">
        <v>1718</v>
      </c>
      <c r="M52">
        <v>0</v>
      </c>
      <c r="R52" t="str">
        <f t="shared" si="2"/>
        <v xml:space="preserve"> [51] = {["ID"] = 1879458630; }; -- Gwathrenost, the Witch-king's Citadel - The Vanguard</v>
      </c>
      <c r="S52" s="1" t="str">
        <f t="shared" si="3"/>
        <v xml:space="preserve"> [51] = {["ID"] = 1879458630;                      ["TYPE"] =  0; ["NA"] = 3; ["VXP"] =    0; ["LP"] =  0; ["REP"] =    0; ["FACTION"] = 1; ["TIER"] = 0;                      ["NAME"] = { ["EN"] = "Gwathrenost, the Witch-king's Citadel - The Vanguard"; }; };</v>
      </c>
      <c r="T52">
        <f t="shared" si="0"/>
        <v>51</v>
      </c>
      <c r="U52" t="str">
        <f t="shared" si="4"/>
        <v xml:space="preserve"> [51] = {</v>
      </c>
      <c r="V52" t="str">
        <f t="shared" si="5"/>
        <v xml:space="preserve">["ID"] = 1879458630; </v>
      </c>
      <c r="W52" t="str">
        <f t="shared" si="6"/>
        <v xml:space="preserve">["ID"] = 1879458630; </v>
      </c>
      <c r="X52" t="str">
        <f t="shared" si="7"/>
        <v/>
      </c>
      <c r="Y52" s="1" t="str">
        <f t="shared" si="8"/>
        <v xml:space="preserve">                     </v>
      </c>
      <c r="Z52" t="str">
        <f>IF(LEN(D52)&gt;0,VLOOKUP(D52,Type!A$2:B$18,2,FALSE),"0")</f>
        <v>0</v>
      </c>
      <c r="AA52" t="str">
        <f t="shared" si="9"/>
        <v xml:space="preserve">["TYPE"] =  0; </v>
      </c>
      <c r="AB52">
        <f>IF(NOT(ISBLANK(E52)),VLOOKUP(E52,Type!D$2:E$6,2,FALSE),"")</f>
        <v>3</v>
      </c>
      <c r="AC52" t="str">
        <f t="shared" si="10"/>
        <v xml:space="preserve">["NA"] = 3; </v>
      </c>
      <c r="AD52" t="str">
        <f t="shared" si="11"/>
        <v>0</v>
      </c>
      <c r="AE52" t="str">
        <f t="shared" si="12"/>
        <v xml:space="preserve">["VXP"] =    0; </v>
      </c>
      <c r="AF52" t="str">
        <f t="shared" si="13"/>
        <v>0</v>
      </c>
      <c r="AG52" t="str">
        <f t="shared" si="14"/>
        <v xml:space="preserve">["LP"] =  0; </v>
      </c>
      <c r="AH52" t="str">
        <f t="shared" si="15"/>
        <v>0</v>
      </c>
      <c r="AI52" t="str">
        <f t="shared" si="16"/>
        <v xml:space="preserve">["REP"] =    0; </v>
      </c>
      <c r="AJ52">
        <f>IF(NOT(ISBLANK(J52)),VLOOKUP(J52,Faction!A$2:B$78,2,FALSE),1)</f>
        <v>1</v>
      </c>
      <c r="AK52" t="str">
        <f t="shared" si="17"/>
        <v xml:space="preserve">["FACTION"] = 1; </v>
      </c>
      <c r="AL52" t="str">
        <f t="shared" si="18"/>
        <v xml:space="preserve">["TIER"] = 0; </v>
      </c>
      <c r="AM52" t="str">
        <f t="shared" si="19"/>
        <v xml:space="preserve">                     </v>
      </c>
      <c r="AN52" t="str">
        <f t="shared" si="20"/>
        <v/>
      </c>
      <c r="AO52" t="str">
        <f t="shared" si="21"/>
        <v xml:space="preserve">["NAME"] = { ["EN"] = "Gwathrenost, the Witch-king's Citadel - The Vanguard"; }; </v>
      </c>
      <c r="AP52" t="str">
        <f t="shared" si="22"/>
        <v/>
      </c>
      <c r="AQ52" t="str">
        <f t="shared" si="23"/>
        <v/>
      </c>
      <c r="AR52" t="str">
        <f t="shared" si="24"/>
        <v/>
      </c>
      <c r="AS52" t="str">
        <f t="shared" si="1"/>
        <v>};</v>
      </c>
    </row>
    <row r="53" spans="1:45" x14ac:dyDescent="0.25">
      <c r="A53">
        <v>1879458629</v>
      </c>
      <c r="C53" t="s">
        <v>2059</v>
      </c>
      <c r="E53" t="s">
        <v>1718</v>
      </c>
      <c r="M53">
        <v>0</v>
      </c>
      <c r="R53" t="str">
        <f t="shared" si="2"/>
        <v xml:space="preserve"> [52] = {["ID"] = 1879458629; }; -- Gwathrenost, the Witch-king's Citadel - Original Challenger</v>
      </c>
      <c r="S53" s="1" t="str">
        <f t="shared" si="3"/>
        <v xml:space="preserve"> [52] = {["ID"] = 1879458629;                      ["TYPE"] =  0; ["NA"] = 3; ["VXP"] =    0; ["LP"] =  0; ["REP"] =    0; ["FACTION"] = 1; ["TIER"] = 0;                      ["NAME"] = { ["EN"] = "Gwathrenost, the Witch-king's Citadel - Original Challenger"; }; };</v>
      </c>
      <c r="T53">
        <f t="shared" si="0"/>
        <v>52</v>
      </c>
      <c r="U53" t="str">
        <f t="shared" si="4"/>
        <v xml:space="preserve"> [52] = {</v>
      </c>
      <c r="V53" t="str">
        <f t="shared" si="5"/>
        <v xml:space="preserve">["ID"] = 1879458629; </v>
      </c>
      <c r="W53" t="str">
        <f t="shared" si="6"/>
        <v xml:space="preserve">["ID"] = 1879458629; </v>
      </c>
      <c r="X53" t="str">
        <f t="shared" si="7"/>
        <v/>
      </c>
      <c r="Y53" s="1" t="str">
        <f t="shared" si="8"/>
        <v xml:space="preserve">                     </v>
      </c>
      <c r="Z53" t="str">
        <f>IF(LEN(D53)&gt;0,VLOOKUP(D53,Type!A$2:B$18,2,FALSE),"0")</f>
        <v>0</v>
      </c>
      <c r="AA53" t="str">
        <f t="shared" si="9"/>
        <v xml:space="preserve">["TYPE"] =  0; </v>
      </c>
      <c r="AB53">
        <f>IF(NOT(ISBLANK(E53)),VLOOKUP(E53,Type!D$2:E$6,2,FALSE),"")</f>
        <v>3</v>
      </c>
      <c r="AC53" t="str">
        <f t="shared" si="10"/>
        <v xml:space="preserve">["NA"] = 3; </v>
      </c>
      <c r="AD53" t="str">
        <f t="shared" si="11"/>
        <v>0</v>
      </c>
      <c r="AE53" t="str">
        <f t="shared" si="12"/>
        <v xml:space="preserve">["VXP"] =    0; </v>
      </c>
      <c r="AF53" t="str">
        <f t="shared" si="13"/>
        <v>0</v>
      </c>
      <c r="AG53" t="str">
        <f t="shared" si="14"/>
        <v xml:space="preserve">["LP"] =  0; </v>
      </c>
      <c r="AH53" t="str">
        <f t="shared" si="15"/>
        <v>0</v>
      </c>
      <c r="AI53" t="str">
        <f t="shared" si="16"/>
        <v xml:space="preserve">["REP"] =    0; </v>
      </c>
      <c r="AJ53">
        <f>IF(NOT(ISBLANK(J53)),VLOOKUP(J53,Faction!A$2:B$78,2,FALSE),1)</f>
        <v>1</v>
      </c>
      <c r="AK53" t="str">
        <f t="shared" si="17"/>
        <v xml:space="preserve">["FACTION"] = 1; </v>
      </c>
      <c r="AL53" t="str">
        <f t="shared" si="18"/>
        <v xml:space="preserve">["TIER"] = 0; </v>
      </c>
      <c r="AM53" t="str">
        <f t="shared" si="19"/>
        <v xml:space="preserve">                     </v>
      </c>
      <c r="AN53" t="str">
        <f t="shared" si="20"/>
        <v/>
      </c>
      <c r="AO53" t="str">
        <f t="shared" si="21"/>
        <v xml:space="preserve">["NAME"] = { ["EN"] = "Gwathrenost, the Witch-king's Citadel - Original Challenger"; }; </v>
      </c>
      <c r="AP53" t="str">
        <f t="shared" si="22"/>
        <v/>
      </c>
      <c r="AQ53" t="str">
        <f t="shared" si="23"/>
        <v/>
      </c>
      <c r="AR53" t="str">
        <f t="shared" si="24"/>
        <v/>
      </c>
      <c r="AS53" t="str">
        <f t="shared" si="1"/>
        <v>};</v>
      </c>
    </row>
    <row r="54" spans="1:45" x14ac:dyDescent="0.25">
      <c r="D54" s="2"/>
      <c r="R54" t="str">
        <f t="shared" si="2"/>
        <v xml:space="preserve"> [53] = {}; -- </v>
      </c>
      <c r="S54" s="1" t="str">
        <f t="shared" si="3"/>
        <v xml:space="preserve"> [53] = {                                          ["TYPE"] =  0;             ["VXP"] =    0; ["LP"] =  0; ["REP"] =    0; ["FACTION"] = 1; ["TIER"] = 0;                      ["NAME"] = { ["EN"] = ""; }; };</v>
      </c>
      <c r="T54">
        <f t="shared" si="0"/>
        <v>53</v>
      </c>
      <c r="U54" t="str">
        <f t="shared" si="4"/>
        <v xml:space="preserve"> [53] = {</v>
      </c>
      <c r="V54" t="str">
        <f t="shared" si="5"/>
        <v xml:space="preserve">                     </v>
      </c>
      <c r="W54" t="str">
        <f t="shared" si="6"/>
        <v/>
      </c>
      <c r="X54" t="str">
        <f t="shared" si="7"/>
        <v/>
      </c>
      <c r="Y54" s="1" t="str">
        <f t="shared" si="8"/>
        <v xml:space="preserve">                     </v>
      </c>
      <c r="Z54" t="str">
        <f>IF(LEN(D54)&gt;0,VLOOKUP(D54,Type!A$2:B$18,2,FALSE),"0")</f>
        <v>0</v>
      </c>
      <c r="AA54" t="str">
        <f t="shared" si="9"/>
        <v xml:space="preserve">["TYPE"] =  0; </v>
      </c>
      <c r="AB54" t="str">
        <f>IF(NOT(ISBLANK(E54)),VLOOKUP(E54,Type!D$2:E$6,2,FALSE),"")</f>
        <v/>
      </c>
      <c r="AC54" t="str">
        <f t="shared" si="10"/>
        <v xml:space="preserve">            </v>
      </c>
      <c r="AD54" t="str">
        <f t="shared" si="11"/>
        <v>0</v>
      </c>
      <c r="AE54" t="str">
        <f t="shared" si="12"/>
        <v xml:space="preserve">["VXP"] =    0; </v>
      </c>
      <c r="AF54" t="str">
        <f t="shared" si="13"/>
        <v>0</v>
      </c>
      <c r="AG54" t="str">
        <f t="shared" si="14"/>
        <v xml:space="preserve">["LP"] =  0; </v>
      </c>
      <c r="AH54" t="str">
        <f t="shared" si="15"/>
        <v>0</v>
      </c>
      <c r="AI54" t="str">
        <f t="shared" si="16"/>
        <v xml:space="preserve">["REP"] =    0; </v>
      </c>
      <c r="AJ54">
        <f>IF(NOT(ISBLANK(J54)),VLOOKUP(J54,Faction!A$2:B$78,2,FALSE),1)</f>
        <v>1</v>
      </c>
      <c r="AK54" t="str">
        <f t="shared" si="17"/>
        <v xml:space="preserve">["FACTION"] = 1; </v>
      </c>
      <c r="AL54" t="str">
        <f t="shared" si="18"/>
        <v xml:space="preserve">["TIER"] = 0; </v>
      </c>
      <c r="AM54" t="str">
        <f t="shared" si="19"/>
        <v xml:space="preserve">                     </v>
      </c>
      <c r="AN54" t="str">
        <f t="shared" si="20"/>
        <v/>
      </c>
      <c r="AO54" t="str">
        <f t="shared" si="21"/>
        <v xml:space="preserve">["NAME"] = { ["EN"] = ""; }; </v>
      </c>
      <c r="AP54" t="str">
        <f t="shared" si="22"/>
        <v/>
      </c>
      <c r="AQ54" t="str">
        <f t="shared" si="23"/>
        <v/>
      </c>
      <c r="AR54" t="str">
        <f t="shared" si="24"/>
        <v/>
      </c>
      <c r="AS54" t="str">
        <f t="shared" si="1"/>
        <v>};</v>
      </c>
    </row>
    <row r="55" spans="1:45" x14ac:dyDescent="0.25">
      <c r="R55" t="str">
        <f t="shared" si="2"/>
        <v xml:space="preserve"> [54] = {}; -- </v>
      </c>
      <c r="S55" s="1" t="str">
        <f t="shared" si="3"/>
        <v xml:space="preserve"> [54] = {                                          ["TYPE"] =  0;             ["VXP"] =    0; ["LP"] =  0; ["REP"] =    0; ["FACTION"] = 1; ["TIER"] = 0;                      ["NAME"] = { ["EN"] = ""; }; };</v>
      </c>
      <c r="T55">
        <f t="shared" si="0"/>
        <v>54</v>
      </c>
      <c r="U55" t="str">
        <f t="shared" si="4"/>
        <v xml:space="preserve"> [54] = {</v>
      </c>
      <c r="V55" t="str">
        <f t="shared" si="5"/>
        <v xml:space="preserve">                     </v>
      </c>
      <c r="W55" t="str">
        <f t="shared" si="6"/>
        <v/>
      </c>
      <c r="X55" t="str">
        <f t="shared" si="7"/>
        <v/>
      </c>
      <c r="Y55" s="1" t="str">
        <f t="shared" si="8"/>
        <v xml:space="preserve">                     </v>
      </c>
      <c r="Z55" t="str">
        <f>IF(LEN(D55)&gt;0,VLOOKUP(D55,Type!A$2:B$18,2,FALSE),"0")</f>
        <v>0</v>
      </c>
      <c r="AA55" t="str">
        <f t="shared" si="9"/>
        <v xml:space="preserve">["TYPE"] =  0; </v>
      </c>
      <c r="AB55" t="str">
        <f>IF(NOT(ISBLANK(E55)),VLOOKUP(E55,Type!D$2:E$6,2,FALSE),"")</f>
        <v/>
      </c>
      <c r="AC55" t="str">
        <f t="shared" si="10"/>
        <v xml:space="preserve">            </v>
      </c>
      <c r="AD55" t="str">
        <f t="shared" si="11"/>
        <v>0</v>
      </c>
      <c r="AE55" t="str">
        <f t="shared" si="12"/>
        <v xml:space="preserve">["VXP"] =    0; </v>
      </c>
      <c r="AF55" t="str">
        <f t="shared" si="13"/>
        <v>0</v>
      </c>
      <c r="AG55" t="str">
        <f t="shared" si="14"/>
        <v xml:space="preserve">["LP"] =  0; </v>
      </c>
      <c r="AH55" t="str">
        <f t="shared" si="15"/>
        <v>0</v>
      </c>
      <c r="AI55" t="str">
        <f t="shared" si="16"/>
        <v xml:space="preserve">["REP"] =    0; </v>
      </c>
      <c r="AJ55">
        <f>IF(NOT(ISBLANK(J55)),VLOOKUP(J55,Faction!A$2:B$78,2,FALSE),1)</f>
        <v>1</v>
      </c>
      <c r="AK55" t="str">
        <f t="shared" si="17"/>
        <v xml:space="preserve">["FACTION"] = 1; </v>
      </c>
      <c r="AL55" t="str">
        <f t="shared" si="18"/>
        <v xml:space="preserve">["TIER"] = 0; </v>
      </c>
      <c r="AM55" t="str">
        <f t="shared" si="19"/>
        <v xml:space="preserve">                     </v>
      </c>
      <c r="AN55" t="str">
        <f t="shared" si="20"/>
        <v/>
      </c>
      <c r="AO55" t="str">
        <f t="shared" si="21"/>
        <v xml:space="preserve">["NAME"] = { ["EN"] = ""; }; </v>
      </c>
      <c r="AP55" t="str">
        <f t="shared" si="22"/>
        <v/>
      </c>
      <c r="AQ55" t="str">
        <f t="shared" si="23"/>
        <v/>
      </c>
      <c r="AR55" t="str">
        <f t="shared" si="24"/>
        <v/>
      </c>
      <c r="AS55" t="str">
        <f t="shared" si="1"/>
        <v>};</v>
      </c>
    </row>
    <row r="56" spans="1:45" x14ac:dyDescent="0.25">
      <c r="R56" t="str">
        <f t="shared" si="2"/>
        <v xml:space="preserve"> [55] = {}; -- </v>
      </c>
      <c r="S56" s="1" t="str">
        <f t="shared" si="3"/>
        <v xml:space="preserve"> [55] = {                                          ["TYPE"] =  0;             ["VXP"] =    0; ["LP"] =  0; ["REP"] =    0; ["FACTION"] = 1; ["TIER"] = 0;                      ["NAME"] = { ["EN"] = ""; }; };</v>
      </c>
      <c r="T56">
        <f t="shared" si="0"/>
        <v>55</v>
      </c>
      <c r="U56" t="str">
        <f t="shared" si="4"/>
        <v xml:space="preserve"> [55] = {</v>
      </c>
      <c r="V56" t="str">
        <f t="shared" si="5"/>
        <v xml:space="preserve">                     </v>
      </c>
      <c r="W56" t="str">
        <f t="shared" si="6"/>
        <v/>
      </c>
      <c r="X56" t="str">
        <f t="shared" si="7"/>
        <v/>
      </c>
      <c r="Y56" s="1" t="str">
        <f t="shared" si="8"/>
        <v xml:space="preserve">                     </v>
      </c>
      <c r="Z56" t="str">
        <f>IF(LEN(D56)&gt;0,VLOOKUP(D56,Type!A$2:B$18,2,FALSE),"0")</f>
        <v>0</v>
      </c>
      <c r="AA56" t="str">
        <f t="shared" si="9"/>
        <v xml:space="preserve">["TYPE"] =  0; </v>
      </c>
      <c r="AB56" t="str">
        <f>IF(NOT(ISBLANK(E56)),VLOOKUP(E56,Type!D$2:E$6,2,FALSE),"")</f>
        <v/>
      </c>
      <c r="AC56" t="str">
        <f t="shared" si="10"/>
        <v xml:space="preserve">            </v>
      </c>
      <c r="AD56" t="str">
        <f t="shared" si="11"/>
        <v>0</v>
      </c>
      <c r="AE56" t="str">
        <f t="shared" si="12"/>
        <v xml:space="preserve">["VXP"] =    0; </v>
      </c>
      <c r="AF56" t="str">
        <f t="shared" si="13"/>
        <v>0</v>
      </c>
      <c r="AG56" t="str">
        <f t="shared" si="14"/>
        <v xml:space="preserve">["LP"] =  0; </v>
      </c>
      <c r="AH56" t="str">
        <f t="shared" si="15"/>
        <v>0</v>
      </c>
      <c r="AI56" t="str">
        <f t="shared" si="16"/>
        <v xml:space="preserve">["REP"] =    0; </v>
      </c>
      <c r="AJ56">
        <f>IF(NOT(ISBLANK(J56)),VLOOKUP(J56,Faction!A$2:B$78,2,FALSE),1)</f>
        <v>1</v>
      </c>
      <c r="AK56" t="str">
        <f t="shared" si="17"/>
        <v xml:space="preserve">["FACTION"] = 1; </v>
      </c>
      <c r="AL56" t="str">
        <f t="shared" si="18"/>
        <v xml:space="preserve">["TIER"] = 0; </v>
      </c>
      <c r="AM56" t="str">
        <f t="shared" si="19"/>
        <v xml:space="preserve">                     </v>
      </c>
      <c r="AN56" t="str">
        <f t="shared" si="20"/>
        <v/>
      </c>
      <c r="AO56" t="str">
        <f t="shared" si="21"/>
        <v xml:space="preserve">["NAME"] = { ["EN"] = ""; }; </v>
      </c>
      <c r="AP56" t="str">
        <f t="shared" si="22"/>
        <v/>
      </c>
      <c r="AQ56" t="str">
        <f t="shared" si="23"/>
        <v/>
      </c>
      <c r="AR56" t="str">
        <f t="shared" si="24"/>
        <v/>
      </c>
      <c r="AS56" t="str">
        <f t="shared" si="1"/>
        <v>};</v>
      </c>
    </row>
    <row r="57" spans="1:45" x14ac:dyDescent="0.25">
      <c r="R57" t="str">
        <f t="shared" si="2"/>
        <v xml:space="preserve"> [56] = {}; -- </v>
      </c>
      <c r="S57" s="1" t="str">
        <f t="shared" si="3"/>
        <v xml:space="preserve"> [56] = {                                          ["TYPE"] =  0;             ["VXP"] =    0; ["LP"] =  0; ["REP"] =    0; ["FACTION"] = 1; ["TIER"] = 0;                      ["NAME"] = { ["EN"] = ""; }; };</v>
      </c>
      <c r="T57">
        <f t="shared" si="0"/>
        <v>56</v>
      </c>
      <c r="U57" t="str">
        <f t="shared" si="4"/>
        <v xml:space="preserve"> [56] = {</v>
      </c>
      <c r="V57" t="str">
        <f t="shared" si="5"/>
        <v xml:space="preserve">                     </v>
      </c>
      <c r="W57" t="str">
        <f t="shared" si="6"/>
        <v/>
      </c>
      <c r="X57" t="str">
        <f t="shared" si="7"/>
        <v/>
      </c>
      <c r="Y57" s="1" t="str">
        <f t="shared" si="8"/>
        <v xml:space="preserve">                     </v>
      </c>
      <c r="Z57" t="str">
        <f>IF(LEN(D57)&gt;0,VLOOKUP(D57,Type!A$2:B$18,2,FALSE),"0")</f>
        <v>0</v>
      </c>
      <c r="AA57" t="str">
        <f t="shared" si="9"/>
        <v xml:space="preserve">["TYPE"] =  0; </v>
      </c>
      <c r="AB57" t="str">
        <f>IF(NOT(ISBLANK(E57)),VLOOKUP(E57,Type!D$2:E$6,2,FALSE),"")</f>
        <v/>
      </c>
      <c r="AC57" t="str">
        <f t="shared" si="10"/>
        <v xml:space="preserve">            </v>
      </c>
      <c r="AD57" t="str">
        <f t="shared" si="11"/>
        <v>0</v>
      </c>
      <c r="AE57" t="str">
        <f t="shared" si="12"/>
        <v xml:space="preserve">["VXP"] =    0; </v>
      </c>
      <c r="AF57" t="str">
        <f t="shared" si="13"/>
        <v>0</v>
      </c>
      <c r="AG57" t="str">
        <f t="shared" si="14"/>
        <v xml:space="preserve">["LP"] =  0; </v>
      </c>
      <c r="AH57" t="str">
        <f t="shared" si="15"/>
        <v>0</v>
      </c>
      <c r="AI57" t="str">
        <f t="shared" si="16"/>
        <v xml:space="preserve">["REP"] =    0; </v>
      </c>
      <c r="AJ57">
        <f>IF(NOT(ISBLANK(J57)),VLOOKUP(J57,Faction!A$2:B$78,2,FALSE),1)</f>
        <v>1</v>
      </c>
      <c r="AK57" t="str">
        <f t="shared" si="17"/>
        <v xml:space="preserve">["FACTION"] = 1; </v>
      </c>
      <c r="AL57" t="str">
        <f t="shared" si="18"/>
        <v xml:space="preserve">["TIER"] = 0; </v>
      </c>
      <c r="AM57" t="str">
        <f t="shared" si="19"/>
        <v xml:space="preserve">                     </v>
      </c>
      <c r="AN57" t="str">
        <f t="shared" si="20"/>
        <v/>
      </c>
      <c r="AO57" t="str">
        <f t="shared" si="21"/>
        <v xml:space="preserve">["NAME"] = { ["EN"] = ""; }; </v>
      </c>
      <c r="AP57" t="str">
        <f t="shared" si="22"/>
        <v/>
      </c>
      <c r="AQ57" t="str">
        <f t="shared" si="23"/>
        <v/>
      </c>
      <c r="AR57" t="str">
        <f t="shared" si="24"/>
        <v/>
      </c>
      <c r="AS57" t="str">
        <f t="shared" si="1"/>
        <v>};</v>
      </c>
    </row>
    <row r="58" spans="1:45" x14ac:dyDescent="0.25">
      <c r="R58" t="str">
        <f t="shared" si="2"/>
        <v xml:space="preserve"> [57] = {}; -- </v>
      </c>
      <c r="S58" s="1" t="str">
        <f t="shared" si="3"/>
        <v xml:space="preserve"> [57] = {                                          ["TYPE"] =  0;             ["VXP"] =    0; ["LP"] =  0; ["REP"] =    0; ["FACTION"] = 1; ["TIER"] = 0;                      ["NAME"] = { ["EN"] = ""; }; };</v>
      </c>
      <c r="T58">
        <f t="shared" si="0"/>
        <v>57</v>
      </c>
      <c r="U58" t="str">
        <f t="shared" si="4"/>
        <v xml:space="preserve"> [57] = {</v>
      </c>
      <c r="V58" t="str">
        <f t="shared" si="5"/>
        <v xml:space="preserve">                     </v>
      </c>
      <c r="W58" t="str">
        <f t="shared" si="6"/>
        <v/>
      </c>
      <c r="X58" t="str">
        <f t="shared" si="7"/>
        <v/>
      </c>
      <c r="Y58" s="1" t="str">
        <f t="shared" si="8"/>
        <v xml:space="preserve">                     </v>
      </c>
      <c r="Z58" t="str">
        <f>IF(LEN(D58)&gt;0,VLOOKUP(D58,Type!A$2:B$18,2,FALSE),"0")</f>
        <v>0</v>
      </c>
      <c r="AA58" t="str">
        <f t="shared" si="9"/>
        <v xml:space="preserve">["TYPE"] =  0; </v>
      </c>
      <c r="AB58" t="str">
        <f>IF(NOT(ISBLANK(E58)),VLOOKUP(E58,Type!D$2:E$6,2,FALSE),"")</f>
        <v/>
      </c>
      <c r="AC58" t="str">
        <f t="shared" si="10"/>
        <v xml:space="preserve">            </v>
      </c>
      <c r="AD58" t="str">
        <f t="shared" si="11"/>
        <v>0</v>
      </c>
      <c r="AE58" t="str">
        <f t="shared" si="12"/>
        <v xml:space="preserve">["VXP"] =    0; </v>
      </c>
      <c r="AF58" t="str">
        <f t="shared" si="13"/>
        <v>0</v>
      </c>
      <c r="AG58" t="str">
        <f t="shared" si="14"/>
        <v xml:space="preserve">["LP"] =  0; </v>
      </c>
      <c r="AH58" t="str">
        <f t="shared" si="15"/>
        <v>0</v>
      </c>
      <c r="AI58" t="str">
        <f t="shared" si="16"/>
        <v xml:space="preserve">["REP"] =    0; </v>
      </c>
      <c r="AJ58">
        <f>IF(NOT(ISBLANK(J58)),VLOOKUP(J58,Faction!A$2:B$78,2,FALSE),1)</f>
        <v>1</v>
      </c>
      <c r="AK58" t="str">
        <f t="shared" si="17"/>
        <v xml:space="preserve">["FACTION"] = 1; </v>
      </c>
      <c r="AL58" t="str">
        <f t="shared" si="18"/>
        <v xml:space="preserve">["TIER"] = 0; </v>
      </c>
      <c r="AM58" t="str">
        <f t="shared" si="19"/>
        <v xml:space="preserve">                     </v>
      </c>
      <c r="AN58" t="str">
        <f t="shared" si="20"/>
        <v/>
      </c>
      <c r="AO58" t="str">
        <f t="shared" si="21"/>
        <v xml:space="preserve">["NAME"] = { ["EN"] = ""; }; </v>
      </c>
      <c r="AP58" t="str">
        <f t="shared" si="22"/>
        <v/>
      </c>
      <c r="AQ58" t="str">
        <f t="shared" si="23"/>
        <v/>
      </c>
      <c r="AR58" t="str">
        <f t="shared" si="24"/>
        <v/>
      </c>
      <c r="AS58" t="str">
        <f t="shared" si="1"/>
        <v>};</v>
      </c>
    </row>
    <row r="59" spans="1:45" x14ac:dyDescent="0.25">
      <c r="R59" t="str">
        <f t="shared" si="2"/>
        <v xml:space="preserve"> [58] = {}; -- </v>
      </c>
      <c r="S59" s="1" t="str">
        <f t="shared" si="3"/>
        <v xml:space="preserve"> [58] = {                                          ["TYPE"] =  0;             ["VXP"] =    0; ["LP"] =  0; ["REP"] =    0; ["FACTION"] = 1; ["TIER"] = 0;                      ["NAME"] = { ["EN"] = ""; }; };</v>
      </c>
      <c r="T59">
        <f t="shared" si="0"/>
        <v>58</v>
      </c>
      <c r="U59" t="str">
        <f t="shared" si="4"/>
        <v xml:space="preserve"> [58] = {</v>
      </c>
      <c r="V59" t="str">
        <f t="shared" si="5"/>
        <v xml:space="preserve">                     </v>
      </c>
      <c r="W59" t="str">
        <f t="shared" si="6"/>
        <v/>
      </c>
      <c r="X59" t="str">
        <f t="shared" si="7"/>
        <v/>
      </c>
      <c r="Y59" s="1" t="str">
        <f t="shared" si="8"/>
        <v xml:space="preserve">                     </v>
      </c>
      <c r="Z59" t="str">
        <f>IF(LEN(D59)&gt;0,VLOOKUP(D59,Type!A$2:B$18,2,FALSE),"0")</f>
        <v>0</v>
      </c>
      <c r="AA59" t="str">
        <f t="shared" si="9"/>
        <v xml:space="preserve">["TYPE"] =  0; </v>
      </c>
      <c r="AB59" t="str">
        <f>IF(NOT(ISBLANK(E59)),VLOOKUP(E59,Type!D$2:E$6,2,FALSE),"")</f>
        <v/>
      </c>
      <c r="AC59" t="str">
        <f t="shared" si="10"/>
        <v xml:space="preserve">            </v>
      </c>
      <c r="AD59" t="str">
        <f t="shared" si="11"/>
        <v>0</v>
      </c>
      <c r="AE59" t="str">
        <f t="shared" si="12"/>
        <v xml:space="preserve">["VXP"] =    0; </v>
      </c>
      <c r="AF59" t="str">
        <f t="shared" si="13"/>
        <v>0</v>
      </c>
      <c r="AG59" t="str">
        <f t="shared" si="14"/>
        <v xml:space="preserve">["LP"] =  0; </v>
      </c>
      <c r="AH59" t="str">
        <f t="shared" si="15"/>
        <v>0</v>
      </c>
      <c r="AI59" t="str">
        <f t="shared" si="16"/>
        <v xml:space="preserve">["REP"] =    0; </v>
      </c>
      <c r="AJ59">
        <f>IF(NOT(ISBLANK(J59)),VLOOKUP(J59,Faction!A$2:B$78,2,FALSE),1)</f>
        <v>1</v>
      </c>
      <c r="AK59" t="str">
        <f t="shared" si="17"/>
        <v xml:space="preserve">["FACTION"] = 1; </v>
      </c>
      <c r="AL59" t="str">
        <f t="shared" si="18"/>
        <v xml:space="preserve">["TIER"] = 0; </v>
      </c>
      <c r="AM59" t="str">
        <f t="shared" si="19"/>
        <v xml:space="preserve">                     </v>
      </c>
      <c r="AN59" t="str">
        <f t="shared" si="20"/>
        <v/>
      </c>
      <c r="AO59" t="str">
        <f t="shared" si="21"/>
        <v xml:space="preserve">["NAME"] = { ["EN"] = ""; }; </v>
      </c>
      <c r="AP59" t="str">
        <f t="shared" si="22"/>
        <v/>
      </c>
      <c r="AQ59" t="str">
        <f t="shared" si="23"/>
        <v/>
      </c>
      <c r="AR59" t="str">
        <f t="shared" si="24"/>
        <v/>
      </c>
      <c r="AS59" t="str">
        <f t="shared" si="1"/>
        <v>};</v>
      </c>
    </row>
    <row r="60" spans="1:45" x14ac:dyDescent="0.25">
      <c r="R60" t="str">
        <f t="shared" si="2"/>
        <v xml:space="preserve"> [59] = {}; -- </v>
      </c>
      <c r="S60" s="1" t="str">
        <f t="shared" si="3"/>
        <v xml:space="preserve"> [59] = {                                          ["TYPE"] =  0;             ["VXP"] =    0; ["LP"] =  0; ["REP"] =    0; ["FACTION"] = 1; ["TIER"] = 0;                      ["NAME"] = { ["EN"] = ""; }; };</v>
      </c>
      <c r="T60">
        <f t="shared" si="0"/>
        <v>59</v>
      </c>
      <c r="U60" t="str">
        <f t="shared" si="4"/>
        <v xml:space="preserve"> [59] = {</v>
      </c>
      <c r="V60" t="str">
        <f t="shared" si="5"/>
        <v xml:space="preserve">                     </v>
      </c>
      <c r="W60" t="str">
        <f t="shared" si="6"/>
        <v/>
      </c>
      <c r="X60" t="str">
        <f t="shared" si="7"/>
        <v/>
      </c>
      <c r="Y60" s="1" t="str">
        <f t="shared" si="8"/>
        <v xml:space="preserve">                     </v>
      </c>
      <c r="Z60" t="str">
        <f>IF(LEN(D60)&gt;0,VLOOKUP(D60,Type!A$2:B$18,2,FALSE),"0")</f>
        <v>0</v>
      </c>
      <c r="AA60" t="str">
        <f t="shared" si="9"/>
        <v xml:space="preserve">["TYPE"] =  0; </v>
      </c>
      <c r="AB60" t="str">
        <f>IF(NOT(ISBLANK(E60)),VLOOKUP(E60,Type!D$2:E$6,2,FALSE),"")</f>
        <v/>
      </c>
      <c r="AC60" t="str">
        <f t="shared" si="10"/>
        <v xml:space="preserve">            </v>
      </c>
      <c r="AD60" t="str">
        <f t="shared" si="11"/>
        <v>0</v>
      </c>
      <c r="AE60" t="str">
        <f t="shared" si="12"/>
        <v xml:space="preserve">["VXP"] =    0; </v>
      </c>
      <c r="AF60" t="str">
        <f t="shared" si="13"/>
        <v>0</v>
      </c>
      <c r="AG60" t="str">
        <f t="shared" si="14"/>
        <v xml:space="preserve">["LP"] =  0; </v>
      </c>
      <c r="AH60" t="str">
        <f t="shared" si="15"/>
        <v>0</v>
      </c>
      <c r="AI60" t="str">
        <f t="shared" si="16"/>
        <v xml:space="preserve">["REP"] =    0; </v>
      </c>
      <c r="AJ60">
        <f>IF(NOT(ISBLANK(J60)),VLOOKUP(J60,Faction!A$2:B$78,2,FALSE),1)</f>
        <v>1</v>
      </c>
      <c r="AK60" t="str">
        <f t="shared" si="17"/>
        <v xml:space="preserve">["FACTION"] = 1; </v>
      </c>
      <c r="AL60" t="str">
        <f t="shared" si="18"/>
        <v xml:space="preserve">["TIER"] = 0; </v>
      </c>
      <c r="AM60" t="str">
        <f t="shared" si="19"/>
        <v xml:space="preserve">                     </v>
      </c>
      <c r="AN60" t="str">
        <f t="shared" si="20"/>
        <v/>
      </c>
      <c r="AO60" t="str">
        <f t="shared" si="21"/>
        <v xml:space="preserve">["NAME"] = { ["EN"] = ""; }; </v>
      </c>
      <c r="AP60" t="str">
        <f t="shared" si="22"/>
        <v/>
      </c>
      <c r="AQ60" t="str">
        <f t="shared" si="23"/>
        <v/>
      </c>
      <c r="AR60" t="str">
        <f t="shared" si="24"/>
        <v/>
      </c>
      <c r="AS60" t="str">
        <f t="shared" si="1"/>
        <v>};</v>
      </c>
    </row>
    <row r="61" spans="1:45" x14ac:dyDescent="0.25">
      <c r="R61" t="str">
        <f t="shared" si="2"/>
        <v xml:space="preserve"> [60] = {}; -- </v>
      </c>
      <c r="S61" s="1" t="str">
        <f t="shared" si="3"/>
        <v xml:space="preserve"> [60] = {                                          ["TYPE"] =  0;             ["VXP"] =    0; ["LP"] =  0; ["REP"] =    0; ["FACTION"] = 1; ["TIER"] = 0;                      ["NAME"] = { ["EN"] = ""; }; };</v>
      </c>
      <c r="T61">
        <f t="shared" si="0"/>
        <v>60</v>
      </c>
      <c r="U61" t="str">
        <f t="shared" si="4"/>
        <v xml:space="preserve"> [60] = {</v>
      </c>
      <c r="V61" t="str">
        <f t="shared" si="5"/>
        <v xml:space="preserve">                     </v>
      </c>
      <c r="W61" t="str">
        <f t="shared" si="6"/>
        <v/>
      </c>
      <c r="X61" t="str">
        <f t="shared" si="7"/>
        <v/>
      </c>
      <c r="Y61" s="1" t="str">
        <f t="shared" si="8"/>
        <v xml:space="preserve">                     </v>
      </c>
      <c r="Z61" t="str">
        <f>IF(LEN(D61)&gt;0,VLOOKUP(D61,Type!A$2:B$18,2,FALSE),"0")</f>
        <v>0</v>
      </c>
      <c r="AA61" t="str">
        <f t="shared" si="9"/>
        <v xml:space="preserve">["TYPE"] =  0; </v>
      </c>
      <c r="AB61" t="str">
        <f>IF(NOT(ISBLANK(E61)),VLOOKUP(E61,Type!D$2:E$6,2,FALSE),"")</f>
        <v/>
      </c>
      <c r="AC61" t="str">
        <f t="shared" si="10"/>
        <v xml:space="preserve">            </v>
      </c>
      <c r="AD61" t="str">
        <f t="shared" si="11"/>
        <v>0</v>
      </c>
      <c r="AE61" t="str">
        <f t="shared" si="12"/>
        <v xml:space="preserve">["VXP"] =    0; </v>
      </c>
      <c r="AF61" t="str">
        <f t="shared" si="13"/>
        <v>0</v>
      </c>
      <c r="AG61" t="str">
        <f t="shared" si="14"/>
        <v xml:space="preserve">["LP"] =  0; </v>
      </c>
      <c r="AH61" t="str">
        <f t="shared" si="15"/>
        <v>0</v>
      </c>
      <c r="AI61" t="str">
        <f t="shared" si="16"/>
        <v xml:space="preserve">["REP"] =    0; </v>
      </c>
      <c r="AJ61">
        <f>IF(NOT(ISBLANK(J61)),VLOOKUP(J61,Faction!A$2:B$78,2,FALSE),1)</f>
        <v>1</v>
      </c>
      <c r="AK61" t="str">
        <f t="shared" si="17"/>
        <v xml:space="preserve">["FACTION"] = 1; </v>
      </c>
      <c r="AL61" t="str">
        <f t="shared" si="18"/>
        <v xml:space="preserve">["TIER"] = 0; </v>
      </c>
      <c r="AM61" t="str">
        <f t="shared" si="19"/>
        <v xml:space="preserve">                     </v>
      </c>
      <c r="AN61" t="str">
        <f t="shared" si="20"/>
        <v/>
      </c>
      <c r="AO61" t="str">
        <f t="shared" si="21"/>
        <v xml:space="preserve">["NAME"] = { ["EN"] = ""; }; </v>
      </c>
      <c r="AP61" t="str">
        <f t="shared" si="22"/>
        <v/>
      </c>
      <c r="AQ61" t="str">
        <f t="shared" si="23"/>
        <v/>
      </c>
      <c r="AR61" t="str">
        <f t="shared" si="24"/>
        <v/>
      </c>
      <c r="AS61" t="str">
        <f t="shared" si="1"/>
        <v>};</v>
      </c>
    </row>
    <row r="62" spans="1:45" x14ac:dyDescent="0.25">
      <c r="D62" s="2"/>
      <c r="R62" t="str">
        <f t="shared" si="2"/>
        <v xml:space="preserve"> [61] = {}; -- </v>
      </c>
      <c r="S62" s="1" t="str">
        <f t="shared" si="3"/>
        <v xml:space="preserve"> [61] = {                                          ["TYPE"] =  0;             ["VXP"] =    0; ["LP"] =  0; ["REP"] =    0; ["FACTION"] = 1; ["TIER"] = 0;                      ["NAME"] = { ["EN"] = ""; }; };</v>
      </c>
      <c r="T62">
        <f t="shared" si="0"/>
        <v>61</v>
      </c>
      <c r="U62" t="str">
        <f t="shared" si="4"/>
        <v xml:space="preserve"> [61] = {</v>
      </c>
      <c r="V62" t="str">
        <f t="shared" si="5"/>
        <v xml:space="preserve">                     </v>
      </c>
      <c r="W62" t="str">
        <f t="shared" si="6"/>
        <v/>
      </c>
      <c r="X62" t="str">
        <f t="shared" si="7"/>
        <v/>
      </c>
      <c r="Y62" s="1" t="str">
        <f t="shared" si="8"/>
        <v xml:space="preserve">                     </v>
      </c>
      <c r="Z62" t="str">
        <f>IF(LEN(D62)&gt;0,VLOOKUP(D62,Type!A$2:B$18,2,FALSE),"0")</f>
        <v>0</v>
      </c>
      <c r="AA62" t="str">
        <f t="shared" si="9"/>
        <v xml:space="preserve">["TYPE"] =  0; </v>
      </c>
      <c r="AB62" t="str">
        <f>IF(NOT(ISBLANK(E62)),VLOOKUP(E62,Type!D$2:E$6,2,FALSE),"")</f>
        <v/>
      </c>
      <c r="AC62" t="str">
        <f t="shared" si="10"/>
        <v xml:space="preserve">            </v>
      </c>
      <c r="AD62" t="str">
        <f t="shared" si="11"/>
        <v>0</v>
      </c>
      <c r="AE62" t="str">
        <f t="shared" si="12"/>
        <v xml:space="preserve">["VXP"] =    0; </v>
      </c>
      <c r="AF62" t="str">
        <f t="shared" si="13"/>
        <v>0</v>
      </c>
      <c r="AG62" t="str">
        <f t="shared" si="14"/>
        <v xml:space="preserve">["LP"] =  0; </v>
      </c>
      <c r="AH62" t="str">
        <f t="shared" si="15"/>
        <v>0</v>
      </c>
      <c r="AI62" t="str">
        <f t="shared" si="16"/>
        <v xml:space="preserve">["REP"] =    0; </v>
      </c>
      <c r="AJ62">
        <f>IF(NOT(ISBLANK(J62)),VLOOKUP(J62,Faction!A$2:B$78,2,FALSE),1)</f>
        <v>1</v>
      </c>
      <c r="AK62" t="str">
        <f t="shared" si="17"/>
        <v xml:space="preserve">["FACTION"] = 1; </v>
      </c>
      <c r="AL62" t="str">
        <f t="shared" si="18"/>
        <v xml:space="preserve">["TIER"] = 0; </v>
      </c>
      <c r="AM62" t="str">
        <f t="shared" si="19"/>
        <v xml:space="preserve">                     </v>
      </c>
      <c r="AN62" t="str">
        <f t="shared" si="20"/>
        <v/>
      </c>
      <c r="AO62" t="str">
        <f t="shared" si="21"/>
        <v xml:space="preserve">["NAME"] = { ["EN"] = ""; }; </v>
      </c>
      <c r="AP62" t="str">
        <f t="shared" si="22"/>
        <v/>
      </c>
      <c r="AQ62" t="str">
        <f t="shared" si="23"/>
        <v/>
      </c>
      <c r="AR62" t="str">
        <f t="shared" si="24"/>
        <v/>
      </c>
      <c r="AS62" t="str">
        <f t="shared" si="1"/>
        <v>};</v>
      </c>
    </row>
    <row r="63" spans="1:45" x14ac:dyDescent="0.25">
      <c r="R63" t="str">
        <f t="shared" si="2"/>
        <v xml:space="preserve"> [62] = {}; -- </v>
      </c>
      <c r="S63" s="1" t="str">
        <f t="shared" si="3"/>
        <v xml:space="preserve"> [62] = {                                          ["TYPE"] =  0;             ["VXP"] =    0; ["LP"] =  0; ["REP"] =    0; ["FACTION"] = 1; ["TIER"] = 0;                      ["NAME"] = { ["EN"] = ""; }; };</v>
      </c>
      <c r="T63">
        <f t="shared" si="0"/>
        <v>62</v>
      </c>
      <c r="U63" t="str">
        <f t="shared" si="4"/>
        <v xml:space="preserve"> [62] = {</v>
      </c>
      <c r="V63" t="str">
        <f t="shared" si="5"/>
        <v xml:space="preserve">                     </v>
      </c>
      <c r="W63" t="str">
        <f t="shared" si="6"/>
        <v/>
      </c>
      <c r="X63" t="str">
        <f t="shared" si="7"/>
        <v/>
      </c>
      <c r="Y63" s="1" t="str">
        <f t="shared" si="8"/>
        <v xml:space="preserve">                     </v>
      </c>
      <c r="Z63" t="str">
        <f>IF(LEN(D63)&gt;0,VLOOKUP(D63,Type!A$2:B$18,2,FALSE),"0")</f>
        <v>0</v>
      </c>
      <c r="AA63" t="str">
        <f t="shared" si="9"/>
        <v xml:space="preserve">["TYPE"] =  0; </v>
      </c>
      <c r="AB63" t="str">
        <f>IF(NOT(ISBLANK(E63)),VLOOKUP(E63,Type!D$2:E$6,2,FALSE),"")</f>
        <v/>
      </c>
      <c r="AC63" t="str">
        <f t="shared" si="10"/>
        <v xml:space="preserve">            </v>
      </c>
      <c r="AD63" t="str">
        <f t="shared" si="11"/>
        <v>0</v>
      </c>
      <c r="AE63" t="str">
        <f t="shared" si="12"/>
        <v xml:space="preserve">["VXP"] =    0; </v>
      </c>
      <c r="AF63" t="str">
        <f t="shared" si="13"/>
        <v>0</v>
      </c>
      <c r="AG63" t="str">
        <f t="shared" si="14"/>
        <v xml:space="preserve">["LP"] =  0; </v>
      </c>
      <c r="AH63" t="str">
        <f t="shared" si="15"/>
        <v>0</v>
      </c>
      <c r="AI63" t="str">
        <f t="shared" si="16"/>
        <v xml:space="preserve">["REP"] =    0; </v>
      </c>
      <c r="AJ63">
        <f>IF(NOT(ISBLANK(J63)),VLOOKUP(J63,Faction!A$2:B$78,2,FALSE),1)</f>
        <v>1</v>
      </c>
      <c r="AK63" t="str">
        <f t="shared" si="17"/>
        <v xml:space="preserve">["FACTION"] = 1; </v>
      </c>
      <c r="AL63" t="str">
        <f t="shared" si="18"/>
        <v xml:space="preserve">["TIER"] = 0; </v>
      </c>
      <c r="AM63" t="str">
        <f t="shared" si="19"/>
        <v xml:space="preserve">                     </v>
      </c>
      <c r="AN63" t="str">
        <f t="shared" si="20"/>
        <v/>
      </c>
      <c r="AO63" t="str">
        <f t="shared" si="21"/>
        <v xml:space="preserve">["NAME"] = { ["EN"] = ""; }; </v>
      </c>
      <c r="AP63" t="str">
        <f t="shared" si="22"/>
        <v/>
      </c>
      <c r="AQ63" t="str">
        <f t="shared" si="23"/>
        <v/>
      </c>
      <c r="AR63" t="str">
        <f t="shared" si="24"/>
        <v/>
      </c>
      <c r="AS63" t="str">
        <f t="shared" si="1"/>
        <v>};</v>
      </c>
    </row>
    <row r="64" spans="1:45" x14ac:dyDescent="0.25">
      <c r="A64" t="s">
        <v>1924</v>
      </c>
      <c r="R64" t="str">
        <f t="shared" si="2"/>
        <v xml:space="preserve"> [63] = {["ID"] = Next:; }; -- </v>
      </c>
      <c r="S64" s="1" t="str">
        <f t="shared" si="3"/>
        <v xml:space="preserve"> [63] = {["ID"] = Next:;                      ["TYPE"] =  0;             ["VXP"] =    0; ["LP"] =  0; ["REP"] =    0; ["FACTION"] = 1; ["TIER"] = 0;                      ["NAME"] = { ["EN"] = ""; }; };</v>
      </c>
      <c r="T64">
        <f t="shared" si="0"/>
        <v>63</v>
      </c>
      <c r="U64" t="str">
        <f t="shared" si="4"/>
        <v xml:space="preserve"> [63] = {</v>
      </c>
      <c r="V64" t="str">
        <f t="shared" si="5"/>
        <v xml:space="preserve">["ID"] = Next:; </v>
      </c>
      <c r="W64" t="str">
        <f t="shared" si="6"/>
        <v xml:space="preserve">["ID"] = Next:; </v>
      </c>
      <c r="X64" t="str">
        <f t="shared" si="7"/>
        <v/>
      </c>
      <c r="Y64" s="1" t="str">
        <f t="shared" si="8"/>
        <v xml:space="preserve">                     </v>
      </c>
      <c r="Z64" t="str">
        <f>IF(LEN(D64)&gt;0,VLOOKUP(D64,Type!A$2:B$18,2,FALSE),"0")</f>
        <v>0</v>
      </c>
      <c r="AA64" t="str">
        <f t="shared" si="9"/>
        <v xml:space="preserve">["TYPE"] =  0; </v>
      </c>
      <c r="AB64" t="str">
        <f>IF(NOT(ISBLANK(E64)),VLOOKUP(E64,Type!D$2:E$6,2,FALSE),"")</f>
        <v/>
      </c>
      <c r="AC64" t="str">
        <f t="shared" si="10"/>
        <v xml:space="preserve">            </v>
      </c>
      <c r="AD64" t="str">
        <f t="shared" si="11"/>
        <v>0</v>
      </c>
      <c r="AE64" t="str">
        <f t="shared" si="12"/>
        <v xml:space="preserve">["VXP"] =    0; </v>
      </c>
      <c r="AF64" t="str">
        <f t="shared" si="13"/>
        <v>0</v>
      </c>
      <c r="AG64" t="str">
        <f t="shared" si="14"/>
        <v xml:space="preserve">["LP"] =  0; </v>
      </c>
      <c r="AH64" t="str">
        <f t="shared" si="15"/>
        <v>0</v>
      </c>
      <c r="AI64" t="str">
        <f t="shared" si="16"/>
        <v xml:space="preserve">["REP"] =    0; </v>
      </c>
      <c r="AJ64">
        <f>IF(NOT(ISBLANK(J64)),VLOOKUP(J64,Faction!A$2:B$78,2,FALSE),1)</f>
        <v>1</v>
      </c>
      <c r="AK64" t="str">
        <f t="shared" si="17"/>
        <v xml:space="preserve">["FACTION"] = 1; </v>
      </c>
      <c r="AL64" t="str">
        <f t="shared" si="18"/>
        <v xml:space="preserve">["TIER"] = 0; </v>
      </c>
      <c r="AM64" t="str">
        <f t="shared" si="19"/>
        <v xml:space="preserve">                     </v>
      </c>
      <c r="AN64" t="str">
        <f t="shared" si="20"/>
        <v/>
      </c>
      <c r="AO64" t="str">
        <f t="shared" si="21"/>
        <v xml:space="preserve">["NAME"] = { ["EN"] = ""; }; </v>
      </c>
      <c r="AP64" t="str">
        <f t="shared" si="22"/>
        <v/>
      </c>
      <c r="AQ64" t="str">
        <f t="shared" si="23"/>
        <v/>
      </c>
      <c r="AR64" t="str">
        <f t="shared" si="24"/>
        <v/>
      </c>
      <c r="AS64" t="str">
        <f t="shared" si="1"/>
        <v>};</v>
      </c>
    </row>
    <row r="65" spans="1:45" x14ac:dyDescent="0.25">
      <c r="A65">
        <f>MAX(B14:B62)+1</f>
        <v>1</v>
      </c>
      <c r="R65" t="str">
        <f t="shared" si="2"/>
        <v xml:space="preserve"> [64] = {["ID"] = 1; }; -- </v>
      </c>
      <c r="S65" s="1" t="str">
        <f t="shared" si="3"/>
        <v xml:space="preserve"> [64] = {["ID"] = 1;                      ["TYPE"] =  0;             ["VXP"] =    0; ["LP"] =  0; ["REP"] =    0; ["FACTION"] = 1; ["TIER"] = 0;                      ["NAME"] = { ["EN"] = ""; }; };</v>
      </c>
      <c r="T65">
        <f t="shared" si="0"/>
        <v>64</v>
      </c>
      <c r="U65" t="str">
        <f t="shared" si="4"/>
        <v xml:space="preserve"> [64] = {</v>
      </c>
      <c r="V65" t="str">
        <f t="shared" si="5"/>
        <v xml:space="preserve">["ID"] = 1; </v>
      </c>
      <c r="W65" t="str">
        <f t="shared" si="6"/>
        <v xml:space="preserve">["ID"] = 1; </v>
      </c>
      <c r="X65" t="str">
        <f t="shared" si="7"/>
        <v/>
      </c>
      <c r="Y65" s="1" t="str">
        <f t="shared" si="8"/>
        <v xml:space="preserve">                     </v>
      </c>
      <c r="Z65" t="str">
        <f>IF(LEN(D65)&gt;0,VLOOKUP(D65,Type!A$2:B$18,2,FALSE),"0")</f>
        <v>0</v>
      </c>
      <c r="AA65" t="str">
        <f t="shared" si="9"/>
        <v xml:space="preserve">["TYPE"] =  0; </v>
      </c>
      <c r="AB65" t="str">
        <f>IF(NOT(ISBLANK(E65)),VLOOKUP(E65,Type!D$2:E$6,2,FALSE),"")</f>
        <v/>
      </c>
      <c r="AC65" t="str">
        <f t="shared" si="10"/>
        <v xml:space="preserve">            </v>
      </c>
      <c r="AD65" t="str">
        <f t="shared" si="11"/>
        <v>0</v>
      </c>
      <c r="AE65" t="str">
        <f t="shared" si="12"/>
        <v xml:space="preserve">["VXP"] =    0; </v>
      </c>
      <c r="AF65" t="str">
        <f t="shared" si="13"/>
        <v>0</v>
      </c>
      <c r="AG65" t="str">
        <f t="shared" si="14"/>
        <v xml:space="preserve">["LP"] =  0; </v>
      </c>
      <c r="AH65" t="str">
        <f t="shared" si="15"/>
        <v>0</v>
      </c>
      <c r="AI65" t="str">
        <f t="shared" si="16"/>
        <v xml:space="preserve">["REP"] =    0; </v>
      </c>
      <c r="AJ65">
        <f>IF(NOT(ISBLANK(J65)),VLOOKUP(J65,Faction!A$2:B$78,2,FALSE),1)</f>
        <v>1</v>
      </c>
      <c r="AK65" t="str">
        <f t="shared" si="17"/>
        <v xml:space="preserve">["FACTION"] = 1; </v>
      </c>
      <c r="AL65" t="str">
        <f t="shared" si="18"/>
        <v xml:space="preserve">["TIER"] = 0; </v>
      </c>
      <c r="AM65" t="str">
        <f t="shared" si="19"/>
        <v xml:space="preserve">                     </v>
      </c>
      <c r="AN65" t="str">
        <f t="shared" si="20"/>
        <v/>
      </c>
      <c r="AO65" t="str">
        <f t="shared" si="21"/>
        <v xml:space="preserve">["NAME"] = { ["EN"] = ""; }; </v>
      </c>
      <c r="AP65" t="str">
        <f t="shared" si="22"/>
        <v/>
      </c>
      <c r="AQ65" t="str">
        <f t="shared" si="23"/>
        <v/>
      </c>
      <c r="AR65" t="str">
        <f t="shared" si="24"/>
        <v/>
      </c>
      <c r="AS65" t="str">
        <f t="shared" si="1"/>
        <v>};</v>
      </c>
    </row>
    <row r="66" spans="1:45" x14ac:dyDescent="0.25">
      <c r="R66" t="str">
        <f t="shared" si="2"/>
        <v xml:space="preserve"> [65] = {}; -- </v>
      </c>
      <c r="S66" s="1" t="str">
        <f t="shared" si="3"/>
        <v xml:space="preserve"> [65] = {                                          ["TYPE"] =  0;             ["VXP"] =    0; ["LP"] =  0; ["REP"] =    0; ["FACTION"] = 1; ["TIER"] = 0;                      ["NAME"] = { ["EN"] = ""; }; };</v>
      </c>
      <c r="T66">
        <f t="shared" si="0"/>
        <v>65</v>
      </c>
      <c r="U66" t="str">
        <f t="shared" si="4"/>
        <v xml:space="preserve"> [65] = {</v>
      </c>
      <c r="V66" t="str">
        <f t="shared" si="5"/>
        <v xml:space="preserve">                     </v>
      </c>
      <c r="W66" t="str">
        <f t="shared" si="6"/>
        <v/>
      </c>
      <c r="X66" t="str">
        <f t="shared" si="7"/>
        <v/>
      </c>
      <c r="Y66" s="1" t="str">
        <f t="shared" si="8"/>
        <v xml:space="preserve">                     </v>
      </c>
      <c r="Z66" t="str">
        <f>IF(LEN(D66)&gt;0,VLOOKUP(D66,Type!A$2:B$18,2,FALSE),"0")</f>
        <v>0</v>
      </c>
      <c r="AA66" t="str">
        <f t="shared" si="9"/>
        <v xml:space="preserve">["TYPE"] =  0; </v>
      </c>
      <c r="AB66" t="str">
        <f>IF(NOT(ISBLANK(E66)),VLOOKUP(E66,Type!D$2:E$6,2,FALSE),"")</f>
        <v/>
      </c>
      <c r="AC66" t="str">
        <f t="shared" si="10"/>
        <v xml:space="preserve">            </v>
      </c>
      <c r="AD66" t="str">
        <f t="shared" si="11"/>
        <v>0</v>
      </c>
      <c r="AE66" t="str">
        <f t="shared" si="12"/>
        <v xml:space="preserve">["VXP"] =    0; </v>
      </c>
      <c r="AF66" t="str">
        <f t="shared" si="13"/>
        <v>0</v>
      </c>
      <c r="AG66" t="str">
        <f t="shared" si="14"/>
        <v xml:space="preserve">["LP"] =  0; </v>
      </c>
      <c r="AH66" t="str">
        <f t="shared" si="15"/>
        <v>0</v>
      </c>
      <c r="AI66" t="str">
        <f t="shared" si="16"/>
        <v xml:space="preserve">["REP"] =    0; </v>
      </c>
      <c r="AJ66">
        <f>IF(NOT(ISBLANK(J66)),VLOOKUP(J66,Faction!A$2:B$78,2,FALSE),1)</f>
        <v>1</v>
      </c>
      <c r="AK66" t="str">
        <f t="shared" si="17"/>
        <v xml:space="preserve">["FACTION"] = 1; </v>
      </c>
      <c r="AL66" t="str">
        <f t="shared" si="18"/>
        <v xml:space="preserve">["TIER"] = 0; </v>
      </c>
      <c r="AM66" t="str">
        <f t="shared" si="19"/>
        <v xml:space="preserve">                     </v>
      </c>
      <c r="AN66" t="str">
        <f t="shared" si="20"/>
        <v/>
      </c>
      <c r="AO66" t="str">
        <f t="shared" si="21"/>
        <v xml:space="preserve">["NAME"] = { ["EN"] = ""; }; </v>
      </c>
      <c r="AP66" t="str">
        <f t="shared" si="22"/>
        <v/>
      </c>
      <c r="AQ66" t="str">
        <f t="shared" si="23"/>
        <v/>
      </c>
      <c r="AR66" t="str">
        <f t="shared" si="24"/>
        <v/>
      </c>
      <c r="AS66" t="str">
        <f t="shared" si="1"/>
        <v>};</v>
      </c>
    </row>
    <row r="67" spans="1:45" x14ac:dyDescent="0.25">
      <c r="R67" t="str">
        <f t="shared" si="2"/>
        <v xml:space="preserve"> [66] = {}; -- </v>
      </c>
      <c r="S67" s="1" t="str">
        <f t="shared" si="3"/>
        <v xml:space="preserve"> [66] = {                                          ["TYPE"] =  0;             ["VXP"] =    0; ["LP"] =  0; ["REP"] =    0; ["FACTION"] = 1; ["TIER"] = 0;                      ["NAME"] = { ["EN"] = ""; }; };</v>
      </c>
      <c r="T67">
        <f t="shared" si="0"/>
        <v>66</v>
      </c>
      <c r="U67" t="str">
        <f t="shared" si="4"/>
        <v xml:space="preserve"> [66] = {</v>
      </c>
      <c r="V67" t="str">
        <f t="shared" si="5"/>
        <v xml:space="preserve">                     </v>
      </c>
      <c r="W67" t="str">
        <f t="shared" si="6"/>
        <v/>
      </c>
      <c r="X67" t="str">
        <f t="shared" si="7"/>
        <v/>
      </c>
      <c r="Y67" s="1" t="str">
        <f t="shared" si="8"/>
        <v xml:space="preserve">                     </v>
      </c>
      <c r="Z67" t="str">
        <f>IF(LEN(D67)&gt;0,VLOOKUP(D67,Type!A$2:B$18,2,FALSE),"0")</f>
        <v>0</v>
      </c>
      <c r="AA67" t="str">
        <f t="shared" si="9"/>
        <v xml:space="preserve">["TYPE"] =  0; </v>
      </c>
      <c r="AB67" t="str">
        <f>IF(NOT(ISBLANK(E67)),VLOOKUP(E67,Type!D$2:E$6,2,FALSE),"")</f>
        <v/>
      </c>
      <c r="AC67" t="str">
        <f t="shared" si="10"/>
        <v xml:space="preserve">            </v>
      </c>
      <c r="AD67" t="str">
        <f t="shared" si="11"/>
        <v>0</v>
      </c>
      <c r="AE67" t="str">
        <f t="shared" si="12"/>
        <v xml:space="preserve">["VXP"] =    0; </v>
      </c>
      <c r="AF67" t="str">
        <f t="shared" si="13"/>
        <v>0</v>
      </c>
      <c r="AG67" t="str">
        <f t="shared" si="14"/>
        <v xml:space="preserve">["LP"] =  0; </v>
      </c>
      <c r="AH67" t="str">
        <f t="shared" si="15"/>
        <v>0</v>
      </c>
      <c r="AI67" t="str">
        <f t="shared" si="16"/>
        <v xml:space="preserve">["REP"] =    0; </v>
      </c>
      <c r="AJ67">
        <f>IF(NOT(ISBLANK(J67)),VLOOKUP(J67,Faction!A$2:B$78,2,FALSE),1)</f>
        <v>1</v>
      </c>
      <c r="AK67" t="str">
        <f t="shared" si="17"/>
        <v xml:space="preserve">["FACTION"] = 1; </v>
      </c>
      <c r="AL67" t="str">
        <f t="shared" si="18"/>
        <v xml:space="preserve">["TIER"] = 0; </v>
      </c>
      <c r="AM67" t="str">
        <f t="shared" si="19"/>
        <v xml:space="preserve">                     </v>
      </c>
      <c r="AN67" t="str">
        <f t="shared" si="20"/>
        <v/>
      </c>
      <c r="AO67" t="str">
        <f t="shared" si="21"/>
        <v xml:space="preserve">["NAME"] = { ["EN"] = ""; }; </v>
      </c>
      <c r="AP67" t="str">
        <f t="shared" si="22"/>
        <v/>
      </c>
      <c r="AQ67" t="str">
        <f t="shared" si="23"/>
        <v/>
      </c>
      <c r="AR67" t="str">
        <f t="shared" si="24"/>
        <v/>
      </c>
      <c r="AS67" t="str">
        <f t="shared" si="1"/>
        <v>};</v>
      </c>
    </row>
    <row r="68" spans="1:45" x14ac:dyDescent="0.25">
      <c r="R68" t="str">
        <f t="shared" si="2"/>
        <v xml:space="preserve"> [67] = {}; -- </v>
      </c>
      <c r="S68" s="1" t="str">
        <f t="shared" si="3"/>
        <v xml:space="preserve"> [67] = {                                          ["TYPE"] =  0;             ["VXP"] =    0; ["LP"] =  0; ["REP"] =    0; ["FACTION"] = 1; ["TIER"] = 0;                      ["NAME"] = { ["EN"] = ""; }; };</v>
      </c>
      <c r="T68">
        <f t="shared" si="0"/>
        <v>67</v>
      </c>
      <c r="U68" t="str">
        <f t="shared" si="4"/>
        <v xml:space="preserve"> [67] = {</v>
      </c>
      <c r="V68" t="str">
        <f t="shared" si="5"/>
        <v xml:space="preserve">                     </v>
      </c>
      <c r="W68" t="str">
        <f t="shared" si="6"/>
        <v/>
      </c>
      <c r="X68" t="str">
        <f t="shared" si="7"/>
        <v/>
      </c>
      <c r="Y68" s="1" t="str">
        <f t="shared" si="8"/>
        <v xml:space="preserve">                     </v>
      </c>
      <c r="Z68" t="str">
        <f>IF(LEN(D68)&gt;0,VLOOKUP(D68,Type!A$2:B$18,2,FALSE),"0")</f>
        <v>0</v>
      </c>
      <c r="AA68" t="str">
        <f t="shared" si="9"/>
        <v xml:space="preserve">["TYPE"] =  0; </v>
      </c>
      <c r="AB68" t="str">
        <f>IF(NOT(ISBLANK(E68)),VLOOKUP(E68,Type!D$2:E$6,2,FALSE),"")</f>
        <v/>
      </c>
      <c r="AC68" t="str">
        <f t="shared" si="10"/>
        <v xml:space="preserve">            </v>
      </c>
      <c r="AD68" t="str">
        <f t="shared" si="11"/>
        <v>0</v>
      </c>
      <c r="AE68" t="str">
        <f t="shared" si="12"/>
        <v xml:space="preserve">["VXP"] =    0; </v>
      </c>
      <c r="AF68" t="str">
        <f t="shared" si="13"/>
        <v>0</v>
      </c>
      <c r="AG68" t="str">
        <f t="shared" si="14"/>
        <v xml:space="preserve">["LP"] =  0; </v>
      </c>
      <c r="AH68" t="str">
        <f t="shared" si="15"/>
        <v>0</v>
      </c>
      <c r="AI68" t="str">
        <f t="shared" si="16"/>
        <v xml:space="preserve">["REP"] =    0; </v>
      </c>
      <c r="AJ68">
        <f>IF(NOT(ISBLANK(J68)),VLOOKUP(J68,Faction!A$2:B$78,2,FALSE),1)</f>
        <v>1</v>
      </c>
      <c r="AK68" t="str">
        <f t="shared" si="17"/>
        <v xml:space="preserve">["FACTION"] = 1; </v>
      </c>
      <c r="AL68" t="str">
        <f t="shared" si="18"/>
        <v xml:space="preserve">["TIER"] = 0; </v>
      </c>
      <c r="AM68" t="str">
        <f t="shared" si="19"/>
        <v xml:space="preserve">                     </v>
      </c>
      <c r="AN68" t="str">
        <f t="shared" si="20"/>
        <v/>
      </c>
      <c r="AO68" t="str">
        <f t="shared" si="21"/>
        <v xml:space="preserve">["NAME"] = { ["EN"] = ""; }; </v>
      </c>
      <c r="AP68" t="str">
        <f t="shared" si="22"/>
        <v/>
      </c>
      <c r="AQ68" t="str">
        <f t="shared" si="23"/>
        <v/>
      </c>
      <c r="AR68" t="str">
        <f t="shared" si="24"/>
        <v/>
      </c>
      <c r="AS68" t="str">
        <f t="shared" si="1"/>
        <v>};</v>
      </c>
    </row>
    <row r="69" spans="1:45" x14ac:dyDescent="0.25">
      <c r="R69" t="str">
        <f t="shared" si="2"/>
        <v xml:space="preserve"> [68] = {}; -- </v>
      </c>
      <c r="S69" s="1" t="str">
        <f t="shared" si="3"/>
        <v xml:space="preserve"> [68] = {                                          ["TYPE"] =  0;             ["VXP"] =    0; ["LP"] =  0; ["REP"] =    0; ["FACTION"] = 1; ["TIER"] = 0;                      ["NAME"] = { ["EN"] = ""; }; };</v>
      </c>
      <c r="T69">
        <f t="shared" si="0"/>
        <v>68</v>
      </c>
      <c r="U69" t="str">
        <f t="shared" si="4"/>
        <v xml:space="preserve"> [68] = {</v>
      </c>
      <c r="V69" t="str">
        <f t="shared" si="5"/>
        <v xml:space="preserve">                     </v>
      </c>
      <c r="W69" t="str">
        <f t="shared" si="6"/>
        <v/>
      </c>
      <c r="X69" t="str">
        <f t="shared" si="7"/>
        <v/>
      </c>
      <c r="Y69" s="1" t="str">
        <f t="shared" si="8"/>
        <v xml:space="preserve">                     </v>
      </c>
      <c r="Z69" t="str">
        <f>IF(LEN(D69)&gt;0,VLOOKUP(D69,Type!A$2:B$18,2,FALSE),"0")</f>
        <v>0</v>
      </c>
      <c r="AA69" t="str">
        <f t="shared" si="9"/>
        <v xml:space="preserve">["TYPE"] =  0; </v>
      </c>
      <c r="AB69" t="str">
        <f>IF(NOT(ISBLANK(E69)),VLOOKUP(E69,Type!D$2:E$6,2,FALSE),"")</f>
        <v/>
      </c>
      <c r="AC69" t="str">
        <f t="shared" si="10"/>
        <v xml:space="preserve">            </v>
      </c>
      <c r="AD69" t="str">
        <f t="shared" si="11"/>
        <v>0</v>
      </c>
      <c r="AE69" t="str">
        <f t="shared" si="12"/>
        <v xml:space="preserve">["VXP"] =    0; </v>
      </c>
      <c r="AF69" t="str">
        <f t="shared" si="13"/>
        <v>0</v>
      </c>
      <c r="AG69" t="str">
        <f t="shared" si="14"/>
        <v xml:space="preserve">["LP"] =  0; </v>
      </c>
      <c r="AH69" t="str">
        <f t="shared" si="15"/>
        <v>0</v>
      </c>
      <c r="AI69" t="str">
        <f t="shared" si="16"/>
        <v xml:space="preserve">["REP"] =    0; </v>
      </c>
      <c r="AJ69">
        <f>IF(NOT(ISBLANK(J69)),VLOOKUP(J69,Faction!A$2:B$78,2,FALSE),1)</f>
        <v>1</v>
      </c>
      <c r="AK69" t="str">
        <f t="shared" si="17"/>
        <v xml:space="preserve">["FACTION"] = 1; </v>
      </c>
      <c r="AL69" t="str">
        <f t="shared" si="18"/>
        <v xml:space="preserve">["TIER"] = 0; </v>
      </c>
      <c r="AM69" t="str">
        <f t="shared" si="19"/>
        <v xml:space="preserve">                     </v>
      </c>
      <c r="AN69" t="str">
        <f t="shared" si="20"/>
        <v/>
      </c>
      <c r="AO69" t="str">
        <f t="shared" si="21"/>
        <v xml:space="preserve">["NAME"] = { ["EN"] = ""; }; </v>
      </c>
      <c r="AP69" t="str">
        <f t="shared" si="22"/>
        <v/>
      </c>
      <c r="AQ69" t="str">
        <f t="shared" si="23"/>
        <v/>
      </c>
      <c r="AR69" t="str">
        <f t="shared" si="24"/>
        <v/>
      </c>
      <c r="AS69" t="str">
        <f t="shared" si="1"/>
        <v>};</v>
      </c>
    </row>
    <row r="70" spans="1:45" x14ac:dyDescent="0.25">
      <c r="R70" t="str">
        <f t="shared" si="2"/>
        <v xml:space="preserve"> [69] = {}; -- </v>
      </c>
      <c r="S70" s="1" t="str">
        <f t="shared" si="3"/>
        <v xml:space="preserve"> [69] = {                                          ["TYPE"] =  0;             ["VXP"] =    0; ["LP"] =  0; ["REP"] =    0; ["FACTION"] = 1; ["TIER"] = 0;                      ["NAME"] = { ["EN"] = ""; }; };</v>
      </c>
      <c r="T70">
        <f t="shared" si="0"/>
        <v>69</v>
      </c>
      <c r="U70" t="str">
        <f t="shared" si="4"/>
        <v xml:space="preserve"> [69] = {</v>
      </c>
      <c r="V70" t="str">
        <f t="shared" si="5"/>
        <v xml:space="preserve">                     </v>
      </c>
      <c r="W70" t="str">
        <f t="shared" si="6"/>
        <v/>
      </c>
      <c r="X70" t="str">
        <f t="shared" si="7"/>
        <v/>
      </c>
      <c r="Y70" s="1" t="str">
        <f t="shared" si="8"/>
        <v xml:space="preserve">                     </v>
      </c>
      <c r="Z70" t="str">
        <f>IF(LEN(D70)&gt;0,VLOOKUP(D70,Type!A$2:B$18,2,FALSE),"0")</f>
        <v>0</v>
      </c>
      <c r="AA70" t="str">
        <f t="shared" si="9"/>
        <v xml:space="preserve">["TYPE"] =  0; </v>
      </c>
      <c r="AB70" t="str">
        <f>IF(NOT(ISBLANK(E70)),VLOOKUP(E70,Type!D$2:E$6,2,FALSE),"")</f>
        <v/>
      </c>
      <c r="AC70" t="str">
        <f t="shared" si="10"/>
        <v xml:space="preserve">            </v>
      </c>
      <c r="AD70" t="str">
        <f t="shared" si="11"/>
        <v>0</v>
      </c>
      <c r="AE70" t="str">
        <f t="shared" si="12"/>
        <v xml:space="preserve">["VXP"] =    0; </v>
      </c>
      <c r="AF70" t="str">
        <f t="shared" si="13"/>
        <v>0</v>
      </c>
      <c r="AG70" t="str">
        <f t="shared" si="14"/>
        <v xml:space="preserve">["LP"] =  0; </v>
      </c>
      <c r="AH70" t="str">
        <f t="shared" si="15"/>
        <v>0</v>
      </c>
      <c r="AI70" t="str">
        <f t="shared" si="16"/>
        <v xml:space="preserve">["REP"] =    0; </v>
      </c>
      <c r="AJ70">
        <f>IF(NOT(ISBLANK(J70)),VLOOKUP(J70,Faction!A$2:B$78,2,FALSE),1)</f>
        <v>1</v>
      </c>
      <c r="AK70" t="str">
        <f t="shared" si="17"/>
        <v xml:space="preserve">["FACTION"] = 1; </v>
      </c>
      <c r="AL70" t="str">
        <f t="shared" si="18"/>
        <v xml:space="preserve">["TIER"] = 0; </v>
      </c>
      <c r="AM70" t="str">
        <f t="shared" si="19"/>
        <v xml:space="preserve">                     </v>
      </c>
      <c r="AN70" t="str">
        <f t="shared" si="20"/>
        <v/>
      </c>
      <c r="AO70" t="str">
        <f t="shared" si="21"/>
        <v xml:space="preserve">["NAME"] = { ["EN"] = ""; }; </v>
      </c>
      <c r="AP70" t="str">
        <f t="shared" si="22"/>
        <v/>
      </c>
      <c r="AQ70" t="str">
        <f t="shared" si="23"/>
        <v/>
      </c>
      <c r="AR70" t="str">
        <f t="shared" si="24"/>
        <v/>
      </c>
      <c r="AS70" t="str">
        <f t="shared" si="1"/>
        <v>};</v>
      </c>
    </row>
    <row r="71" spans="1:45" x14ac:dyDescent="0.25">
      <c r="S71" s="1"/>
      <c r="Y71" s="1"/>
    </row>
    <row r="72" spans="1:45" x14ac:dyDescent="0.25">
      <c r="S72" s="1"/>
      <c r="Y72" s="1"/>
    </row>
    <row r="73" spans="1:45" x14ac:dyDescent="0.25">
      <c r="S73" s="1"/>
      <c r="Y73" s="1"/>
    </row>
    <row r="74" spans="1:45" x14ac:dyDescent="0.25">
      <c r="S74" s="1"/>
      <c r="Y74" s="1"/>
    </row>
    <row r="75" spans="1:45" x14ac:dyDescent="0.25">
      <c r="S75" s="1"/>
      <c r="Y75" s="1"/>
    </row>
    <row r="76" spans="1:45" x14ac:dyDescent="0.25">
      <c r="S76" s="1"/>
      <c r="Y76" s="1"/>
    </row>
    <row r="77" spans="1:45" x14ac:dyDescent="0.25">
      <c r="S77" s="1"/>
      <c r="Y77" s="1"/>
    </row>
    <row r="78" spans="1:45" x14ac:dyDescent="0.25">
      <c r="S78" s="1"/>
      <c r="Y78" s="1"/>
    </row>
    <row r="79" spans="1:45" x14ac:dyDescent="0.25">
      <c r="S79" s="1"/>
      <c r="Y79" s="1"/>
    </row>
    <row r="80" spans="1:45" x14ac:dyDescent="0.25">
      <c r="S80" s="1"/>
      <c r="Y80" s="1"/>
    </row>
    <row r="81" spans="19:25" x14ac:dyDescent="0.25">
      <c r="S81" s="1"/>
      <c r="Y81" s="1"/>
    </row>
    <row r="82" spans="19:25" x14ac:dyDescent="0.25">
      <c r="S82" s="1"/>
      <c r="Y82" s="1"/>
    </row>
    <row r="83" spans="19:25" x14ac:dyDescent="0.25">
      <c r="S83" s="1"/>
      <c r="Y83" s="1"/>
    </row>
    <row r="84" spans="19:25" x14ac:dyDescent="0.25">
      <c r="S84" s="1"/>
      <c r="Y84" s="1"/>
    </row>
    <row r="85" spans="19:25" x14ac:dyDescent="0.25">
      <c r="S85" s="1"/>
      <c r="Y85" s="1"/>
    </row>
  </sheetData>
  <conditionalFormatting sqref="B1:B5">
    <cfRule type="duplicateValues" dxfId="4" priority="3"/>
  </conditionalFormatting>
  <conditionalFormatting sqref="B1:B1048576">
    <cfRule type="duplicateValues" dxfId="3" priority="2"/>
  </conditionalFormatting>
  <conditionalFormatting sqref="P5:P62">
    <cfRule type="duplicateValues" dxfId="2" priority="49"/>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163F-DEFA-4A68-8643-48ED5B34EB8C}">
  <dimension ref="A1:L45"/>
  <sheetViews>
    <sheetView tabSelected="1" topLeftCell="A13" workbookViewId="0">
      <selection activeCell="F2" sqref="F2:F43"/>
    </sheetView>
  </sheetViews>
  <sheetFormatPr defaultRowHeight="15" x14ac:dyDescent="0.25"/>
  <cols>
    <col min="1" max="1" width="12.28515625" customWidth="1"/>
    <col min="2" max="2" width="48.5703125" bestFit="1" customWidth="1"/>
    <col min="4" max="4" width="11.140625" bestFit="1" customWidth="1"/>
    <col min="5" max="5" width="17.42578125" bestFit="1" customWidth="1"/>
    <col min="6" max="6" width="85.140625" bestFit="1" customWidth="1"/>
  </cols>
  <sheetData>
    <row r="1" spans="1:12" x14ac:dyDescent="0.25">
      <c r="A1" t="s">
        <v>1863</v>
      </c>
      <c r="B1" t="s">
        <v>1185</v>
      </c>
      <c r="C1" t="s">
        <v>9</v>
      </c>
      <c r="D1" t="s">
        <v>2022</v>
      </c>
      <c r="E1" t="s">
        <v>2090</v>
      </c>
      <c r="F1" t="s">
        <v>2020</v>
      </c>
      <c r="G1" t="s">
        <v>2078</v>
      </c>
      <c r="H1" t="s">
        <v>13</v>
      </c>
      <c r="I1" t="s">
        <v>2021</v>
      </c>
      <c r="J1" t="s">
        <v>2022</v>
      </c>
      <c r="K1" t="s">
        <v>2079</v>
      </c>
      <c r="L1" t="s">
        <v>20</v>
      </c>
    </row>
    <row r="2" spans="1:12" x14ac:dyDescent="0.25">
      <c r="A2">
        <v>1879483030</v>
      </c>
      <c r="B2" t="s">
        <v>2081</v>
      </c>
      <c r="C2" s="2">
        <v>0</v>
      </c>
      <c r="F2" t="str">
        <f>CONCATENATE(H2,I2,J2,L2," -- ",B2)</f>
        <v xml:space="preserve"> [1] = {["ID"] = 1879483030; }; -- Deeds of the Arena of Conflict</v>
      </c>
      <c r="G2">
        <f>ROW()-1</f>
        <v>1</v>
      </c>
      <c r="H2" t="str">
        <f>CONCATENATE(REPT(" ",2-LEN(G2)),"[",G2,"] = {")</f>
        <v xml:space="preserve"> [1] = {</v>
      </c>
      <c r="I2" t="str">
        <f>IF(LEN(A2)&gt;0,CONCATENATE("[""ID""] = ",A2,"; "),"")</f>
        <v xml:space="preserve">["ID"] = 1879483030; </v>
      </c>
      <c r="J2" t="str">
        <f>IF(LEN(D2)&gt;0,CONCATENATE("[""CAT_ID""] = ",D2,"; "),"")</f>
        <v/>
      </c>
      <c r="K2" t="str">
        <f>CONCATENATE("[""TIER""] = ",TEXT(C2,"0"),"; ")</f>
        <v xml:space="preserve">["TIER"] = 0; </v>
      </c>
      <c r="L2" t="str">
        <f>CONCATENATE("};")</f>
        <v>};</v>
      </c>
    </row>
    <row r="3" spans="1:12" x14ac:dyDescent="0.25">
      <c r="B3" s="2" t="s">
        <v>2101</v>
      </c>
      <c r="C3" s="2">
        <v>1</v>
      </c>
      <c r="D3">
        <v>300</v>
      </c>
      <c r="F3" t="str">
        <f t="shared" ref="F3:F45" si="0">CONCATENATE(H3,I3,J3,L3," -- ",B3)</f>
        <v xml:space="preserve"> [2] = {["CAT_ID"] = 300; }; -- The Streets of Râhal Bakh</v>
      </c>
      <c r="G3">
        <f t="shared" ref="G3:G45" si="1">ROW()-1</f>
        <v>2</v>
      </c>
      <c r="H3" t="str">
        <f t="shared" ref="H3:H45" si="2">CONCATENATE(REPT(" ",2-LEN(G3)),"[",G3,"] = {")</f>
        <v xml:space="preserve"> [2] = {</v>
      </c>
      <c r="I3" t="str">
        <f t="shared" ref="I3:I45" si="3">IF(LEN(A3)&gt;0,CONCATENATE("[""ID""] = ",A3,"; "),"")</f>
        <v/>
      </c>
      <c r="J3" t="str">
        <f t="shared" ref="J3:J45" si="4">IF(LEN(D3)&gt;0,CONCATENATE("[""CAT_ID""] = ",D3,"; "),"")</f>
        <v xml:space="preserve">["CAT_ID"] = 300; </v>
      </c>
      <c r="K3" t="str">
        <f t="shared" ref="K3:K45" si="5">CONCATENATE("[""TIER""] = ",TEXT(C3,"0"),"; ")</f>
        <v xml:space="preserve">["TIER"] = 1; </v>
      </c>
      <c r="L3" t="str">
        <f t="shared" ref="L3:L45" si="6">CONCATENATE("};")</f>
        <v>};</v>
      </c>
    </row>
    <row r="4" spans="1:12" x14ac:dyDescent="0.25">
      <c r="A4">
        <v>1879483053</v>
      </c>
      <c r="B4" t="s">
        <v>2082</v>
      </c>
      <c r="C4" s="2">
        <v>1</v>
      </c>
      <c r="F4" t="str">
        <f t="shared" si="0"/>
        <v xml:space="preserve"> [3] = {["ID"] = 1879483053; }; -- Deeds of The Streets of Râhal Bakh</v>
      </c>
      <c r="G4">
        <f t="shared" si="1"/>
        <v>3</v>
      </c>
      <c r="H4" t="str">
        <f t="shared" si="2"/>
        <v xml:space="preserve"> [3] = {</v>
      </c>
      <c r="I4" t="str">
        <f t="shared" si="3"/>
        <v xml:space="preserve">["ID"] = 1879483053; </v>
      </c>
      <c r="J4" t="str">
        <f t="shared" si="4"/>
        <v/>
      </c>
      <c r="K4" t="str">
        <f t="shared" si="5"/>
        <v xml:space="preserve">["TIER"] = 1; </v>
      </c>
      <c r="L4" t="str">
        <f t="shared" si="6"/>
        <v>};</v>
      </c>
    </row>
    <row r="5" spans="1:12" x14ac:dyDescent="0.25">
      <c r="A5">
        <v>1879483058</v>
      </c>
      <c r="B5" t="s">
        <v>2083</v>
      </c>
      <c r="C5" s="2">
        <v>2</v>
      </c>
      <c r="F5" t="str">
        <f t="shared" si="0"/>
        <v xml:space="preserve"> [4] = {["ID"] = 1879483058; }; -- The Streets of Râhal Bakh -- Tier 1</v>
      </c>
      <c r="G5">
        <f t="shared" si="1"/>
        <v>4</v>
      </c>
      <c r="H5" t="str">
        <f t="shared" si="2"/>
        <v xml:space="preserve"> [4] = {</v>
      </c>
      <c r="I5" t="str">
        <f t="shared" si="3"/>
        <v xml:space="preserve">["ID"] = 1879483058; </v>
      </c>
      <c r="J5" t="str">
        <f t="shared" si="4"/>
        <v/>
      </c>
      <c r="K5" t="str">
        <f t="shared" si="5"/>
        <v xml:space="preserve">["TIER"] = 2; </v>
      </c>
      <c r="L5" t="str">
        <f t="shared" si="6"/>
        <v>};</v>
      </c>
    </row>
    <row r="6" spans="1:12" x14ac:dyDescent="0.25">
      <c r="A6">
        <v>1879483055</v>
      </c>
      <c r="B6" t="s">
        <v>2084</v>
      </c>
      <c r="C6" s="2">
        <v>2</v>
      </c>
      <c r="F6" t="str">
        <f t="shared" si="0"/>
        <v xml:space="preserve"> [5] = {["ID"] = 1879483055; }; -- The Streets of Râhal Bakh -- Tier 2</v>
      </c>
      <c r="G6">
        <f t="shared" si="1"/>
        <v>5</v>
      </c>
      <c r="H6" t="str">
        <f t="shared" si="2"/>
        <v xml:space="preserve"> [5] = {</v>
      </c>
      <c r="I6" t="str">
        <f t="shared" si="3"/>
        <v xml:space="preserve">["ID"] = 1879483055; </v>
      </c>
      <c r="J6" t="str">
        <f t="shared" si="4"/>
        <v/>
      </c>
      <c r="K6" t="str">
        <f t="shared" si="5"/>
        <v xml:space="preserve">["TIER"] = 2; </v>
      </c>
      <c r="L6" t="str">
        <f t="shared" si="6"/>
        <v>};</v>
      </c>
    </row>
    <row r="7" spans="1:12" x14ac:dyDescent="0.25">
      <c r="A7">
        <v>1879483054</v>
      </c>
      <c r="B7" t="s">
        <v>2085</v>
      </c>
      <c r="C7" s="2">
        <v>2</v>
      </c>
      <c r="F7" t="str">
        <f t="shared" si="0"/>
        <v xml:space="preserve"> [6] = {["ID"] = 1879483054; }; -- The Streets of Râhal Bakh -- Tier 3</v>
      </c>
      <c r="G7">
        <f t="shared" si="1"/>
        <v>6</v>
      </c>
      <c r="H7" t="str">
        <f t="shared" si="2"/>
        <v xml:space="preserve"> [6] = {</v>
      </c>
      <c r="I7" t="str">
        <f t="shared" si="3"/>
        <v xml:space="preserve">["ID"] = 1879483054; </v>
      </c>
      <c r="J7" t="str">
        <f t="shared" si="4"/>
        <v/>
      </c>
      <c r="K7" t="str">
        <f t="shared" si="5"/>
        <v xml:space="preserve">["TIER"] = 2; </v>
      </c>
      <c r="L7" t="str">
        <f t="shared" si="6"/>
        <v>};</v>
      </c>
    </row>
    <row r="8" spans="1:12" x14ac:dyDescent="0.25">
      <c r="A8">
        <v>1879483059</v>
      </c>
      <c r="B8" t="s">
        <v>2086</v>
      </c>
      <c r="C8" s="2">
        <v>2</v>
      </c>
      <c r="F8" t="str">
        <f t="shared" si="0"/>
        <v xml:space="preserve"> [7] = {["ID"] = 1879483059; }; -- The Streets of Râhal Bakh -- Braver</v>
      </c>
      <c r="G8">
        <f t="shared" si="1"/>
        <v>7</v>
      </c>
      <c r="H8" t="str">
        <f t="shared" si="2"/>
        <v xml:space="preserve"> [7] = {</v>
      </c>
      <c r="I8" t="str">
        <f t="shared" si="3"/>
        <v xml:space="preserve">["ID"] = 1879483059; </v>
      </c>
      <c r="J8" t="str">
        <f t="shared" si="4"/>
        <v/>
      </c>
      <c r="K8" t="str">
        <f t="shared" si="5"/>
        <v xml:space="preserve">["TIER"] = 2; </v>
      </c>
      <c r="L8" t="str">
        <f t="shared" si="6"/>
        <v>};</v>
      </c>
    </row>
    <row r="9" spans="1:12" x14ac:dyDescent="0.25">
      <c r="A9">
        <v>1879483057</v>
      </c>
      <c r="B9" t="s">
        <v>2087</v>
      </c>
      <c r="C9" s="2">
        <v>2</v>
      </c>
      <c r="F9" t="str">
        <f t="shared" si="0"/>
        <v xml:space="preserve"> [8] = {["ID"] = 1879483057; }; -- The Streets of Râhal Bakh -- Tier 4</v>
      </c>
      <c r="G9">
        <f t="shared" si="1"/>
        <v>8</v>
      </c>
      <c r="H9" t="str">
        <f t="shared" si="2"/>
        <v xml:space="preserve"> [8] = {</v>
      </c>
      <c r="I9" t="str">
        <f t="shared" si="3"/>
        <v xml:space="preserve">["ID"] = 1879483057; </v>
      </c>
      <c r="J9" t="str">
        <f t="shared" si="4"/>
        <v/>
      </c>
      <c r="K9" t="str">
        <f t="shared" si="5"/>
        <v xml:space="preserve">["TIER"] = 2; </v>
      </c>
      <c r="L9" t="str">
        <f t="shared" si="6"/>
        <v>};</v>
      </c>
    </row>
    <row r="10" spans="1:12" x14ac:dyDescent="0.25">
      <c r="A10">
        <v>1879483056</v>
      </c>
      <c r="B10" t="s">
        <v>2088</v>
      </c>
      <c r="C10" s="2">
        <v>2</v>
      </c>
      <c r="F10" t="str">
        <f t="shared" si="0"/>
        <v xml:space="preserve"> [9] = {["ID"] = 1879483056; }; -- The Streets of Râhal Bakh -- Tier 5</v>
      </c>
      <c r="G10">
        <f t="shared" si="1"/>
        <v>9</v>
      </c>
      <c r="H10" t="str">
        <f t="shared" si="2"/>
        <v xml:space="preserve"> [9] = {</v>
      </c>
      <c r="I10" t="str">
        <f t="shared" si="3"/>
        <v xml:space="preserve">["ID"] = 1879483056; </v>
      </c>
      <c r="J10" t="str">
        <f t="shared" si="4"/>
        <v/>
      </c>
      <c r="K10" t="str">
        <f t="shared" si="5"/>
        <v xml:space="preserve">["TIER"] = 2; </v>
      </c>
      <c r="L10" t="str">
        <f t="shared" si="6"/>
        <v>};</v>
      </c>
    </row>
    <row r="11" spans="1:12" x14ac:dyDescent="0.25">
      <c r="B11" s="2" t="s">
        <v>2102</v>
      </c>
      <c r="C11" s="2">
        <v>1</v>
      </c>
      <c r="D11">
        <v>301</v>
      </c>
      <c r="F11" t="str">
        <f t="shared" si="0"/>
        <v>[10] = {["CAT_ID"] = 301; }; -- The Isle of Storms</v>
      </c>
      <c r="G11">
        <f t="shared" si="1"/>
        <v>10</v>
      </c>
      <c r="H11" t="str">
        <f t="shared" si="2"/>
        <v>[10] = {</v>
      </c>
      <c r="I11" t="str">
        <f t="shared" si="3"/>
        <v/>
      </c>
      <c r="J11" t="str">
        <f t="shared" si="4"/>
        <v xml:space="preserve">["CAT_ID"] = 301; </v>
      </c>
      <c r="K11" t="str">
        <f t="shared" si="5"/>
        <v xml:space="preserve">["TIER"] = 1; </v>
      </c>
      <c r="L11" t="str">
        <f t="shared" si="6"/>
        <v>};</v>
      </c>
    </row>
    <row r="12" spans="1:12" x14ac:dyDescent="0.25">
      <c r="A12">
        <v>1879483005</v>
      </c>
      <c r="B12" t="s">
        <v>2091</v>
      </c>
      <c r="C12" s="2">
        <v>1</v>
      </c>
      <c r="F12" t="str">
        <f t="shared" si="0"/>
        <v>[11] = {["ID"] = 1879483005; }; -- Survivor of The Isle of Storms</v>
      </c>
      <c r="G12">
        <f t="shared" si="1"/>
        <v>11</v>
      </c>
      <c r="H12" t="str">
        <f t="shared" si="2"/>
        <v>[11] = {</v>
      </c>
      <c r="I12" t="str">
        <f t="shared" si="3"/>
        <v xml:space="preserve">["ID"] = 1879483005; </v>
      </c>
      <c r="J12" t="str">
        <f t="shared" si="4"/>
        <v/>
      </c>
      <c r="K12" t="str">
        <f t="shared" si="5"/>
        <v xml:space="preserve">["TIER"] = 1; </v>
      </c>
      <c r="L12" t="str">
        <f t="shared" si="6"/>
        <v>};</v>
      </c>
    </row>
    <row r="13" spans="1:12" x14ac:dyDescent="0.25">
      <c r="A13">
        <v>1879483007</v>
      </c>
      <c r="B13" t="s">
        <v>2092</v>
      </c>
      <c r="C13" s="2">
        <v>2</v>
      </c>
      <c r="F13" t="str">
        <f t="shared" si="0"/>
        <v>[12] = {["ID"] = 1879483007; }; -- The Isle of Storms -- Tier 1</v>
      </c>
      <c r="G13">
        <f t="shared" si="1"/>
        <v>12</v>
      </c>
      <c r="H13" t="str">
        <f t="shared" si="2"/>
        <v>[12] = {</v>
      </c>
      <c r="I13" t="str">
        <f t="shared" si="3"/>
        <v xml:space="preserve">["ID"] = 1879483007; </v>
      </c>
      <c r="J13" t="str">
        <f t="shared" si="4"/>
        <v/>
      </c>
      <c r="K13" t="str">
        <f t="shared" si="5"/>
        <v xml:space="preserve">["TIER"] = 2; </v>
      </c>
      <c r="L13" t="str">
        <f t="shared" si="6"/>
        <v>};</v>
      </c>
    </row>
    <row r="14" spans="1:12" x14ac:dyDescent="0.25">
      <c r="A14">
        <v>1879483008</v>
      </c>
      <c r="B14" t="s">
        <v>2093</v>
      </c>
      <c r="C14" s="2">
        <v>2</v>
      </c>
      <c r="F14" t="str">
        <f t="shared" si="0"/>
        <v>[13] = {["ID"] = 1879483008; }; -- The Isle of Storms -- Tier 2</v>
      </c>
      <c r="G14">
        <f t="shared" si="1"/>
        <v>13</v>
      </c>
      <c r="H14" t="str">
        <f t="shared" si="2"/>
        <v>[13] = {</v>
      </c>
      <c r="I14" t="str">
        <f t="shared" si="3"/>
        <v xml:space="preserve">["ID"] = 1879483008; </v>
      </c>
      <c r="J14" t="str">
        <f t="shared" si="4"/>
        <v/>
      </c>
      <c r="K14" t="str">
        <f t="shared" si="5"/>
        <v xml:space="preserve">["TIER"] = 2; </v>
      </c>
      <c r="L14" t="str">
        <f t="shared" si="6"/>
        <v>};</v>
      </c>
    </row>
    <row r="15" spans="1:12" x14ac:dyDescent="0.25">
      <c r="A15">
        <v>1879483002</v>
      </c>
      <c r="B15" t="s">
        <v>2094</v>
      </c>
      <c r="C15" s="2">
        <v>2</v>
      </c>
      <c r="F15" t="str">
        <f t="shared" si="0"/>
        <v>[14] = {["ID"] = 1879483002; }; -- The Isle of Storms -- Tier 3</v>
      </c>
      <c r="G15">
        <f t="shared" si="1"/>
        <v>14</v>
      </c>
      <c r="H15" t="str">
        <f t="shared" si="2"/>
        <v>[14] = {</v>
      </c>
      <c r="I15" t="str">
        <f t="shared" si="3"/>
        <v xml:space="preserve">["ID"] = 1879483002; </v>
      </c>
      <c r="J15" t="str">
        <f t="shared" si="4"/>
        <v/>
      </c>
      <c r="K15" t="str">
        <f t="shared" si="5"/>
        <v xml:space="preserve">["TIER"] = 2; </v>
      </c>
      <c r="L15" t="str">
        <f t="shared" si="6"/>
        <v>};</v>
      </c>
    </row>
    <row r="16" spans="1:12" x14ac:dyDescent="0.25">
      <c r="A16">
        <v>1879483009</v>
      </c>
      <c r="B16" t="s">
        <v>2095</v>
      </c>
      <c r="C16" s="2">
        <v>2</v>
      </c>
      <c r="F16" t="str">
        <f t="shared" si="0"/>
        <v>[15] = {["ID"] = 1879483009; }; -- The Isle of Storms -- Great Beasts</v>
      </c>
      <c r="G16">
        <f t="shared" si="1"/>
        <v>15</v>
      </c>
      <c r="H16" t="str">
        <f t="shared" si="2"/>
        <v>[15] = {</v>
      </c>
      <c r="I16" t="str">
        <f t="shared" si="3"/>
        <v xml:space="preserve">["ID"] = 1879483009; </v>
      </c>
      <c r="J16" t="str">
        <f t="shared" si="4"/>
        <v/>
      </c>
      <c r="K16" t="str">
        <f t="shared" si="5"/>
        <v xml:space="preserve">["TIER"] = 2; </v>
      </c>
      <c r="L16" t="str">
        <f t="shared" si="6"/>
        <v>};</v>
      </c>
    </row>
    <row r="17" spans="1:12" x14ac:dyDescent="0.25">
      <c r="A17">
        <v>1879483003</v>
      </c>
      <c r="B17" t="s">
        <v>2096</v>
      </c>
      <c r="C17" s="2">
        <v>2</v>
      </c>
      <c r="F17" t="str">
        <f t="shared" si="0"/>
        <v>[16] = {["ID"] = 1879483003; }; -- The Isle of Storms -- Tier 4</v>
      </c>
      <c r="G17">
        <f t="shared" si="1"/>
        <v>16</v>
      </c>
      <c r="H17" t="str">
        <f t="shared" si="2"/>
        <v>[16] = {</v>
      </c>
      <c r="I17" t="str">
        <f t="shared" si="3"/>
        <v xml:space="preserve">["ID"] = 1879483003; </v>
      </c>
      <c r="J17" t="str">
        <f t="shared" si="4"/>
        <v/>
      </c>
      <c r="K17" t="str">
        <f t="shared" si="5"/>
        <v xml:space="preserve">["TIER"] = 2; </v>
      </c>
      <c r="L17" t="str">
        <f t="shared" si="6"/>
        <v>};</v>
      </c>
    </row>
    <row r="18" spans="1:12" x14ac:dyDescent="0.25">
      <c r="A18">
        <v>1879483004</v>
      </c>
      <c r="B18" t="s">
        <v>2097</v>
      </c>
      <c r="C18" s="2">
        <v>2</v>
      </c>
      <c r="F18" t="str">
        <f t="shared" si="0"/>
        <v>[17] = {["ID"] = 1879483004; }; -- The Isle of Storms -- Tier 5</v>
      </c>
      <c r="G18">
        <f t="shared" si="1"/>
        <v>17</v>
      </c>
      <c r="H18" t="str">
        <f t="shared" si="2"/>
        <v>[17] = {</v>
      </c>
      <c r="I18" t="str">
        <f t="shared" si="3"/>
        <v xml:space="preserve">["ID"] = 1879483004; </v>
      </c>
      <c r="J18" t="str">
        <f t="shared" si="4"/>
        <v/>
      </c>
      <c r="K18" t="str">
        <f t="shared" si="5"/>
        <v xml:space="preserve">["TIER"] = 2; </v>
      </c>
      <c r="L18" t="str">
        <f t="shared" si="6"/>
        <v>};</v>
      </c>
    </row>
    <row r="19" spans="1:12" x14ac:dyDescent="0.25">
      <c r="B19" s="2" t="s">
        <v>2103</v>
      </c>
      <c r="C19" s="2">
        <v>1</v>
      </c>
      <c r="D19">
        <v>302</v>
      </c>
      <c r="F19" t="str">
        <f t="shared" si="0"/>
        <v>[18] = {["CAT_ID"] = 302; }; -- Dahâl Huliz, The Arena</v>
      </c>
      <c r="G19">
        <f t="shared" si="1"/>
        <v>18</v>
      </c>
      <c r="H19" t="str">
        <f t="shared" si="2"/>
        <v>[18] = {</v>
      </c>
      <c r="I19" t="str">
        <f t="shared" si="3"/>
        <v/>
      </c>
      <c r="J19" t="str">
        <f t="shared" si="4"/>
        <v xml:space="preserve">["CAT_ID"] = 302; </v>
      </c>
      <c r="K19" t="str">
        <f t="shared" si="5"/>
        <v xml:space="preserve">["TIER"] = 1; </v>
      </c>
      <c r="L19" t="str">
        <f t="shared" si="6"/>
        <v>};</v>
      </c>
    </row>
    <row r="20" spans="1:12" x14ac:dyDescent="0.25">
      <c r="A20">
        <v>1879482862</v>
      </c>
      <c r="B20" t="s">
        <v>2099</v>
      </c>
      <c r="C20" s="2">
        <v>1</v>
      </c>
      <c r="F20" t="str">
        <f t="shared" si="0"/>
        <v>[19] = {["ID"] = 1879482862; }; -- Vanquisher of Dahâl Huliz, The Arena</v>
      </c>
      <c r="G20">
        <f t="shared" si="1"/>
        <v>19</v>
      </c>
      <c r="H20" t="str">
        <f t="shared" si="2"/>
        <v>[19] = {</v>
      </c>
      <c r="I20" t="str">
        <f t="shared" si="3"/>
        <v xml:space="preserve">["ID"] = 1879482862; </v>
      </c>
      <c r="J20" t="str">
        <f t="shared" si="4"/>
        <v/>
      </c>
      <c r="K20" t="str">
        <f t="shared" si="5"/>
        <v xml:space="preserve">["TIER"] = 1; </v>
      </c>
      <c r="L20" t="str">
        <f t="shared" si="6"/>
        <v>};</v>
      </c>
    </row>
    <row r="21" spans="1:12" x14ac:dyDescent="0.25">
      <c r="A21">
        <v>1879482851</v>
      </c>
      <c r="B21" t="s">
        <v>2100</v>
      </c>
      <c r="C21" s="2">
        <v>2</v>
      </c>
      <c r="F21" t="str">
        <f t="shared" si="0"/>
        <v>[20] = {["ID"] = 1879482851; }; -- Dahâl Huliz, The Arena -- Tier 1</v>
      </c>
      <c r="G21">
        <f t="shared" si="1"/>
        <v>20</v>
      </c>
      <c r="H21" t="str">
        <f t="shared" si="2"/>
        <v>[20] = {</v>
      </c>
      <c r="I21" t="str">
        <f t="shared" si="3"/>
        <v xml:space="preserve">["ID"] = 1879482851; </v>
      </c>
      <c r="J21" t="str">
        <f t="shared" si="4"/>
        <v/>
      </c>
      <c r="K21" t="str">
        <f t="shared" si="5"/>
        <v xml:space="preserve">["TIER"] = 2; </v>
      </c>
      <c r="L21" t="str">
        <f t="shared" si="6"/>
        <v>};</v>
      </c>
    </row>
    <row r="22" spans="1:12" x14ac:dyDescent="0.25">
      <c r="A22">
        <v>1879482855</v>
      </c>
      <c r="B22" t="s">
        <v>2104</v>
      </c>
      <c r="C22" s="2">
        <v>2</v>
      </c>
      <c r="F22" t="str">
        <f t="shared" si="0"/>
        <v>[21] = {["ID"] = 1879482855; }; -- Dahâl Huliz, The Arena -- Tier 2</v>
      </c>
      <c r="G22">
        <f t="shared" si="1"/>
        <v>21</v>
      </c>
      <c r="H22" t="str">
        <f t="shared" si="2"/>
        <v>[21] = {</v>
      </c>
      <c r="I22" t="str">
        <f t="shared" si="3"/>
        <v xml:space="preserve">["ID"] = 1879482855; </v>
      </c>
      <c r="J22" t="str">
        <f t="shared" si="4"/>
        <v/>
      </c>
      <c r="K22" t="str">
        <f t="shared" si="5"/>
        <v xml:space="preserve">["TIER"] = 2; </v>
      </c>
      <c r="L22" t="str">
        <f t="shared" si="6"/>
        <v>};</v>
      </c>
    </row>
    <row r="23" spans="1:12" x14ac:dyDescent="0.25">
      <c r="A23">
        <v>1879482856</v>
      </c>
      <c r="B23" t="s">
        <v>2105</v>
      </c>
      <c r="C23" s="2">
        <v>2</v>
      </c>
      <c r="F23" t="str">
        <f t="shared" si="0"/>
        <v>[22] = {["ID"] = 1879482856; }; -- Dahâl Huliz, The Arena -- Tier 3</v>
      </c>
      <c r="G23">
        <f t="shared" si="1"/>
        <v>22</v>
      </c>
      <c r="H23" t="str">
        <f t="shared" si="2"/>
        <v>[22] = {</v>
      </c>
      <c r="I23" t="str">
        <f t="shared" si="3"/>
        <v xml:space="preserve">["ID"] = 1879482856; </v>
      </c>
      <c r="J23" t="str">
        <f t="shared" si="4"/>
        <v/>
      </c>
      <c r="K23" t="str">
        <f t="shared" si="5"/>
        <v xml:space="preserve">["TIER"] = 2; </v>
      </c>
      <c r="L23" t="str">
        <f t="shared" si="6"/>
        <v>};</v>
      </c>
    </row>
    <row r="24" spans="1:12" x14ac:dyDescent="0.25">
      <c r="A24">
        <v>1879482852</v>
      </c>
      <c r="B24" t="s">
        <v>2106</v>
      </c>
      <c r="C24" s="2">
        <v>2</v>
      </c>
      <c r="F24" t="str">
        <f t="shared" si="0"/>
        <v>[23] = {["ID"] = 1879482852; }; -- Dahâl Huliz, The Arena -- Gladiators</v>
      </c>
      <c r="G24">
        <f t="shared" si="1"/>
        <v>23</v>
      </c>
      <c r="H24" t="str">
        <f t="shared" si="2"/>
        <v>[23] = {</v>
      </c>
      <c r="I24" t="str">
        <f t="shared" si="3"/>
        <v xml:space="preserve">["ID"] = 1879482852; </v>
      </c>
      <c r="J24" t="str">
        <f t="shared" si="4"/>
        <v/>
      </c>
      <c r="K24" t="str">
        <f t="shared" si="5"/>
        <v xml:space="preserve">["TIER"] = 2; </v>
      </c>
      <c r="L24" t="str">
        <f t="shared" si="6"/>
        <v>};</v>
      </c>
    </row>
    <row r="25" spans="1:12" x14ac:dyDescent="0.25">
      <c r="A25">
        <v>1879482853</v>
      </c>
      <c r="B25" t="s">
        <v>2107</v>
      </c>
      <c r="C25" s="2">
        <v>2</v>
      </c>
      <c r="F25" t="str">
        <f t="shared" si="0"/>
        <v>[24] = {["ID"] = 1879482853; }; -- Dahâl Huliz, The Arena -- Tier 4</v>
      </c>
      <c r="G25">
        <f t="shared" si="1"/>
        <v>24</v>
      </c>
      <c r="H25" t="str">
        <f t="shared" si="2"/>
        <v>[24] = {</v>
      </c>
      <c r="I25" t="str">
        <f t="shared" si="3"/>
        <v xml:space="preserve">["ID"] = 1879482853; </v>
      </c>
      <c r="J25" t="str">
        <f t="shared" si="4"/>
        <v/>
      </c>
      <c r="K25" t="str">
        <f t="shared" si="5"/>
        <v xml:space="preserve">["TIER"] = 2; </v>
      </c>
      <c r="L25" t="str">
        <f t="shared" si="6"/>
        <v>};</v>
      </c>
    </row>
    <row r="26" spans="1:12" x14ac:dyDescent="0.25">
      <c r="A26">
        <v>1879482854</v>
      </c>
      <c r="B26" t="s">
        <v>2108</v>
      </c>
      <c r="C26" s="2">
        <v>2</v>
      </c>
      <c r="F26" t="str">
        <f t="shared" si="0"/>
        <v>[25] = {["ID"] = 1879482854; }; -- Dahâl Huliz, The Arena -- Tier 5</v>
      </c>
      <c r="G26">
        <f t="shared" si="1"/>
        <v>25</v>
      </c>
      <c r="H26" t="str">
        <f t="shared" si="2"/>
        <v>[25] = {</v>
      </c>
      <c r="I26" t="str">
        <f t="shared" si="3"/>
        <v xml:space="preserve">["ID"] = 1879482854; </v>
      </c>
      <c r="J26" t="str">
        <f t="shared" si="4"/>
        <v/>
      </c>
      <c r="K26" t="str">
        <f t="shared" si="5"/>
        <v xml:space="preserve">["TIER"] = 2; </v>
      </c>
      <c r="L26" t="str">
        <f t="shared" si="6"/>
        <v>};</v>
      </c>
    </row>
    <row r="27" spans="1:12" x14ac:dyDescent="0.25">
      <c r="B27" s="2" t="s">
        <v>2080</v>
      </c>
      <c r="C27" s="2">
        <v>1</v>
      </c>
      <c r="D27">
        <v>303</v>
      </c>
      <c r="F27" t="str">
        <f t="shared" si="0"/>
        <v>[26] = {["CAT_ID"] = 303; }; -- The Depths of Mâkhda Khorbo</v>
      </c>
      <c r="G27">
        <f t="shared" si="1"/>
        <v>26</v>
      </c>
      <c r="H27" t="str">
        <f t="shared" si="2"/>
        <v>[26] = {</v>
      </c>
      <c r="I27" t="str">
        <f t="shared" si="3"/>
        <v/>
      </c>
      <c r="J27" t="str">
        <f t="shared" si="4"/>
        <v xml:space="preserve">["CAT_ID"] = 303; </v>
      </c>
      <c r="K27" t="str">
        <f t="shared" si="5"/>
        <v xml:space="preserve">["TIER"] = 1; </v>
      </c>
      <c r="L27" t="str">
        <f t="shared" si="6"/>
        <v>};</v>
      </c>
    </row>
    <row r="28" spans="1:12" x14ac:dyDescent="0.25">
      <c r="A28">
        <v>1879482986</v>
      </c>
      <c r="B28" s="6" t="s">
        <v>2110</v>
      </c>
      <c r="C28" s="2">
        <v>1</v>
      </c>
      <c r="F28" t="str">
        <f t="shared" si="0"/>
        <v>[27] = {["ID"] = 1879482986; }; -- Deeds of the Depths of Mâkhda Khorbo</v>
      </c>
      <c r="G28">
        <f t="shared" si="1"/>
        <v>27</v>
      </c>
      <c r="H28" t="str">
        <f t="shared" si="2"/>
        <v>[27] = {</v>
      </c>
      <c r="I28" t="str">
        <f t="shared" si="3"/>
        <v xml:space="preserve">["ID"] = 1879482986; </v>
      </c>
      <c r="J28" t="str">
        <f t="shared" si="4"/>
        <v/>
      </c>
      <c r="K28" t="str">
        <f t="shared" si="5"/>
        <v xml:space="preserve">["TIER"] = 1; </v>
      </c>
      <c r="L28" t="str">
        <f t="shared" si="6"/>
        <v>};</v>
      </c>
    </row>
    <row r="29" spans="1:12" x14ac:dyDescent="0.25">
      <c r="A29">
        <v>1879482935</v>
      </c>
      <c r="B29" t="s">
        <v>2111</v>
      </c>
      <c r="C29" s="2">
        <v>2</v>
      </c>
      <c r="F29" t="str">
        <f t="shared" si="0"/>
        <v>[28] = {["ID"] = 1879482935; }; -- The Depths of Mâkhda Khorbo -- Tier 1</v>
      </c>
      <c r="G29">
        <f t="shared" si="1"/>
        <v>28</v>
      </c>
      <c r="H29" t="str">
        <f t="shared" si="2"/>
        <v>[28] = {</v>
      </c>
      <c r="I29" t="str">
        <f t="shared" si="3"/>
        <v xml:space="preserve">["ID"] = 1879482935; </v>
      </c>
      <c r="J29" t="str">
        <f t="shared" si="4"/>
        <v/>
      </c>
      <c r="K29" t="str">
        <f t="shared" si="5"/>
        <v xml:space="preserve">["TIER"] = 2; </v>
      </c>
      <c r="L29" t="str">
        <f t="shared" si="6"/>
        <v>};</v>
      </c>
    </row>
    <row r="30" spans="1:12" x14ac:dyDescent="0.25">
      <c r="A30">
        <v>1879482938</v>
      </c>
      <c r="B30" t="s">
        <v>2112</v>
      </c>
      <c r="C30" s="2">
        <v>2</v>
      </c>
      <c r="F30" t="str">
        <f t="shared" si="0"/>
        <v>[29] = {["ID"] = 1879482938; }; -- The Depths of Mâkhda Khorbo -- Tier 2</v>
      </c>
      <c r="G30">
        <f t="shared" si="1"/>
        <v>29</v>
      </c>
      <c r="H30" t="str">
        <f t="shared" si="2"/>
        <v>[29] = {</v>
      </c>
      <c r="I30" t="str">
        <f t="shared" si="3"/>
        <v xml:space="preserve">["ID"] = 1879482938; </v>
      </c>
      <c r="J30" t="str">
        <f t="shared" si="4"/>
        <v/>
      </c>
      <c r="K30" t="str">
        <f t="shared" si="5"/>
        <v xml:space="preserve">["TIER"] = 2; </v>
      </c>
      <c r="L30" t="str">
        <f t="shared" si="6"/>
        <v>};</v>
      </c>
    </row>
    <row r="31" spans="1:12" x14ac:dyDescent="0.25">
      <c r="A31">
        <v>1879482939</v>
      </c>
      <c r="B31" t="s">
        <v>2113</v>
      </c>
      <c r="C31" s="2">
        <v>2</v>
      </c>
      <c r="F31" t="str">
        <f t="shared" si="0"/>
        <v>[30] = {["ID"] = 1879482939; }; -- The Depths of Mâkhda Khorbo -- Tier 3</v>
      </c>
      <c r="G31">
        <f t="shared" si="1"/>
        <v>30</v>
      </c>
      <c r="H31" t="str">
        <f t="shared" si="2"/>
        <v>[30] = {</v>
      </c>
      <c r="I31" t="str">
        <f t="shared" si="3"/>
        <v xml:space="preserve">["ID"] = 1879482939; </v>
      </c>
      <c r="J31" t="str">
        <f t="shared" si="4"/>
        <v/>
      </c>
      <c r="K31" t="str">
        <f t="shared" si="5"/>
        <v xml:space="preserve">["TIER"] = 2; </v>
      </c>
      <c r="L31" t="str">
        <f t="shared" si="6"/>
        <v>};</v>
      </c>
    </row>
    <row r="32" spans="1:12" x14ac:dyDescent="0.25">
      <c r="A32">
        <v>1879482987</v>
      </c>
      <c r="B32" t="s">
        <v>2115</v>
      </c>
      <c r="C32" s="2">
        <v>2</v>
      </c>
      <c r="F32" t="str">
        <f t="shared" si="0"/>
        <v>[31] = {["ID"] = 1879482987; }; -- The Depths of Mâkhda Khorbo -- The Evil Within</v>
      </c>
      <c r="G32">
        <f t="shared" si="1"/>
        <v>31</v>
      </c>
      <c r="H32" t="str">
        <f t="shared" si="2"/>
        <v>[31] = {</v>
      </c>
      <c r="I32" t="str">
        <f t="shared" si="3"/>
        <v xml:space="preserve">["ID"] = 1879482987; </v>
      </c>
      <c r="J32" t="str">
        <f t="shared" si="4"/>
        <v/>
      </c>
      <c r="K32" t="str">
        <f t="shared" si="5"/>
        <v xml:space="preserve">["TIER"] = 2; </v>
      </c>
      <c r="L32" t="str">
        <f t="shared" si="6"/>
        <v>};</v>
      </c>
    </row>
    <row r="33" spans="1:12" x14ac:dyDescent="0.25">
      <c r="A33">
        <v>1879482988</v>
      </c>
      <c r="B33" t="s">
        <v>2116</v>
      </c>
      <c r="C33" s="2">
        <v>2</v>
      </c>
      <c r="F33" t="str">
        <f t="shared" si="0"/>
        <v>[32] = {["ID"] = 1879482988; }; -- The Depths of Mâkhda Khorbo -- The Evil Below</v>
      </c>
      <c r="G33">
        <f t="shared" si="1"/>
        <v>32</v>
      </c>
      <c r="H33" t="str">
        <f t="shared" si="2"/>
        <v>[32] = {</v>
      </c>
      <c r="I33" t="str">
        <f t="shared" si="3"/>
        <v xml:space="preserve">["ID"] = 1879482988; </v>
      </c>
      <c r="J33" t="str">
        <f t="shared" si="4"/>
        <v/>
      </c>
      <c r="K33" t="str">
        <f t="shared" si="5"/>
        <v xml:space="preserve">["TIER"] = 2; </v>
      </c>
      <c r="L33" t="str">
        <f t="shared" si="6"/>
        <v>};</v>
      </c>
    </row>
    <row r="34" spans="1:12" x14ac:dyDescent="0.25">
      <c r="A34">
        <v>1879482985</v>
      </c>
      <c r="B34" t="s">
        <v>2117</v>
      </c>
      <c r="C34" s="2">
        <v>2</v>
      </c>
      <c r="F34" t="str">
        <f t="shared" si="0"/>
        <v>[33] = {["ID"] = 1879482985; }; -- The Depths of Mâkhda Khorbo -- The Sea-shadow's Crew</v>
      </c>
      <c r="G34">
        <f t="shared" si="1"/>
        <v>33</v>
      </c>
      <c r="H34" t="str">
        <f t="shared" si="2"/>
        <v>[33] = {</v>
      </c>
      <c r="I34" t="str">
        <f t="shared" si="3"/>
        <v xml:space="preserve">["ID"] = 1879482985; </v>
      </c>
      <c r="J34" t="str">
        <f t="shared" si="4"/>
        <v/>
      </c>
      <c r="K34" t="str">
        <f t="shared" si="5"/>
        <v xml:space="preserve">["TIER"] = 2; </v>
      </c>
      <c r="L34" t="str">
        <f t="shared" si="6"/>
        <v>};</v>
      </c>
    </row>
    <row r="35" spans="1:12" x14ac:dyDescent="0.25">
      <c r="A35">
        <v>1879482936</v>
      </c>
      <c r="B35" t="s">
        <v>2118</v>
      </c>
      <c r="C35" s="2">
        <v>1</v>
      </c>
      <c r="F35" t="str">
        <f t="shared" si="0"/>
        <v>[34] = {["ID"] = 1879482936; }; -- The Depths of Mâkhda Khorbo -- Tier 4</v>
      </c>
      <c r="G35">
        <f t="shared" si="1"/>
        <v>34</v>
      </c>
      <c r="H35" t="str">
        <f t="shared" si="2"/>
        <v>[34] = {</v>
      </c>
      <c r="I35" t="str">
        <f t="shared" si="3"/>
        <v xml:space="preserve">["ID"] = 1879482936; </v>
      </c>
      <c r="J35" t="str">
        <f t="shared" si="4"/>
        <v/>
      </c>
      <c r="K35" t="str">
        <f t="shared" si="5"/>
        <v xml:space="preserve">["TIER"] = 1; </v>
      </c>
      <c r="L35" t="str">
        <f t="shared" si="6"/>
        <v>};</v>
      </c>
    </row>
    <row r="36" spans="1:12" x14ac:dyDescent="0.25">
      <c r="A36">
        <v>1879482937</v>
      </c>
      <c r="B36" t="s">
        <v>2119</v>
      </c>
      <c r="C36" s="2">
        <v>1</v>
      </c>
      <c r="F36" t="str">
        <f t="shared" si="0"/>
        <v>[35] = {["ID"] = 1879482937; }; -- The Depths of Mâkhda Khorbo -- Tier 5</v>
      </c>
      <c r="G36">
        <f t="shared" si="1"/>
        <v>35</v>
      </c>
      <c r="H36" t="str">
        <f t="shared" si="2"/>
        <v>[35] = {</v>
      </c>
      <c r="I36" t="str">
        <f t="shared" si="3"/>
        <v xml:space="preserve">["ID"] = 1879482937; </v>
      </c>
      <c r="J36" t="str">
        <f t="shared" si="4"/>
        <v/>
      </c>
      <c r="K36" t="str">
        <f t="shared" si="5"/>
        <v xml:space="preserve">["TIER"] = 1; </v>
      </c>
      <c r="L36" t="str">
        <f t="shared" si="6"/>
        <v>};</v>
      </c>
    </row>
    <row r="37" spans="1:12" x14ac:dyDescent="0.25">
      <c r="B37" s="2" t="s">
        <v>1722</v>
      </c>
      <c r="C37" s="2"/>
      <c r="D37">
        <v>282</v>
      </c>
      <c r="F37" t="str">
        <f t="shared" si="0"/>
        <v>[36] = {["CAT_ID"] = 282; }; -- Not Actively Achievable</v>
      </c>
      <c r="G37">
        <f t="shared" si="1"/>
        <v>36</v>
      </c>
      <c r="H37" t="str">
        <f t="shared" si="2"/>
        <v>[36] = {</v>
      </c>
      <c r="I37" t="str">
        <f t="shared" si="3"/>
        <v/>
      </c>
      <c r="J37" t="str">
        <f t="shared" si="4"/>
        <v xml:space="preserve">["CAT_ID"] = 282; </v>
      </c>
      <c r="K37" t="str">
        <f t="shared" si="5"/>
        <v xml:space="preserve">["TIER"] = 0; </v>
      </c>
      <c r="L37" t="str">
        <f t="shared" si="6"/>
        <v>};</v>
      </c>
    </row>
    <row r="38" spans="1:12" x14ac:dyDescent="0.25">
      <c r="A38">
        <v>1879483052</v>
      </c>
      <c r="B38" t="s">
        <v>2089</v>
      </c>
      <c r="C38" s="2"/>
      <c r="E38" t="s">
        <v>1718</v>
      </c>
      <c r="F38" t="str">
        <f t="shared" si="0"/>
        <v>[37] = {["ID"] = 1879483052; }; -- The Streets of Râhal Bakh -- Tier 5 -- Leading the Charge</v>
      </c>
      <c r="G38">
        <f t="shared" si="1"/>
        <v>37</v>
      </c>
      <c r="H38" t="str">
        <f t="shared" si="2"/>
        <v>[37] = {</v>
      </c>
      <c r="I38" t="str">
        <f t="shared" si="3"/>
        <v xml:space="preserve">["ID"] = 1879483052; </v>
      </c>
      <c r="J38" t="str">
        <f t="shared" si="4"/>
        <v/>
      </c>
      <c r="K38" t="str">
        <f t="shared" si="5"/>
        <v xml:space="preserve">["TIER"] = 0; </v>
      </c>
      <c r="L38" t="str">
        <f t="shared" si="6"/>
        <v>};</v>
      </c>
    </row>
    <row r="39" spans="1:12" x14ac:dyDescent="0.25">
      <c r="A39">
        <v>1879483006</v>
      </c>
      <c r="B39" t="s">
        <v>2098</v>
      </c>
      <c r="C39" s="2"/>
      <c r="E39" t="s">
        <v>1718</v>
      </c>
      <c r="F39" t="str">
        <f t="shared" si="0"/>
        <v>[38] = {["ID"] = 1879483006; }; -- The Isle of Storms -- Tier 5 -- Leading the Charge</v>
      </c>
      <c r="G39">
        <f t="shared" si="1"/>
        <v>38</v>
      </c>
      <c r="H39" t="str">
        <f t="shared" si="2"/>
        <v>[38] = {</v>
      </c>
      <c r="I39" t="str">
        <f t="shared" si="3"/>
        <v xml:space="preserve">["ID"] = 1879483006; </v>
      </c>
      <c r="J39" t="str">
        <f t="shared" si="4"/>
        <v/>
      </c>
      <c r="K39" t="str">
        <f t="shared" si="5"/>
        <v xml:space="preserve">["TIER"] = 0; </v>
      </c>
      <c r="L39" t="str">
        <f t="shared" si="6"/>
        <v>};</v>
      </c>
    </row>
    <row r="40" spans="1:12" x14ac:dyDescent="0.25">
      <c r="A40">
        <v>1879482857</v>
      </c>
      <c r="B40" t="s">
        <v>2109</v>
      </c>
      <c r="C40" s="2"/>
      <c r="E40" t="s">
        <v>1718</v>
      </c>
      <c r="F40" t="str">
        <f t="shared" si="0"/>
        <v>[39] = {["ID"] = 1879482857; }; -- Dahâl Huliz, The Arena -- Tier 5 -- Leading the Charge</v>
      </c>
      <c r="G40">
        <f t="shared" si="1"/>
        <v>39</v>
      </c>
      <c r="H40" t="str">
        <f t="shared" si="2"/>
        <v>[39] = {</v>
      </c>
      <c r="I40" t="str">
        <f t="shared" si="3"/>
        <v xml:space="preserve">["ID"] = 1879482857; </v>
      </c>
      <c r="J40" t="str">
        <f t="shared" si="4"/>
        <v/>
      </c>
      <c r="K40" t="str">
        <f t="shared" si="5"/>
        <v xml:space="preserve">["TIER"] = 0; </v>
      </c>
      <c r="L40" t="str">
        <f t="shared" si="6"/>
        <v>};</v>
      </c>
    </row>
    <row r="41" spans="1:12" x14ac:dyDescent="0.25">
      <c r="A41">
        <v>1879482949</v>
      </c>
      <c r="B41" t="s">
        <v>2114</v>
      </c>
      <c r="E41" t="s">
        <v>1718</v>
      </c>
      <c r="F41" t="str">
        <f t="shared" si="0"/>
        <v>[40] = {["ID"] = 1879482949; }; -- The Depths of Mâkhda Khorbo -- Leading the Charge</v>
      </c>
      <c r="G41">
        <f t="shared" si="1"/>
        <v>40</v>
      </c>
      <c r="H41" t="str">
        <f t="shared" si="2"/>
        <v>[40] = {</v>
      </c>
      <c r="I41" t="str">
        <f t="shared" si="3"/>
        <v xml:space="preserve">["ID"] = 1879482949; </v>
      </c>
      <c r="J41" t="str">
        <f t="shared" si="4"/>
        <v/>
      </c>
      <c r="K41" t="str">
        <f t="shared" si="5"/>
        <v xml:space="preserve">["TIER"] = 0; </v>
      </c>
      <c r="L41" t="str">
        <f t="shared" si="6"/>
        <v>};</v>
      </c>
    </row>
    <row r="42" spans="1:12" x14ac:dyDescent="0.25">
      <c r="A42">
        <v>1879482950</v>
      </c>
      <c r="B42" t="s">
        <v>2120</v>
      </c>
      <c r="F42" t="str">
        <f t="shared" si="0"/>
        <v>[41] = {["ID"] = 1879482950; }; -- The Depths of Mâkhda Khorbo -- The Vanguard</v>
      </c>
      <c r="G42">
        <f t="shared" si="1"/>
        <v>41</v>
      </c>
      <c r="H42" t="str">
        <f t="shared" si="2"/>
        <v>[41] = {</v>
      </c>
      <c r="I42" t="str">
        <f t="shared" si="3"/>
        <v xml:space="preserve">["ID"] = 1879482950; </v>
      </c>
      <c r="J42" t="str">
        <f t="shared" si="4"/>
        <v/>
      </c>
      <c r="K42" t="str">
        <f t="shared" si="5"/>
        <v xml:space="preserve">["TIER"] = 0; </v>
      </c>
      <c r="L42" t="str">
        <f t="shared" si="6"/>
        <v>};</v>
      </c>
    </row>
    <row r="43" spans="1:12" x14ac:dyDescent="0.25">
      <c r="A43">
        <v>1879482951</v>
      </c>
      <c r="B43" t="s">
        <v>2121</v>
      </c>
      <c r="F43" t="str">
        <f t="shared" si="0"/>
        <v>[42] = {["ID"] = 1879482951; }; -- The Depths of Mâkhda Khorbo -- Original Challenger</v>
      </c>
      <c r="G43">
        <f t="shared" si="1"/>
        <v>42</v>
      </c>
      <c r="H43" t="str">
        <f t="shared" si="2"/>
        <v>[42] = {</v>
      </c>
      <c r="I43" t="str">
        <f t="shared" si="3"/>
        <v xml:space="preserve">["ID"] = 1879482951; </v>
      </c>
      <c r="J43" t="str">
        <f t="shared" si="4"/>
        <v/>
      </c>
      <c r="K43" t="str">
        <f t="shared" si="5"/>
        <v xml:space="preserve">["TIER"] = 0; </v>
      </c>
      <c r="L43" t="str">
        <f t="shared" si="6"/>
        <v>};</v>
      </c>
    </row>
    <row r="44" spans="1:12" x14ac:dyDescent="0.25">
      <c r="F44" t="str">
        <f t="shared" si="0"/>
        <v xml:space="preserve">[43] = {}; -- </v>
      </c>
      <c r="G44">
        <f t="shared" si="1"/>
        <v>43</v>
      </c>
      <c r="H44" t="str">
        <f t="shared" si="2"/>
        <v>[43] = {</v>
      </c>
      <c r="I44" t="str">
        <f t="shared" si="3"/>
        <v/>
      </c>
      <c r="J44" t="str">
        <f t="shared" si="4"/>
        <v/>
      </c>
      <c r="K44" t="str">
        <f t="shared" si="5"/>
        <v xml:space="preserve">["TIER"] = 0; </v>
      </c>
      <c r="L44" t="str">
        <f t="shared" si="6"/>
        <v>};</v>
      </c>
    </row>
    <row r="45" spans="1:12" x14ac:dyDescent="0.25">
      <c r="F45" t="str">
        <f t="shared" si="0"/>
        <v xml:space="preserve">[44] = {}; -- </v>
      </c>
      <c r="G45">
        <f t="shared" si="1"/>
        <v>44</v>
      </c>
      <c r="H45" t="str">
        <f t="shared" si="2"/>
        <v>[44] = {</v>
      </c>
      <c r="I45" t="str">
        <f t="shared" si="3"/>
        <v/>
      </c>
      <c r="J45" t="str">
        <f t="shared" si="4"/>
        <v/>
      </c>
      <c r="K45" t="str">
        <f t="shared" si="5"/>
        <v xml:space="preserve">["TIER"] = 0; </v>
      </c>
      <c r="L45" t="str">
        <f t="shared" si="6"/>
        <v>};</v>
      </c>
    </row>
  </sheetData>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701D-BD34-4535-9C35-779CB67BEC00}">
  <dimension ref="A1:AF36"/>
  <sheetViews>
    <sheetView workbookViewId="0">
      <pane xSplit="2" ySplit="1" topLeftCell="C2" activePane="bottomRight" state="frozen"/>
      <selection pane="topRight" activeCell="B1" sqref="B1"/>
      <selection pane="bottomLeft" activeCell="A2" sqref="A2"/>
      <selection pane="bottomRight" activeCell="C2" sqref="C2"/>
    </sheetView>
  </sheetViews>
  <sheetFormatPr defaultRowHeight="15" x14ac:dyDescent="0.25"/>
  <cols>
    <col min="2" max="2" width="32" customWidth="1"/>
    <col min="9" max="9" width="27.42578125" customWidth="1"/>
    <col min="12" max="12" width="12.140625" bestFit="1" customWidth="1"/>
    <col min="13" max="13" width="15.5703125" customWidth="1"/>
    <col min="15" max="15" width="9.140625" customWidth="1"/>
    <col min="16" max="16" width="14" customWidth="1"/>
  </cols>
  <sheetData>
    <row r="1" spans="1:32" x14ac:dyDescent="0.25">
      <c r="A1" t="s">
        <v>137</v>
      </c>
      <c r="B1" t="s">
        <v>1185</v>
      </c>
      <c r="C1" t="s">
        <v>1</v>
      </c>
      <c r="D1" t="s">
        <v>2</v>
      </c>
      <c r="E1" t="s">
        <v>3</v>
      </c>
      <c r="F1" t="s">
        <v>4</v>
      </c>
      <c r="G1" t="s">
        <v>5</v>
      </c>
      <c r="H1" t="s">
        <v>6</v>
      </c>
      <c r="I1" t="s">
        <v>7</v>
      </c>
      <c r="J1" t="s">
        <v>1187</v>
      </c>
      <c r="K1" t="s">
        <v>9</v>
      </c>
      <c r="L1" t="s">
        <v>10</v>
      </c>
      <c r="M1" t="s">
        <v>11</v>
      </c>
      <c r="N1" t="s">
        <v>12</v>
      </c>
      <c r="O1" t="s">
        <v>13</v>
      </c>
      <c r="P1" t="s">
        <v>137</v>
      </c>
      <c r="Q1" t="s">
        <v>14</v>
      </c>
      <c r="R1" t="s">
        <v>15</v>
      </c>
      <c r="S1" t="s">
        <v>16</v>
      </c>
      <c r="T1" t="s">
        <v>2</v>
      </c>
      <c r="U1" t="s">
        <v>17</v>
      </c>
      <c r="V1" t="s">
        <v>4</v>
      </c>
      <c r="W1" t="s">
        <v>18</v>
      </c>
      <c r="X1" t="s">
        <v>5</v>
      </c>
      <c r="Y1" t="s">
        <v>19</v>
      </c>
      <c r="Z1" t="s">
        <v>6</v>
      </c>
      <c r="AA1" t="s">
        <v>9</v>
      </c>
      <c r="AB1" t="s">
        <v>1186</v>
      </c>
      <c r="AC1" t="s">
        <v>1187</v>
      </c>
      <c r="AD1" t="s">
        <v>7</v>
      </c>
      <c r="AE1" t="s">
        <v>0</v>
      </c>
      <c r="AF1" t="s">
        <v>20</v>
      </c>
    </row>
    <row r="2" spans="1:32" x14ac:dyDescent="0.25">
      <c r="B2" s="2"/>
      <c r="M2" s="1" t="e">
        <f>CONCATENATE(O2,P2,R2,T2,V2,X2,Z2,AA2,AB2,AC2,AD2,AE2,AF2)</f>
        <v>#N/A</v>
      </c>
      <c r="N2">
        <f>ROW()-1</f>
        <v>1</v>
      </c>
      <c r="O2" t="str">
        <f>CONCATENATE(REPT(" ",3-LEN(N2)),"[",N2,"] = {")</f>
        <v xml:space="preserve">  [1] = {</v>
      </c>
      <c r="P2" s="1" t="str">
        <f>IF(LEN(A2)&gt;0,CONCATENATE("[""SAVE_INDEX""] = ",REPT(" ",3-LEN(A2)),A2,"; "),REPT(" ",22))</f>
        <v xml:space="preserve">                      </v>
      </c>
      <c r="Q2" t="e">
        <f>VLOOKUP(C2,Type!A$2:B$18,2,FALSE)</f>
        <v>#N/A</v>
      </c>
      <c r="R2" t="e">
        <f>CONCATENATE("[""TYPE""] = ",REPT(" ",2-LEN(Q2)),Q2,"; ")</f>
        <v>#N/A</v>
      </c>
      <c r="S2" t="str">
        <f t="shared" ref="S2" si="0">TEXT(D2,0)</f>
        <v>0</v>
      </c>
      <c r="T2" t="str">
        <f>CONCATENATE("[""VXP""] = ",REPT(" ",4-LEN(S2)),TEXT(S2,"0"),"; ")</f>
        <v xml:space="preserve">["VXP"] =    0; </v>
      </c>
      <c r="U2" t="str">
        <f t="shared" ref="U2" si="1">TEXT(F2,0)</f>
        <v>0</v>
      </c>
      <c r="V2" t="str">
        <f>CONCATENATE("[""LP""] = ",REPT(" ",2-LEN(U2)),TEXT(U2,"0"),"; ")</f>
        <v xml:space="preserve">["LP"] =  0; </v>
      </c>
      <c r="W2" t="str">
        <f t="shared" ref="W2" si="2">TEXT(G2,0)</f>
        <v>0</v>
      </c>
      <c r="X2" t="str">
        <f>CONCATENATE("[""REP""] = ",REPT(" ",4-LEN(W2)),TEXT(W2,"0"),"; ")</f>
        <v xml:space="preserve">["REP"] =    0; </v>
      </c>
      <c r="Y2" t="e">
        <f>VLOOKUP(H2,Faction!A$2:B$78,2,FALSE)</f>
        <v>#N/A</v>
      </c>
      <c r="Z2" t="e">
        <f t="shared" ref="Z2" si="3">CONCATENATE("[""FACTION""] = ",TEXT(Y2,"0"),"; ")</f>
        <v>#N/A</v>
      </c>
      <c r="AA2" t="str">
        <f t="shared" ref="AA2" si="4">CONCATENATE("[""TIER""] = ",TEXT(K2,"0"),"; ")</f>
        <v xml:space="preserve">["TIER"] = 0; </v>
      </c>
      <c r="AB2" t="str">
        <f>CONCATENATE("[""NAME""] = { [""EN""] = """,B2,"""; }; ")</f>
        <v xml:space="preserve">["NAME"] = { ["EN"] = ""; }; </v>
      </c>
      <c r="AC2" t="str">
        <f>CONCATENATE("[""LORE""] = { [""EN""] = """,J2,"""; }; ")</f>
        <v xml:space="preserve">["LORE"] = { ["EN"] = ""; }; </v>
      </c>
      <c r="AD2" t="str">
        <f t="shared" ref="AD2" si="5">CONCATENATE("[""SUMMARY""] = { [""EN""] = """,I2,"""; }; ")</f>
        <v xml:space="preserve">["SUMMARY"] = { ["EN"] = ""; }; </v>
      </c>
      <c r="AE2" t="str">
        <f>IF(LEN(E2)&gt;0,CONCATENATE("[""TITLE""] = { [""EN""] = """,E2,"""; }; "),"")</f>
        <v/>
      </c>
      <c r="AF2" t="str">
        <f>CONCATENATE("};")</f>
        <v>};</v>
      </c>
    </row>
    <row r="3" spans="1:32" x14ac:dyDescent="0.25">
      <c r="M3" s="1" t="e">
        <f t="shared" ref="M3:M36" si="6">CONCATENATE(O3,P3,R3,T3,V3,X3,Z3,AA3,AB3,AC3,AD3,AE3,AF3)</f>
        <v>#N/A</v>
      </c>
      <c r="N3">
        <f t="shared" ref="N3:N36" si="7">ROW()-1</f>
        <v>2</v>
      </c>
      <c r="O3" t="str">
        <f t="shared" ref="O3:O36" si="8">CONCATENATE(REPT(" ",3-LEN(N3)),"[",N3,"] = {")</f>
        <v xml:space="preserve">  [2] = {</v>
      </c>
      <c r="P3" s="1" t="str">
        <f t="shared" ref="P3:P36" si="9">IF(LEN(A3)&gt;0,CONCATENATE("[""SAVE_INDEX""] = ",REPT(" ",3-LEN(A3)),A3,"; "),REPT(" ",22))</f>
        <v xml:space="preserve">                      </v>
      </c>
      <c r="Q3" t="e">
        <f>VLOOKUP(C3,Type!A$2:B$18,2,FALSE)</f>
        <v>#N/A</v>
      </c>
      <c r="R3" t="e">
        <f t="shared" ref="R3:R36" si="10">CONCATENATE("[""TYPE""] = ",REPT(" ",2-LEN(Q3)),Q3,"; ")</f>
        <v>#N/A</v>
      </c>
      <c r="S3" t="str">
        <f t="shared" ref="S3:S36" si="11">TEXT(D3,0)</f>
        <v>0</v>
      </c>
      <c r="T3" t="str">
        <f t="shared" ref="T3:T36" si="12">CONCATENATE("[""VXP""] = ",REPT(" ",4-LEN(S3)),TEXT(S3,"0"),"; ")</f>
        <v xml:space="preserve">["VXP"] =    0; </v>
      </c>
      <c r="U3" t="str">
        <f t="shared" ref="U3:U36" si="13">TEXT(F3,0)</f>
        <v>0</v>
      </c>
      <c r="V3" t="str">
        <f t="shared" ref="V3:V36" si="14">CONCATENATE("[""LP""] = ",REPT(" ",2-LEN(U3)),TEXT(U3,"0"),"; ")</f>
        <v xml:space="preserve">["LP"] =  0; </v>
      </c>
      <c r="W3" t="str">
        <f t="shared" ref="W3:W36" si="15">TEXT(G3,0)</f>
        <v>0</v>
      </c>
      <c r="X3" t="str">
        <f t="shared" ref="X3:X36" si="16">CONCATENATE("[""REP""] = ",REPT(" ",4-LEN(W3)),TEXT(W3,"0"),"; ")</f>
        <v xml:space="preserve">["REP"] =    0; </v>
      </c>
      <c r="Y3" t="e">
        <f>VLOOKUP(H3,Faction!A$2:B$78,2,FALSE)</f>
        <v>#N/A</v>
      </c>
      <c r="Z3" t="e">
        <f t="shared" ref="Z3:Z36" si="17">CONCATENATE("[""FACTION""] = ",TEXT(Y3,"0"),"; ")</f>
        <v>#N/A</v>
      </c>
      <c r="AA3" t="str">
        <f t="shared" ref="AA3:AA36" si="18">CONCATENATE("[""TIER""] = ",TEXT(K3,"0"),"; ")</f>
        <v xml:space="preserve">["TIER"] = 0; </v>
      </c>
      <c r="AB3" t="str">
        <f t="shared" ref="AB3:AB36" si="19">CONCATENATE("[""NAME""] = { [""EN""] = """,B3,"""; }; ")</f>
        <v xml:space="preserve">["NAME"] = { ["EN"] = ""; }; </v>
      </c>
      <c r="AC3" t="str">
        <f t="shared" ref="AC3:AC36" si="20">CONCATENATE("[""LORE""] = { [""EN""] = """,J3,"""; }; ")</f>
        <v xml:space="preserve">["LORE"] = { ["EN"] = ""; }; </v>
      </c>
      <c r="AD3" t="str">
        <f t="shared" ref="AD3:AD36" si="21">CONCATENATE("[""SUMMARY""] = { [""EN""] = """,I3,"""; }; ")</f>
        <v xml:space="preserve">["SUMMARY"] = { ["EN"] = ""; }; </v>
      </c>
      <c r="AE3" t="str">
        <f t="shared" ref="AE3:AE36" si="22">IF(LEN(E3)&gt;0,CONCATENATE("[""TITLE""] = { [""EN""] = """,E3,"""; }; "),"")</f>
        <v/>
      </c>
      <c r="AF3" t="str">
        <f t="shared" ref="AF3:AF36" si="23">CONCATENATE("};")</f>
        <v>};</v>
      </c>
    </row>
    <row r="4" spans="1:32" x14ac:dyDescent="0.25">
      <c r="M4" s="1" t="e">
        <f t="shared" si="6"/>
        <v>#N/A</v>
      </c>
      <c r="N4">
        <f t="shared" si="7"/>
        <v>3</v>
      </c>
      <c r="O4" t="str">
        <f t="shared" si="8"/>
        <v xml:space="preserve">  [3] = {</v>
      </c>
      <c r="P4" s="1" t="str">
        <f t="shared" si="9"/>
        <v xml:space="preserve">                      </v>
      </c>
      <c r="Q4" t="e">
        <f>VLOOKUP(C4,Type!A$2:B$18,2,FALSE)</f>
        <v>#N/A</v>
      </c>
      <c r="R4" t="e">
        <f t="shared" si="10"/>
        <v>#N/A</v>
      </c>
      <c r="S4" t="str">
        <f t="shared" si="11"/>
        <v>0</v>
      </c>
      <c r="T4" t="str">
        <f t="shared" si="12"/>
        <v xml:space="preserve">["VXP"] =    0; </v>
      </c>
      <c r="U4" t="str">
        <f t="shared" si="13"/>
        <v>0</v>
      </c>
      <c r="V4" t="str">
        <f t="shared" si="14"/>
        <v xml:space="preserve">["LP"] =  0; </v>
      </c>
      <c r="W4" t="str">
        <f t="shared" si="15"/>
        <v>0</v>
      </c>
      <c r="X4" t="str">
        <f t="shared" si="16"/>
        <v xml:space="preserve">["REP"] =    0; </v>
      </c>
      <c r="Y4" t="e">
        <f>VLOOKUP(H4,Faction!A$2:B$78,2,FALSE)</f>
        <v>#N/A</v>
      </c>
      <c r="Z4" t="e">
        <f t="shared" si="17"/>
        <v>#N/A</v>
      </c>
      <c r="AA4" t="str">
        <f t="shared" si="18"/>
        <v xml:space="preserve">["TIER"] = 0; </v>
      </c>
      <c r="AB4" t="str">
        <f t="shared" si="19"/>
        <v xml:space="preserve">["NAME"] = { ["EN"] = ""; }; </v>
      </c>
      <c r="AC4" t="str">
        <f t="shared" si="20"/>
        <v xml:space="preserve">["LORE"] = { ["EN"] = ""; }; </v>
      </c>
      <c r="AD4" t="str">
        <f t="shared" si="21"/>
        <v xml:space="preserve">["SUMMARY"] = { ["EN"] = ""; }; </v>
      </c>
      <c r="AE4" t="str">
        <f t="shared" si="22"/>
        <v/>
      </c>
      <c r="AF4" t="str">
        <f t="shared" si="23"/>
        <v>};</v>
      </c>
    </row>
    <row r="5" spans="1:32" x14ac:dyDescent="0.25">
      <c r="M5" s="1" t="e">
        <f t="shared" si="6"/>
        <v>#N/A</v>
      </c>
      <c r="N5">
        <f t="shared" si="7"/>
        <v>4</v>
      </c>
      <c r="O5" t="str">
        <f t="shared" si="8"/>
        <v xml:space="preserve">  [4] = {</v>
      </c>
      <c r="P5" s="1" t="str">
        <f t="shared" si="9"/>
        <v xml:space="preserve">                      </v>
      </c>
      <c r="Q5" t="e">
        <f>VLOOKUP(C5,Type!A$2:B$18,2,FALSE)</f>
        <v>#N/A</v>
      </c>
      <c r="R5" t="e">
        <f t="shared" si="10"/>
        <v>#N/A</v>
      </c>
      <c r="S5" t="str">
        <f t="shared" si="11"/>
        <v>0</v>
      </c>
      <c r="T5" t="str">
        <f t="shared" si="12"/>
        <v xml:space="preserve">["VXP"] =    0; </v>
      </c>
      <c r="U5" t="str">
        <f t="shared" si="13"/>
        <v>0</v>
      </c>
      <c r="V5" t="str">
        <f t="shared" si="14"/>
        <v xml:space="preserve">["LP"] =  0; </v>
      </c>
      <c r="W5" t="str">
        <f t="shared" si="15"/>
        <v>0</v>
      </c>
      <c r="X5" t="str">
        <f t="shared" si="16"/>
        <v xml:space="preserve">["REP"] =    0; </v>
      </c>
      <c r="Y5" t="e">
        <f>VLOOKUP(H5,Faction!A$2:B$78,2,FALSE)</f>
        <v>#N/A</v>
      </c>
      <c r="Z5" t="e">
        <f t="shared" si="17"/>
        <v>#N/A</v>
      </c>
      <c r="AA5" t="str">
        <f t="shared" si="18"/>
        <v xml:space="preserve">["TIER"] = 0; </v>
      </c>
      <c r="AB5" t="str">
        <f t="shared" si="19"/>
        <v xml:space="preserve">["NAME"] = { ["EN"] = ""; }; </v>
      </c>
      <c r="AC5" t="str">
        <f t="shared" si="20"/>
        <v xml:space="preserve">["LORE"] = { ["EN"] = ""; }; </v>
      </c>
      <c r="AD5" t="str">
        <f t="shared" si="21"/>
        <v xml:space="preserve">["SUMMARY"] = { ["EN"] = ""; }; </v>
      </c>
      <c r="AE5" t="str">
        <f t="shared" si="22"/>
        <v/>
      </c>
      <c r="AF5" t="str">
        <f t="shared" si="23"/>
        <v>};</v>
      </c>
    </row>
    <row r="6" spans="1:32" x14ac:dyDescent="0.25">
      <c r="M6" s="1" t="e">
        <f t="shared" si="6"/>
        <v>#N/A</v>
      </c>
      <c r="N6">
        <f t="shared" si="7"/>
        <v>5</v>
      </c>
      <c r="O6" t="str">
        <f t="shared" si="8"/>
        <v xml:space="preserve">  [5] = {</v>
      </c>
      <c r="P6" s="1" t="str">
        <f t="shared" si="9"/>
        <v xml:space="preserve">                      </v>
      </c>
      <c r="Q6" t="e">
        <f>VLOOKUP(C6,Type!A$2:B$18,2,FALSE)</f>
        <v>#N/A</v>
      </c>
      <c r="R6" t="e">
        <f t="shared" si="10"/>
        <v>#N/A</v>
      </c>
      <c r="S6" t="str">
        <f t="shared" si="11"/>
        <v>0</v>
      </c>
      <c r="T6" t="str">
        <f t="shared" si="12"/>
        <v xml:space="preserve">["VXP"] =    0; </v>
      </c>
      <c r="U6" t="str">
        <f t="shared" si="13"/>
        <v>0</v>
      </c>
      <c r="V6" t="str">
        <f t="shared" si="14"/>
        <v xml:space="preserve">["LP"] =  0; </v>
      </c>
      <c r="W6" t="str">
        <f t="shared" si="15"/>
        <v>0</v>
      </c>
      <c r="X6" t="str">
        <f t="shared" si="16"/>
        <v xml:space="preserve">["REP"] =    0; </v>
      </c>
      <c r="Y6" t="e">
        <f>VLOOKUP(H6,Faction!A$2:B$78,2,FALSE)</f>
        <v>#N/A</v>
      </c>
      <c r="Z6" t="e">
        <f t="shared" si="17"/>
        <v>#N/A</v>
      </c>
      <c r="AA6" t="str">
        <f t="shared" si="18"/>
        <v xml:space="preserve">["TIER"] = 0; </v>
      </c>
      <c r="AB6" t="str">
        <f t="shared" si="19"/>
        <v xml:space="preserve">["NAME"] = { ["EN"] = ""; }; </v>
      </c>
      <c r="AC6" t="str">
        <f t="shared" si="20"/>
        <v xml:space="preserve">["LORE"] = { ["EN"] = ""; }; </v>
      </c>
      <c r="AD6" t="str">
        <f t="shared" si="21"/>
        <v xml:space="preserve">["SUMMARY"] = { ["EN"] = ""; }; </v>
      </c>
      <c r="AE6" t="str">
        <f t="shared" si="22"/>
        <v/>
      </c>
      <c r="AF6" t="str">
        <f t="shared" si="23"/>
        <v>};</v>
      </c>
    </row>
    <row r="7" spans="1:32" x14ac:dyDescent="0.25">
      <c r="M7" s="1" t="e">
        <f t="shared" si="6"/>
        <v>#N/A</v>
      </c>
      <c r="N7">
        <f t="shared" si="7"/>
        <v>6</v>
      </c>
      <c r="O7" t="str">
        <f t="shared" si="8"/>
        <v xml:space="preserve">  [6] = {</v>
      </c>
      <c r="P7" s="1" t="str">
        <f t="shared" si="9"/>
        <v xml:space="preserve">                      </v>
      </c>
      <c r="Q7" t="e">
        <f>VLOOKUP(C7,Type!A$2:B$18,2,FALSE)</f>
        <v>#N/A</v>
      </c>
      <c r="R7" t="e">
        <f t="shared" si="10"/>
        <v>#N/A</v>
      </c>
      <c r="S7" t="str">
        <f t="shared" si="11"/>
        <v>0</v>
      </c>
      <c r="T7" t="str">
        <f t="shared" si="12"/>
        <v xml:space="preserve">["VXP"] =    0; </v>
      </c>
      <c r="U7" t="str">
        <f t="shared" si="13"/>
        <v>0</v>
      </c>
      <c r="V7" t="str">
        <f t="shared" si="14"/>
        <v xml:space="preserve">["LP"] =  0; </v>
      </c>
      <c r="W7" t="str">
        <f t="shared" si="15"/>
        <v>0</v>
      </c>
      <c r="X7" t="str">
        <f t="shared" si="16"/>
        <v xml:space="preserve">["REP"] =    0; </v>
      </c>
      <c r="Y7" t="e">
        <f>VLOOKUP(H7,Faction!A$2:B$78,2,FALSE)</f>
        <v>#N/A</v>
      </c>
      <c r="Z7" t="e">
        <f t="shared" si="17"/>
        <v>#N/A</v>
      </c>
      <c r="AA7" t="str">
        <f t="shared" si="18"/>
        <v xml:space="preserve">["TIER"] = 0; </v>
      </c>
      <c r="AB7" t="str">
        <f t="shared" si="19"/>
        <v xml:space="preserve">["NAME"] = { ["EN"] = ""; }; </v>
      </c>
      <c r="AC7" t="str">
        <f t="shared" si="20"/>
        <v xml:space="preserve">["LORE"] = { ["EN"] = ""; }; </v>
      </c>
      <c r="AD7" t="str">
        <f t="shared" si="21"/>
        <v xml:space="preserve">["SUMMARY"] = { ["EN"] = ""; }; </v>
      </c>
      <c r="AE7" t="str">
        <f t="shared" si="22"/>
        <v/>
      </c>
      <c r="AF7" t="str">
        <f t="shared" si="23"/>
        <v>};</v>
      </c>
    </row>
    <row r="8" spans="1:32" x14ac:dyDescent="0.25">
      <c r="M8" s="1" t="e">
        <f t="shared" si="6"/>
        <v>#N/A</v>
      </c>
      <c r="N8">
        <f t="shared" si="7"/>
        <v>7</v>
      </c>
      <c r="O8" t="str">
        <f t="shared" si="8"/>
        <v xml:space="preserve">  [7] = {</v>
      </c>
      <c r="P8" s="1" t="str">
        <f t="shared" si="9"/>
        <v xml:space="preserve">                      </v>
      </c>
      <c r="Q8" t="e">
        <f>VLOOKUP(C8,Type!A$2:B$18,2,FALSE)</f>
        <v>#N/A</v>
      </c>
      <c r="R8" t="e">
        <f t="shared" si="10"/>
        <v>#N/A</v>
      </c>
      <c r="S8" t="str">
        <f t="shared" si="11"/>
        <v>0</v>
      </c>
      <c r="T8" t="str">
        <f t="shared" si="12"/>
        <v xml:space="preserve">["VXP"] =    0; </v>
      </c>
      <c r="U8" t="str">
        <f t="shared" si="13"/>
        <v>0</v>
      </c>
      <c r="V8" t="str">
        <f t="shared" si="14"/>
        <v xml:space="preserve">["LP"] =  0; </v>
      </c>
      <c r="W8" t="str">
        <f t="shared" si="15"/>
        <v>0</v>
      </c>
      <c r="X8" t="str">
        <f t="shared" si="16"/>
        <v xml:space="preserve">["REP"] =    0; </v>
      </c>
      <c r="Y8" t="e">
        <f>VLOOKUP(H8,Faction!A$2:B$78,2,FALSE)</f>
        <v>#N/A</v>
      </c>
      <c r="Z8" t="e">
        <f t="shared" si="17"/>
        <v>#N/A</v>
      </c>
      <c r="AA8" t="str">
        <f t="shared" si="18"/>
        <v xml:space="preserve">["TIER"] = 0; </v>
      </c>
      <c r="AB8" t="str">
        <f t="shared" si="19"/>
        <v xml:space="preserve">["NAME"] = { ["EN"] = ""; }; </v>
      </c>
      <c r="AC8" t="str">
        <f t="shared" si="20"/>
        <v xml:space="preserve">["LORE"] = { ["EN"] = ""; }; </v>
      </c>
      <c r="AD8" t="str">
        <f t="shared" si="21"/>
        <v xml:space="preserve">["SUMMARY"] = { ["EN"] = ""; }; </v>
      </c>
      <c r="AE8" t="str">
        <f t="shared" si="22"/>
        <v/>
      </c>
      <c r="AF8" t="str">
        <f t="shared" si="23"/>
        <v>};</v>
      </c>
    </row>
    <row r="9" spans="1:32" x14ac:dyDescent="0.25">
      <c r="M9" s="1" t="e">
        <f t="shared" si="6"/>
        <v>#N/A</v>
      </c>
      <c r="N9">
        <f t="shared" si="7"/>
        <v>8</v>
      </c>
      <c r="O9" t="str">
        <f t="shared" si="8"/>
        <v xml:space="preserve">  [8] = {</v>
      </c>
      <c r="P9" s="1" t="str">
        <f t="shared" si="9"/>
        <v xml:space="preserve">                      </v>
      </c>
      <c r="Q9" t="e">
        <f>VLOOKUP(C9,Type!A$2:B$18,2,FALSE)</f>
        <v>#N/A</v>
      </c>
      <c r="R9" t="e">
        <f t="shared" si="10"/>
        <v>#N/A</v>
      </c>
      <c r="S9" t="str">
        <f t="shared" si="11"/>
        <v>0</v>
      </c>
      <c r="T9" t="str">
        <f t="shared" si="12"/>
        <v xml:space="preserve">["VXP"] =    0; </v>
      </c>
      <c r="U9" t="str">
        <f t="shared" si="13"/>
        <v>0</v>
      </c>
      <c r="V9" t="str">
        <f t="shared" si="14"/>
        <v xml:space="preserve">["LP"] =  0; </v>
      </c>
      <c r="W9" t="str">
        <f t="shared" si="15"/>
        <v>0</v>
      </c>
      <c r="X9" t="str">
        <f t="shared" si="16"/>
        <v xml:space="preserve">["REP"] =    0; </v>
      </c>
      <c r="Y9" t="e">
        <f>VLOOKUP(H9,Faction!A$2:B$78,2,FALSE)</f>
        <v>#N/A</v>
      </c>
      <c r="Z9" t="e">
        <f t="shared" si="17"/>
        <v>#N/A</v>
      </c>
      <c r="AA9" t="str">
        <f t="shared" si="18"/>
        <v xml:space="preserve">["TIER"] = 0; </v>
      </c>
      <c r="AB9" t="str">
        <f t="shared" si="19"/>
        <v xml:space="preserve">["NAME"] = { ["EN"] = ""; }; </v>
      </c>
      <c r="AC9" t="str">
        <f t="shared" si="20"/>
        <v xml:space="preserve">["LORE"] = { ["EN"] = ""; }; </v>
      </c>
      <c r="AD9" t="str">
        <f t="shared" si="21"/>
        <v xml:space="preserve">["SUMMARY"] = { ["EN"] = ""; }; </v>
      </c>
      <c r="AE9" t="str">
        <f t="shared" si="22"/>
        <v/>
      </c>
      <c r="AF9" t="str">
        <f t="shared" si="23"/>
        <v>};</v>
      </c>
    </row>
    <row r="10" spans="1:32" x14ac:dyDescent="0.25">
      <c r="M10" s="1" t="e">
        <f t="shared" si="6"/>
        <v>#N/A</v>
      </c>
      <c r="N10">
        <f t="shared" si="7"/>
        <v>9</v>
      </c>
      <c r="O10" t="str">
        <f t="shared" si="8"/>
        <v xml:space="preserve">  [9] = {</v>
      </c>
      <c r="P10" s="1" t="str">
        <f t="shared" si="9"/>
        <v xml:space="preserve">                      </v>
      </c>
      <c r="Q10" t="e">
        <f>VLOOKUP(C10,Type!A$2:B$18,2,FALSE)</f>
        <v>#N/A</v>
      </c>
      <c r="R10" t="e">
        <f t="shared" si="10"/>
        <v>#N/A</v>
      </c>
      <c r="S10" t="str">
        <f t="shared" si="11"/>
        <v>0</v>
      </c>
      <c r="T10" t="str">
        <f t="shared" si="12"/>
        <v xml:space="preserve">["VXP"] =    0; </v>
      </c>
      <c r="U10" t="str">
        <f t="shared" si="13"/>
        <v>0</v>
      </c>
      <c r="V10" t="str">
        <f t="shared" si="14"/>
        <v xml:space="preserve">["LP"] =  0; </v>
      </c>
      <c r="W10" t="str">
        <f t="shared" si="15"/>
        <v>0</v>
      </c>
      <c r="X10" t="str">
        <f t="shared" si="16"/>
        <v xml:space="preserve">["REP"] =    0; </v>
      </c>
      <c r="Y10" t="e">
        <f>VLOOKUP(H10,Faction!A$2:B$78,2,FALSE)</f>
        <v>#N/A</v>
      </c>
      <c r="Z10" t="e">
        <f t="shared" si="17"/>
        <v>#N/A</v>
      </c>
      <c r="AA10" t="str">
        <f t="shared" si="18"/>
        <v xml:space="preserve">["TIER"] = 0; </v>
      </c>
      <c r="AB10" t="str">
        <f t="shared" si="19"/>
        <v xml:space="preserve">["NAME"] = { ["EN"] = ""; }; </v>
      </c>
      <c r="AC10" t="str">
        <f t="shared" si="20"/>
        <v xml:space="preserve">["LORE"] = { ["EN"] = ""; }; </v>
      </c>
      <c r="AD10" t="str">
        <f t="shared" si="21"/>
        <v xml:space="preserve">["SUMMARY"] = { ["EN"] = ""; }; </v>
      </c>
      <c r="AE10" t="str">
        <f t="shared" si="22"/>
        <v/>
      </c>
      <c r="AF10" t="str">
        <f t="shared" si="23"/>
        <v>};</v>
      </c>
    </row>
    <row r="11" spans="1:32" x14ac:dyDescent="0.25">
      <c r="M11" s="1" t="e">
        <f t="shared" si="6"/>
        <v>#N/A</v>
      </c>
      <c r="N11">
        <f t="shared" si="7"/>
        <v>10</v>
      </c>
      <c r="O11" t="str">
        <f t="shared" si="8"/>
        <v xml:space="preserve"> [10] = {</v>
      </c>
      <c r="P11" s="1" t="str">
        <f t="shared" si="9"/>
        <v xml:space="preserve">                      </v>
      </c>
      <c r="Q11" t="e">
        <f>VLOOKUP(C11,Type!A$2:B$18,2,FALSE)</f>
        <v>#N/A</v>
      </c>
      <c r="R11" t="e">
        <f t="shared" si="10"/>
        <v>#N/A</v>
      </c>
      <c r="S11" t="str">
        <f t="shared" si="11"/>
        <v>0</v>
      </c>
      <c r="T11" t="str">
        <f t="shared" si="12"/>
        <v xml:space="preserve">["VXP"] =    0; </v>
      </c>
      <c r="U11" t="str">
        <f t="shared" si="13"/>
        <v>0</v>
      </c>
      <c r="V11" t="str">
        <f t="shared" si="14"/>
        <v xml:space="preserve">["LP"] =  0; </v>
      </c>
      <c r="W11" t="str">
        <f t="shared" si="15"/>
        <v>0</v>
      </c>
      <c r="X11" t="str">
        <f t="shared" si="16"/>
        <v xml:space="preserve">["REP"] =    0; </v>
      </c>
      <c r="Y11" t="e">
        <f>VLOOKUP(H11,Faction!A$2:B$78,2,FALSE)</f>
        <v>#N/A</v>
      </c>
      <c r="Z11" t="e">
        <f t="shared" si="17"/>
        <v>#N/A</v>
      </c>
      <c r="AA11" t="str">
        <f t="shared" si="18"/>
        <v xml:space="preserve">["TIER"] = 0; </v>
      </c>
      <c r="AB11" t="str">
        <f t="shared" si="19"/>
        <v xml:space="preserve">["NAME"] = { ["EN"] = ""; }; </v>
      </c>
      <c r="AC11" t="str">
        <f t="shared" si="20"/>
        <v xml:space="preserve">["LORE"] = { ["EN"] = ""; }; </v>
      </c>
      <c r="AD11" t="str">
        <f t="shared" si="21"/>
        <v xml:space="preserve">["SUMMARY"] = { ["EN"] = ""; }; </v>
      </c>
      <c r="AE11" t="str">
        <f t="shared" si="22"/>
        <v/>
      </c>
      <c r="AF11" t="str">
        <f t="shared" si="23"/>
        <v>};</v>
      </c>
    </row>
    <row r="12" spans="1:32" x14ac:dyDescent="0.25">
      <c r="M12" s="1" t="e">
        <f t="shared" si="6"/>
        <v>#N/A</v>
      </c>
      <c r="N12">
        <f t="shared" si="7"/>
        <v>11</v>
      </c>
      <c r="O12" t="str">
        <f t="shared" si="8"/>
        <v xml:space="preserve"> [11] = {</v>
      </c>
      <c r="P12" s="1" t="str">
        <f t="shared" si="9"/>
        <v xml:space="preserve">                      </v>
      </c>
      <c r="Q12" t="e">
        <f>VLOOKUP(C12,Type!A$2:B$18,2,FALSE)</f>
        <v>#N/A</v>
      </c>
      <c r="R12" t="e">
        <f t="shared" si="10"/>
        <v>#N/A</v>
      </c>
      <c r="S12" t="str">
        <f t="shared" si="11"/>
        <v>0</v>
      </c>
      <c r="T12" t="str">
        <f t="shared" si="12"/>
        <v xml:space="preserve">["VXP"] =    0; </v>
      </c>
      <c r="U12" t="str">
        <f t="shared" si="13"/>
        <v>0</v>
      </c>
      <c r="V12" t="str">
        <f t="shared" si="14"/>
        <v xml:space="preserve">["LP"] =  0; </v>
      </c>
      <c r="W12" t="str">
        <f t="shared" si="15"/>
        <v>0</v>
      </c>
      <c r="X12" t="str">
        <f t="shared" si="16"/>
        <v xml:space="preserve">["REP"] =    0; </v>
      </c>
      <c r="Y12" t="e">
        <f>VLOOKUP(H12,Faction!A$2:B$78,2,FALSE)</f>
        <v>#N/A</v>
      </c>
      <c r="Z12" t="e">
        <f t="shared" si="17"/>
        <v>#N/A</v>
      </c>
      <c r="AA12" t="str">
        <f t="shared" si="18"/>
        <v xml:space="preserve">["TIER"] = 0; </v>
      </c>
      <c r="AB12" t="str">
        <f t="shared" si="19"/>
        <v xml:space="preserve">["NAME"] = { ["EN"] = ""; }; </v>
      </c>
      <c r="AC12" t="str">
        <f t="shared" si="20"/>
        <v xml:space="preserve">["LORE"] = { ["EN"] = ""; }; </v>
      </c>
      <c r="AD12" t="str">
        <f t="shared" si="21"/>
        <v xml:space="preserve">["SUMMARY"] = { ["EN"] = ""; }; </v>
      </c>
      <c r="AE12" t="str">
        <f t="shared" si="22"/>
        <v/>
      </c>
      <c r="AF12" t="str">
        <f t="shared" si="23"/>
        <v>};</v>
      </c>
    </row>
    <row r="13" spans="1:32" x14ac:dyDescent="0.25">
      <c r="M13" s="1" t="e">
        <f t="shared" si="6"/>
        <v>#N/A</v>
      </c>
      <c r="N13">
        <f t="shared" si="7"/>
        <v>12</v>
      </c>
      <c r="O13" t="str">
        <f t="shared" si="8"/>
        <v xml:space="preserve"> [12] = {</v>
      </c>
      <c r="P13" s="1" t="str">
        <f t="shared" si="9"/>
        <v xml:space="preserve">                      </v>
      </c>
      <c r="Q13" t="e">
        <f>VLOOKUP(C13,Type!A$2:B$18,2,FALSE)</f>
        <v>#N/A</v>
      </c>
      <c r="R13" t="e">
        <f t="shared" si="10"/>
        <v>#N/A</v>
      </c>
      <c r="S13" t="str">
        <f t="shared" si="11"/>
        <v>0</v>
      </c>
      <c r="T13" t="str">
        <f t="shared" si="12"/>
        <v xml:space="preserve">["VXP"] =    0; </v>
      </c>
      <c r="U13" t="str">
        <f t="shared" si="13"/>
        <v>0</v>
      </c>
      <c r="V13" t="str">
        <f t="shared" si="14"/>
        <v xml:space="preserve">["LP"] =  0; </v>
      </c>
      <c r="W13" t="str">
        <f t="shared" si="15"/>
        <v>0</v>
      </c>
      <c r="X13" t="str">
        <f t="shared" si="16"/>
        <v xml:space="preserve">["REP"] =    0; </v>
      </c>
      <c r="Y13" t="e">
        <f>VLOOKUP(H13,Faction!A$2:B$78,2,FALSE)</f>
        <v>#N/A</v>
      </c>
      <c r="Z13" t="e">
        <f t="shared" si="17"/>
        <v>#N/A</v>
      </c>
      <c r="AA13" t="str">
        <f t="shared" si="18"/>
        <v xml:space="preserve">["TIER"] = 0; </v>
      </c>
      <c r="AB13" t="str">
        <f t="shared" si="19"/>
        <v xml:space="preserve">["NAME"] = { ["EN"] = ""; }; </v>
      </c>
      <c r="AC13" t="str">
        <f t="shared" si="20"/>
        <v xml:space="preserve">["LORE"] = { ["EN"] = ""; }; </v>
      </c>
      <c r="AD13" t="str">
        <f t="shared" si="21"/>
        <v xml:space="preserve">["SUMMARY"] = { ["EN"] = ""; }; </v>
      </c>
      <c r="AE13" t="str">
        <f t="shared" si="22"/>
        <v/>
      </c>
      <c r="AF13" t="str">
        <f t="shared" si="23"/>
        <v>};</v>
      </c>
    </row>
    <row r="14" spans="1:32" x14ac:dyDescent="0.25">
      <c r="M14" s="1" t="e">
        <f t="shared" si="6"/>
        <v>#N/A</v>
      </c>
      <c r="N14">
        <f t="shared" si="7"/>
        <v>13</v>
      </c>
      <c r="O14" t="str">
        <f t="shared" si="8"/>
        <v xml:space="preserve"> [13] = {</v>
      </c>
      <c r="P14" s="1" t="str">
        <f t="shared" si="9"/>
        <v xml:space="preserve">                      </v>
      </c>
      <c r="Q14" t="e">
        <f>VLOOKUP(C14,Type!A$2:B$18,2,FALSE)</f>
        <v>#N/A</v>
      </c>
      <c r="R14" t="e">
        <f t="shared" si="10"/>
        <v>#N/A</v>
      </c>
      <c r="S14" t="str">
        <f t="shared" si="11"/>
        <v>0</v>
      </c>
      <c r="T14" t="str">
        <f t="shared" si="12"/>
        <v xml:space="preserve">["VXP"] =    0; </v>
      </c>
      <c r="U14" t="str">
        <f t="shared" si="13"/>
        <v>0</v>
      </c>
      <c r="V14" t="str">
        <f t="shared" si="14"/>
        <v xml:space="preserve">["LP"] =  0; </v>
      </c>
      <c r="W14" t="str">
        <f t="shared" si="15"/>
        <v>0</v>
      </c>
      <c r="X14" t="str">
        <f t="shared" si="16"/>
        <v xml:space="preserve">["REP"] =    0; </v>
      </c>
      <c r="Y14" t="e">
        <f>VLOOKUP(H14,Faction!A$2:B$78,2,FALSE)</f>
        <v>#N/A</v>
      </c>
      <c r="Z14" t="e">
        <f t="shared" si="17"/>
        <v>#N/A</v>
      </c>
      <c r="AA14" t="str">
        <f t="shared" si="18"/>
        <v xml:space="preserve">["TIER"] = 0; </v>
      </c>
      <c r="AB14" t="str">
        <f t="shared" si="19"/>
        <v xml:space="preserve">["NAME"] = { ["EN"] = ""; }; </v>
      </c>
      <c r="AC14" t="str">
        <f t="shared" si="20"/>
        <v xml:space="preserve">["LORE"] = { ["EN"] = ""; }; </v>
      </c>
      <c r="AD14" t="str">
        <f t="shared" si="21"/>
        <v xml:space="preserve">["SUMMARY"] = { ["EN"] = ""; }; </v>
      </c>
      <c r="AE14" t="str">
        <f t="shared" si="22"/>
        <v/>
      </c>
      <c r="AF14" t="str">
        <f t="shared" si="23"/>
        <v>};</v>
      </c>
    </row>
    <row r="15" spans="1:32" x14ac:dyDescent="0.25">
      <c r="M15" s="1" t="e">
        <f t="shared" si="6"/>
        <v>#N/A</v>
      </c>
      <c r="N15">
        <f t="shared" si="7"/>
        <v>14</v>
      </c>
      <c r="O15" t="str">
        <f t="shared" si="8"/>
        <v xml:space="preserve"> [14] = {</v>
      </c>
      <c r="P15" s="1" t="str">
        <f t="shared" si="9"/>
        <v xml:space="preserve">                      </v>
      </c>
      <c r="Q15" t="e">
        <f>VLOOKUP(C15,Type!A$2:B$18,2,FALSE)</f>
        <v>#N/A</v>
      </c>
      <c r="R15" t="e">
        <f t="shared" si="10"/>
        <v>#N/A</v>
      </c>
      <c r="S15" t="str">
        <f t="shared" si="11"/>
        <v>0</v>
      </c>
      <c r="T15" t="str">
        <f t="shared" si="12"/>
        <v xml:space="preserve">["VXP"] =    0; </v>
      </c>
      <c r="U15" t="str">
        <f t="shared" si="13"/>
        <v>0</v>
      </c>
      <c r="V15" t="str">
        <f t="shared" si="14"/>
        <v xml:space="preserve">["LP"] =  0; </v>
      </c>
      <c r="W15" t="str">
        <f t="shared" si="15"/>
        <v>0</v>
      </c>
      <c r="X15" t="str">
        <f t="shared" si="16"/>
        <v xml:space="preserve">["REP"] =    0; </v>
      </c>
      <c r="Y15" t="e">
        <f>VLOOKUP(H15,Faction!A$2:B$78,2,FALSE)</f>
        <v>#N/A</v>
      </c>
      <c r="Z15" t="e">
        <f t="shared" si="17"/>
        <v>#N/A</v>
      </c>
      <c r="AA15" t="str">
        <f t="shared" si="18"/>
        <v xml:space="preserve">["TIER"] = 0; </v>
      </c>
      <c r="AB15" t="str">
        <f t="shared" si="19"/>
        <v xml:space="preserve">["NAME"] = { ["EN"] = ""; }; </v>
      </c>
      <c r="AC15" t="str">
        <f t="shared" si="20"/>
        <v xml:space="preserve">["LORE"] = { ["EN"] = ""; }; </v>
      </c>
      <c r="AD15" t="str">
        <f t="shared" si="21"/>
        <v xml:space="preserve">["SUMMARY"] = { ["EN"] = ""; }; </v>
      </c>
      <c r="AE15" t="str">
        <f t="shared" si="22"/>
        <v/>
      </c>
      <c r="AF15" t="str">
        <f t="shared" si="23"/>
        <v>};</v>
      </c>
    </row>
    <row r="16" spans="1:32" x14ac:dyDescent="0.25">
      <c r="M16" s="1" t="e">
        <f t="shared" si="6"/>
        <v>#N/A</v>
      </c>
      <c r="N16">
        <f t="shared" si="7"/>
        <v>15</v>
      </c>
      <c r="O16" t="str">
        <f t="shared" si="8"/>
        <v xml:space="preserve"> [15] = {</v>
      </c>
      <c r="P16" s="1" t="str">
        <f t="shared" si="9"/>
        <v xml:space="preserve">                      </v>
      </c>
      <c r="Q16" t="e">
        <f>VLOOKUP(C16,Type!A$2:B$18,2,FALSE)</f>
        <v>#N/A</v>
      </c>
      <c r="R16" t="e">
        <f t="shared" si="10"/>
        <v>#N/A</v>
      </c>
      <c r="S16" t="str">
        <f t="shared" si="11"/>
        <v>0</v>
      </c>
      <c r="T16" t="str">
        <f t="shared" si="12"/>
        <v xml:space="preserve">["VXP"] =    0; </v>
      </c>
      <c r="U16" t="str">
        <f t="shared" si="13"/>
        <v>0</v>
      </c>
      <c r="V16" t="str">
        <f t="shared" si="14"/>
        <v xml:space="preserve">["LP"] =  0; </v>
      </c>
      <c r="W16" t="str">
        <f t="shared" si="15"/>
        <v>0</v>
      </c>
      <c r="X16" t="str">
        <f t="shared" si="16"/>
        <v xml:space="preserve">["REP"] =    0; </v>
      </c>
      <c r="Y16" t="e">
        <f>VLOOKUP(H16,Faction!A$2:B$78,2,FALSE)</f>
        <v>#N/A</v>
      </c>
      <c r="Z16" t="e">
        <f t="shared" si="17"/>
        <v>#N/A</v>
      </c>
      <c r="AA16" t="str">
        <f t="shared" si="18"/>
        <v xml:space="preserve">["TIER"] = 0; </v>
      </c>
      <c r="AB16" t="str">
        <f t="shared" si="19"/>
        <v xml:space="preserve">["NAME"] = { ["EN"] = ""; }; </v>
      </c>
      <c r="AC16" t="str">
        <f t="shared" si="20"/>
        <v xml:space="preserve">["LORE"] = { ["EN"] = ""; }; </v>
      </c>
      <c r="AD16" t="str">
        <f t="shared" si="21"/>
        <v xml:space="preserve">["SUMMARY"] = { ["EN"] = ""; }; </v>
      </c>
      <c r="AE16" t="str">
        <f t="shared" si="22"/>
        <v/>
      </c>
      <c r="AF16" t="str">
        <f t="shared" si="23"/>
        <v>};</v>
      </c>
    </row>
    <row r="17" spans="13:32" x14ac:dyDescent="0.25">
      <c r="M17" s="1" t="e">
        <f t="shared" si="6"/>
        <v>#N/A</v>
      </c>
      <c r="N17">
        <f t="shared" si="7"/>
        <v>16</v>
      </c>
      <c r="O17" t="str">
        <f t="shared" si="8"/>
        <v xml:space="preserve"> [16] = {</v>
      </c>
      <c r="P17" s="1" t="str">
        <f t="shared" si="9"/>
        <v xml:space="preserve">                      </v>
      </c>
      <c r="Q17" t="e">
        <f>VLOOKUP(C17,Type!A$2:B$18,2,FALSE)</f>
        <v>#N/A</v>
      </c>
      <c r="R17" t="e">
        <f t="shared" si="10"/>
        <v>#N/A</v>
      </c>
      <c r="S17" t="str">
        <f t="shared" si="11"/>
        <v>0</v>
      </c>
      <c r="T17" t="str">
        <f t="shared" si="12"/>
        <v xml:space="preserve">["VXP"] =    0; </v>
      </c>
      <c r="U17" t="str">
        <f t="shared" si="13"/>
        <v>0</v>
      </c>
      <c r="V17" t="str">
        <f t="shared" si="14"/>
        <v xml:space="preserve">["LP"] =  0; </v>
      </c>
      <c r="W17" t="str">
        <f t="shared" si="15"/>
        <v>0</v>
      </c>
      <c r="X17" t="str">
        <f t="shared" si="16"/>
        <v xml:space="preserve">["REP"] =    0; </v>
      </c>
      <c r="Y17" t="e">
        <f>VLOOKUP(H17,Faction!A$2:B$78,2,FALSE)</f>
        <v>#N/A</v>
      </c>
      <c r="Z17" t="e">
        <f t="shared" si="17"/>
        <v>#N/A</v>
      </c>
      <c r="AA17" t="str">
        <f t="shared" si="18"/>
        <v xml:space="preserve">["TIER"] = 0; </v>
      </c>
      <c r="AB17" t="str">
        <f t="shared" si="19"/>
        <v xml:space="preserve">["NAME"] = { ["EN"] = ""; }; </v>
      </c>
      <c r="AC17" t="str">
        <f t="shared" si="20"/>
        <v xml:space="preserve">["LORE"] = { ["EN"] = ""; }; </v>
      </c>
      <c r="AD17" t="str">
        <f t="shared" si="21"/>
        <v xml:space="preserve">["SUMMARY"] = { ["EN"] = ""; }; </v>
      </c>
      <c r="AE17" t="str">
        <f t="shared" si="22"/>
        <v/>
      </c>
      <c r="AF17" t="str">
        <f t="shared" si="23"/>
        <v>};</v>
      </c>
    </row>
    <row r="18" spans="13:32" x14ac:dyDescent="0.25">
      <c r="M18" s="1" t="e">
        <f t="shared" si="6"/>
        <v>#N/A</v>
      </c>
      <c r="N18">
        <f t="shared" si="7"/>
        <v>17</v>
      </c>
      <c r="O18" t="str">
        <f t="shared" si="8"/>
        <v xml:space="preserve"> [17] = {</v>
      </c>
      <c r="P18" s="1" t="str">
        <f t="shared" si="9"/>
        <v xml:space="preserve">                      </v>
      </c>
      <c r="Q18" t="e">
        <f>VLOOKUP(C18,Type!A$2:B$18,2,FALSE)</f>
        <v>#N/A</v>
      </c>
      <c r="R18" t="e">
        <f t="shared" si="10"/>
        <v>#N/A</v>
      </c>
      <c r="S18" t="str">
        <f t="shared" si="11"/>
        <v>0</v>
      </c>
      <c r="T18" t="str">
        <f t="shared" si="12"/>
        <v xml:space="preserve">["VXP"] =    0; </v>
      </c>
      <c r="U18" t="str">
        <f t="shared" si="13"/>
        <v>0</v>
      </c>
      <c r="V18" t="str">
        <f t="shared" si="14"/>
        <v xml:space="preserve">["LP"] =  0; </v>
      </c>
      <c r="W18" t="str">
        <f t="shared" si="15"/>
        <v>0</v>
      </c>
      <c r="X18" t="str">
        <f t="shared" si="16"/>
        <v xml:space="preserve">["REP"] =    0; </v>
      </c>
      <c r="Y18" t="e">
        <f>VLOOKUP(H18,Faction!A$2:B$78,2,FALSE)</f>
        <v>#N/A</v>
      </c>
      <c r="Z18" t="e">
        <f t="shared" si="17"/>
        <v>#N/A</v>
      </c>
      <c r="AA18" t="str">
        <f t="shared" si="18"/>
        <v xml:space="preserve">["TIER"] = 0; </v>
      </c>
      <c r="AB18" t="str">
        <f t="shared" si="19"/>
        <v xml:space="preserve">["NAME"] = { ["EN"] = ""; }; </v>
      </c>
      <c r="AC18" t="str">
        <f t="shared" si="20"/>
        <v xml:space="preserve">["LORE"] = { ["EN"] = ""; }; </v>
      </c>
      <c r="AD18" t="str">
        <f t="shared" si="21"/>
        <v xml:space="preserve">["SUMMARY"] = { ["EN"] = ""; }; </v>
      </c>
      <c r="AE18" t="str">
        <f t="shared" si="22"/>
        <v/>
      </c>
      <c r="AF18" t="str">
        <f t="shared" si="23"/>
        <v>};</v>
      </c>
    </row>
    <row r="19" spans="13:32" x14ac:dyDescent="0.25">
      <c r="M19" s="1" t="e">
        <f t="shared" si="6"/>
        <v>#N/A</v>
      </c>
      <c r="N19">
        <f t="shared" si="7"/>
        <v>18</v>
      </c>
      <c r="O19" t="str">
        <f t="shared" si="8"/>
        <v xml:space="preserve"> [18] = {</v>
      </c>
      <c r="P19" s="1" t="str">
        <f t="shared" si="9"/>
        <v xml:space="preserve">                      </v>
      </c>
      <c r="Q19" t="e">
        <f>VLOOKUP(C19,Type!A$2:B$18,2,FALSE)</f>
        <v>#N/A</v>
      </c>
      <c r="R19" t="e">
        <f t="shared" si="10"/>
        <v>#N/A</v>
      </c>
      <c r="S19" t="str">
        <f t="shared" si="11"/>
        <v>0</v>
      </c>
      <c r="T19" t="str">
        <f t="shared" si="12"/>
        <v xml:space="preserve">["VXP"] =    0; </v>
      </c>
      <c r="U19" t="str">
        <f t="shared" si="13"/>
        <v>0</v>
      </c>
      <c r="V19" t="str">
        <f t="shared" si="14"/>
        <v xml:space="preserve">["LP"] =  0; </v>
      </c>
      <c r="W19" t="str">
        <f t="shared" si="15"/>
        <v>0</v>
      </c>
      <c r="X19" t="str">
        <f t="shared" si="16"/>
        <v xml:space="preserve">["REP"] =    0; </v>
      </c>
      <c r="Y19" t="e">
        <f>VLOOKUP(H19,Faction!A$2:B$78,2,FALSE)</f>
        <v>#N/A</v>
      </c>
      <c r="Z19" t="e">
        <f t="shared" si="17"/>
        <v>#N/A</v>
      </c>
      <c r="AA19" t="str">
        <f t="shared" si="18"/>
        <v xml:space="preserve">["TIER"] = 0; </v>
      </c>
      <c r="AB19" t="str">
        <f t="shared" si="19"/>
        <v xml:space="preserve">["NAME"] = { ["EN"] = ""; }; </v>
      </c>
      <c r="AC19" t="str">
        <f t="shared" si="20"/>
        <v xml:space="preserve">["LORE"] = { ["EN"] = ""; }; </v>
      </c>
      <c r="AD19" t="str">
        <f t="shared" si="21"/>
        <v xml:space="preserve">["SUMMARY"] = { ["EN"] = ""; }; </v>
      </c>
      <c r="AE19" t="str">
        <f t="shared" si="22"/>
        <v/>
      </c>
      <c r="AF19" t="str">
        <f t="shared" si="23"/>
        <v>};</v>
      </c>
    </row>
    <row r="20" spans="13:32" x14ac:dyDescent="0.25">
      <c r="M20" s="1" t="e">
        <f t="shared" si="6"/>
        <v>#N/A</v>
      </c>
      <c r="N20">
        <f t="shared" si="7"/>
        <v>19</v>
      </c>
      <c r="O20" t="str">
        <f t="shared" si="8"/>
        <v xml:space="preserve"> [19] = {</v>
      </c>
      <c r="P20" s="1" t="str">
        <f t="shared" si="9"/>
        <v xml:space="preserve">                      </v>
      </c>
      <c r="Q20" t="e">
        <f>VLOOKUP(C20,Type!A$2:B$18,2,FALSE)</f>
        <v>#N/A</v>
      </c>
      <c r="R20" t="e">
        <f t="shared" si="10"/>
        <v>#N/A</v>
      </c>
      <c r="S20" t="str">
        <f t="shared" si="11"/>
        <v>0</v>
      </c>
      <c r="T20" t="str">
        <f t="shared" si="12"/>
        <v xml:space="preserve">["VXP"] =    0; </v>
      </c>
      <c r="U20" t="str">
        <f t="shared" si="13"/>
        <v>0</v>
      </c>
      <c r="V20" t="str">
        <f t="shared" si="14"/>
        <v xml:space="preserve">["LP"] =  0; </v>
      </c>
      <c r="W20" t="str">
        <f t="shared" si="15"/>
        <v>0</v>
      </c>
      <c r="X20" t="str">
        <f t="shared" si="16"/>
        <v xml:space="preserve">["REP"] =    0; </v>
      </c>
      <c r="Y20" t="e">
        <f>VLOOKUP(H20,Faction!A$2:B$78,2,FALSE)</f>
        <v>#N/A</v>
      </c>
      <c r="Z20" t="e">
        <f t="shared" si="17"/>
        <v>#N/A</v>
      </c>
      <c r="AA20" t="str">
        <f t="shared" si="18"/>
        <v xml:space="preserve">["TIER"] = 0; </v>
      </c>
      <c r="AB20" t="str">
        <f t="shared" si="19"/>
        <v xml:space="preserve">["NAME"] = { ["EN"] = ""; }; </v>
      </c>
      <c r="AC20" t="str">
        <f t="shared" si="20"/>
        <v xml:space="preserve">["LORE"] = { ["EN"] = ""; }; </v>
      </c>
      <c r="AD20" t="str">
        <f t="shared" si="21"/>
        <v xml:space="preserve">["SUMMARY"] = { ["EN"] = ""; }; </v>
      </c>
      <c r="AE20" t="str">
        <f t="shared" si="22"/>
        <v/>
      </c>
      <c r="AF20" t="str">
        <f t="shared" si="23"/>
        <v>};</v>
      </c>
    </row>
    <row r="21" spans="13:32" x14ac:dyDescent="0.25">
      <c r="M21" s="1" t="e">
        <f t="shared" si="6"/>
        <v>#N/A</v>
      </c>
      <c r="N21">
        <f t="shared" si="7"/>
        <v>20</v>
      </c>
      <c r="O21" t="str">
        <f t="shared" si="8"/>
        <v xml:space="preserve"> [20] = {</v>
      </c>
      <c r="P21" s="1" t="str">
        <f t="shared" si="9"/>
        <v xml:space="preserve">                      </v>
      </c>
      <c r="Q21" t="e">
        <f>VLOOKUP(C21,Type!A$2:B$18,2,FALSE)</f>
        <v>#N/A</v>
      </c>
      <c r="R21" t="e">
        <f t="shared" si="10"/>
        <v>#N/A</v>
      </c>
      <c r="S21" t="str">
        <f t="shared" si="11"/>
        <v>0</v>
      </c>
      <c r="T21" t="str">
        <f t="shared" si="12"/>
        <v xml:space="preserve">["VXP"] =    0; </v>
      </c>
      <c r="U21" t="str">
        <f t="shared" si="13"/>
        <v>0</v>
      </c>
      <c r="V21" t="str">
        <f t="shared" si="14"/>
        <v xml:space="preserve">["LP"] =  0; </v>
      </c>
      <c r="W21" t="str">
        <f t="shared" si="15"/>
        <v>0</v>
      </c>
      <c r="X21" t="str">
        <f t="shared" si="16"/>
        <v xml:space="preserve">["REP"] =    0; </v>
      </c>
      <c r="Y21" t="e">
        <f>VLOOKUP(H21,Faction!A$2:B$78,2,FALSE)</f>
        <v>#N/A</v>
      </c>
      <c r="Z21" t="e">
        <f t="shared" si="17"/>
        <v>#N/A</v>
      </c>
      <c r="AA21" t="str">
        <f t="shared" si="18"/>
        <v xml:space="preserve">["TIER"] = 0; </v>
      </c>
      <c r="AB21" t="str">
        <f t="shared" si="19"/>
        <v xml:space="preserve">["NAME"] = { ["EN"] = ""; }; </v>
      </c>
      <c r="AC21" t="str">
        <f t="shared" si="20"/>
        <v xml:space="preserve">["LORE"] = { ["EN"] = ""; }; </v>
      </c>
      <c r="AD21" t="str">
        <f t="shared" si="21"/>
        <v xml:space="preserve">["SUMMARY"] = { ["EN"] = ""; }; </v>
      </c>
      <c r="AE21" t="str">
        <f t="shared" si="22"/>
        <v/>
      </c>
      <c r="AF21" t="str">
        <f t="shared" si="23"/>
        <v>};</v>
      </c>
    </row>
    <row r="22" spans="13:32" x14ac:dyDescent="0.25">
      <c r="M22" s="1" t="e">
        <f t="shared" si="6"/>
        <v>#N/A</v>
      </c>
      <c r="N22">
        <f t="shared" si="7"/>
        <v>21</v>
      </c>
      <c r="O22" t="str">
        <f t="shared" si="8"/>
        <v xml:space="preserve"> [21] = {</v>
      </c>
      <c r="P22" s="1" t="str">
        <f t="shared" si="9"/>
        <v xml:space="preserve">                      </v>
      </c>
      <c r="Q22" t="e">
        <f>VLOOKUP(C22,Type!A$2:B$18,2,FALSE)</f>
        <v>#N/A</v>
      </c>
      <c r="R22" t="e">
        <f t="shared" si="10"/>
        <v>#N/A</v>
      </c>
      <c r="S22" t="str">
        <f t="shared" si="11"/>
        <v>0</v>
      </c>
      <c r="T22" t="str">
        <f t="shared" si="12"/>
        <v xml:space="preserve">["VXP"] =    0; </v>
      </c>
      <c r="U22" t="str">
        <f t="shared" si="13"/>
        <v>0</v>
      </c>
      <c r="V22" t="str">
        <f t="shared" si="14"/>
        <v xml:space="preserve">["LP"] =  0; </v>
      </c>
      <c r="W22" t="str">
        <f t="shared" si="15"/>
        <v>0</v>
      </c>
      <c r="X22" t="str">
        <f t="shared" si="16"/>
        <v xml:space="preserve">["REP"] =    0; </v>
      </c>
      <c r="Y22" t="e">
        <f>VLOOKUP(H22,Faction!A$2:B$78,2,FALSE)</f>
        <v>#N/A</v>
      </c>
      <c r="Z22" t="e">
        <f t="shared" si="17"/>
        <v>#N/A</v>
      </c>
      <c r="AA22" t="str">
        <f t="shared" si="18"/>
        <v xml:space="preserve">["TIER"] = 0; </v>
      </c>
      <c r="AB22" t="str">
        <f t="shared" si="19"/>
        <v xml:space="preserve">["NAME"] = { ["EN"] = ""; }; </v>
      </c>
      <c r="AC22" t="str">
        <f t="shared" si="20"/>
        <v xml:space="preserve">["LORE"] = { ["EN"] = ""; }; </v>
      </c>
      <c r="AD22" t="str">
        <f t="shared" si="21"/>
        <v xml:space="preserve">["SUMMARY"] = { ["EN"] = ""; }; </v>
      </c>
      <c r="AE22" t="str">
        <f t="shared" si="22"/>
        <v/>
      </c>
      <c r="AF22" t="str">
        <f t="shared" si="23"/>
        <v>};</v>
      </c>
    </row>
    <row r="23" spans="13:32" x14ac:dyDescent="0.25">
      <c r="M23" s="1" t="e">
        <f t="shared" si="6"/>
        <v>#N/A</v>
      </c>
      <c r="N23">
        <f t="shared" si="7"/>
        <v>22</v>
      </c>
      <c r="O23" t="str">
        <f t="shared" si="8"/>
        <v xml:space="preserve"> [22] = {</v>
      </c>
      <c r="P23" s="1" t="str">
        <f t="shared" si="9"/>
        <v xml:space="preserve">                      </v>
      </c>
      <c r="Q23" t="e">
        <f>VLOOKUP(C23,Type!A$2:B$18,2,FALSE)</f>
        <v>#N/A</v>
      </c>
      <c r="R23" t="e">
        <f t="shared" si="10"/>
        <v>#N/A</v>
      </c>
      <c r="S23" t="str">
        <f t="shared" si="11"/>
        <v>0</v>
      </c>
      <c r="T23" t="str">
        <f t="shared" si="12"/>
        <v xml:space="preserve">["VXP"] =    0; </v>
      </c>
      <c r="U23" t="str">
        <f t="shared" si="13"/>
        <v>0</v>
      </c>
      <c r="V23" t="str">
        <f t="shared" si="14"/>
        <v xml:space="preserve">["LP"] =  0; </v>
      </c>
      <c r="W23" t="str">
        <f t="shared" si="15"/>
        <v>0</v>
      </c>
      <c r="X23" t="str">
        <f t="shared" si="16"/>
        <v xml:space="preserve">["REP"] =    0; </v>
      </c>
      <c r="Y23" t="e">
        <f>VLOOKUP(H23,Faction!A$2:B$78,2,FALSE)</f>
        <v>#N/A</v>
      </c>
      <c r="Z23" t="e">
        <f t="shared" si="17"/>
        <v>#N/A</v>
      </c>
      <c r="AA23" t="str">
        <f t="shared" si="18"/>
        <v xml:space="preserve">["TIER"] = 0; </v>
      </c>
      <c r="AB23" t="str">
        <f t="shared" si="19"/>
        <v xml:space="preserve">["NAME"] = { ["EN"] = ""; }; </v>
      </c>
      <c r="AC23" t="str">
        <f t="shared" si="20"/>
        <v xml:space="preserve">["LORE"] = { ["EN"] = ""; }; </v>
      </c>
      <c r="AD23" t="str">
        <f t="shared" si="21"/>
        <v xml:space="preserve">["SUMMARY"] = { ["EN"] = ""; }; </v>
      </c>
      <c r="AE23" t="str">
        <f t="shared" si="22"/>
        <v/>
      </c>
      <c r="AF23" t="str">
        <f t="shared" si="23"/>
        <v>};</v>
      </c>
    </row>
    <row r="24" spans="13:32" x14ac:dyDescent="0.25">
      <c r="M24" s="1" t="e">
        <f t="shared" si="6"/>
        <v>#N/A</v>
      </c>
      <c r="N24">
        <f t="shared" si="7"/>
        <v>23</v>
      </c>
      <c r="O24" t="str">
        <f t="shared" si="8"/>
        <v xml:space="preserve"> [23] = {</v>
      </c>
      <c r="P24" s="1" t="str">
        <f t="shared" si="9"/>
        <v xml:space="preserve">                      </v>
      </c>
      <c r="Q24" t="e">
        <f>VLOOKUP(C24,Type!A$2:B$18,2,FALSE)</f>
        <v>#N/A</v>
      </c>
      <c r="R24" t="e">
        <f t="shared" si="10"/>
        <v>#N/A</v>
      </c>
      <c r="S24" t="str">
        <f t="shared" si="11"/>
        <v>0</v>
      </c>
      <c r="T24" t="str">
        <f t="shared" si="12"/>
        <v xml:space="preserve">["VXP"] =    0; </v>
      </c>
      <c r="U24" t="str">
        <f t="shared" si="13"/>
        <v>0</v>
      </c>
      <c r="V24" t="str">
        <f t="shared" si="14"/>
        <v xml:space="preserve">["LP"] =  0; </v>
      </c>
      <c r="W24" t="str">
        <f t="shared" si="15"/>
        <v>0</v>
      </c>
      <c r="X24" t="str">
        <f t="shared" si="16"/>
        <v xml:space="preserve">["REP"] =    0; </v>
      </c>
      <c r="Y24" t="e">
        <f>VLOOKUP(H24,Faction!A$2:B$78,2,FALSE)</f>
        <v>#N/A</v>
      </c>
      <c r="Z24" t="e">
        <f t="shared" si="17"/>
        <v>#N/A</v>
      </c>
      <c r="AA24" t="str">
        <f t="shared" si="18"/>
        <v xml:space="preserve">["TIER"] = 0; </v>
      </c>
      <c r="AB24" t="str">
        <f t="shared" si="19"/>
        <v xml:space="preserve">["NAME"] = { ["EN"] = ""; }; </v>
      </c>
      <c r="AC24" t="str">
        <f t="shared" si="20"/>
        <v xml:space="preserve">["LORE"] = { ["EN"] = ""; }; </v>
      </c>
      <c r="AD24" t="str">
        <f t="shared" si="21"/>
        <v xml:space="preserve">["SUMMARY"] = { ["EN"] = ""; }; </v>
      </c>
      <c r="AE24" t="str">
        <f t="shared" si="22"/>
        <v/>
      </c>
      <c r="AF24" t="str">
        <f t="shared" si="23"/>
        <v>};</v>
      </c>
    </row>
    <row r="25" spans="13:32" x14ac:dyDescent="0.25">
      <c r="M25" s="1" t="e">
        <f t="shared" si="6"/>
        <v>#N/A</v>
      </c>
      <c r="N25">
        <f t="shared" si="7"/>
        <v>24</v>
      </c>
      <c r="O25" t="str">
        <f t="shared" si="8"/>
        <v xml:space="preserve"> [24] = {</v>
      </c>
      <c r="P25" s="1" t="str">
        <f t="shared" si="9"/>
        <v xml:space="preserve">                      </v>
      </c>
      <c r="Q25" t="e">
        <f>VLOOKUP(C25,Type!A$2:B$18,2,FALSE)</f>
        <v>#N/A</v>
      </c>
      <c r="R25" t="e">
        <f t="shared" si="10"/>
        <v>#N/A</v>
      </c>
      <c r="S25" t="str">
        <f t="shared" si="11"/>
        <v>0</v>
      </c>
      <c r="T25" t="str">
        <f t="shared" si="12"/>
        <v xml:space="preserve">["VXP"] =    0; </v>
      </c>
      <c r="U25" t="str">
        <f t="shared" si="13"/>
        <v>0</v>
      </c>
      <c r="V25" t="str">
        <f t="shared" si="14"/>
        <v xml:space="preserve">["LP"] =  0; </v>
      </c>
      <c r="W25" t="str">
        <f t="shared" si="15"/>
        <v>0</v>
      </c>
      <c r="X25" t="str">
        <f t="shared" si="16"/>
        <v xml:space="preserve">["REP"] =    0; </v>
      </c>
      <c r="Y25" t="e">
        <f>VLOOKUP(H25,Faction!A$2:B$78,2,FALSE)</f>
        <v>#N/A</v>
      </c>
      <c r="Z25" t="e">
        <f t="shared" si="17"/>
        <v>#N/A</v>
      </c>
      <c r="AA25" t="str">
        <f t="shared" si="18"/>
        <v xml:space="preserve">["TIER"] = 0; </v>
      </c>
      <c r="AB25" t="str">
        <f t="shared" si="19"/>
        <v xml:space="preserve">["NAME"] = { ["EN"] = ""; }; </v>
      </c>
      <c r="AC25" t="str">
        <f t="shared" si="20"/>
        <v xml:space="preserve">["LORE"] = { ["EN"] = ""; }; </v>
      </c>
      <c r="AD25" t="str">
        <f t="shared" si="21"/>
        <v xml:space="preserve">["SUMMARY"] = { ["EN"] = ""; }; </v>
      </c>
      <c r="AE25" t="str">
        <f t="shared" si="22"/>
        <v/>
      </c>
      <c r="AF25" t="str">
        <f t="shared" si="23"/>
        <v>};</v>
      </c>
    </row>
    <row r="26" spans="13:32" x14ac:dyDescent="0.25">
      <c r="M26" s="1" t="e">
        <f t="shared" si="6"/>
        <v>#N/A</v>
      </c>
      <c r="N26">
        <f t="shared" si="7"/>
        <v>25</v>
      </c>
      <c r="O26" t="str">
        <f t="shared" si="8"/>
        <v xml:space="preserve"> [25] = {</v>
      </c>
      <c r="P26" s="1" t="str">
        <f t="shared" si="9"/>
        <v xml:space="preserve">                      </v>
      </c>
      <c r="Q26" t="e">
        <f>VLOOKUP(C26,Type!A$2:B$18,2,FALSE)</f>
        <v>#N/A</v>
      </c>
      <c r="R26" t="e">
        <f t="shared" si="10"/>
        <v>#N/A</v>
      </c>
      <c r="S26" t="str">
        <f t="shared" si="11"/>
        <v>0</v>
      </c>
      <c r="T26" t="str">
        <f t="shared" si="12"/>
        <v xml:space="preserve">["VXP"] =    0; </v>
      </c>
      <c r="U26" t="str">
        <f t="shared" si="13"/>
        <v>0</v>
      </c>
      <c r="V26" t="str">
        <f t="shared" si="14"/>
        <v xml:space="preserve">["LP"] =  0; </v>
      </c>
      <c r="W26" t="str">
        <f t="shared" si="15"/>
        <v>0</v>
      </c>
      <c r="X26" t="str">
        <f t="shared" si="16"/>
        <v xml:space="preserve">["REP"] =    0; </v>
      </c>
      <c r="Y26" t="e">
        <f>VLOOKUP(H26,Faction!A$2:B$78,2,FALSE)</f>
        <v>#N/A</v>
      </c>
      <c r="Z26" t="e">
        <f t="shared" si="17"/>
        <v>#N/A</v>
      </c>
      <c r="AA26" t="str">
        <f t="shared" si="18"/>
        <v xml:space="preserve">["TIER"] = 0; </v>
      </c>
      <c r="AB26" t="str">
        <f t="shared" si="19"/>
        <v xml:space="preserve">["NAME"] = { ["EN"] = ""; }; </v>
      </c>
      <c r="AC26" t="str">
        <f t="shared" si="20"/>
        <v xml:space="preserve">["LORE"] = { ["EN"] = ""; }; </v>
      </c>
      <c r="AD26" t="str">
        <f t="shared" si="21"/>
        <v xml:space="preserve">["SUMMARY"] = { ["EN"] = ""; }; </v>
      </c>
      <c r="AE26" t="str">
        <f t="shared" si="22"/>
        <v/>
      </c>
      <c r="AF26" t="str">
        <f t="shared" si="23"/>
        <v>};</v>
      </c>
    </row>
    <row r="27" spans="13:32" x14ac:dyDescent="0.25">
      <c r="M27" s="1" t="e">
        <f t="shared" si="6"/>
        <v>#N/A</v>
      </c>
      <c r="N27">
        <f t="shared" si="7"/>
        <v>26</v>
      </c>
      <c r="O27" t="str">
        <f t="shared" si="8"/>
        <v xml:space="preserve"> [26] = {</v>
      </c>
      <c r="P27" s="1" t="str">
        <f t="shared" si="9"/>
        <v xml:space="preserve">                      </v>
      </c>
      <c r="Q27" t="e">
        <f>VLOOKUP(C27,Type!A$2:B$18,2,FALSE)</f>
        <v>#N/A</v>
      </c>
      <c r="R27" t="e">
        <f t="shared" si="10"/>
        <v>#N/A</v>
      </c>
      <c r="S27" t="str">
        <f t="shared" si="11"/>
        <v>0</v>
      </c>
      <c r="T27" t="str">
        <f t="shared" si="12"/>
        <v xml:space="preserve">["VXP"] =    0; </v>
      </c>
      <c r="U27" t="str">
        <f t="shared" si="13"/>
        <v>0</v>
      </c>
      <c r="V27" t="str">
        <f t="shared" si="14"/>
        <v xml:space="preserve">["LP"] =  0; </v>
      </c>
      <c r="W27" t="str">
        <f t="shared" si="15"/>
        <v>0</v>
      </c>
      <c r="X27" t="str">
        <f t="shared" si="16"/>
        <v xml:space="preserve">["REP"] =    0; </v>
      </c>
      <c r="Y27" t="e">
        <f>VLOOKUP(H27,Faction!A$2:B$78,2,FALSE)</f>
        <v>#N/A</v>
      </c>
      <c r="Z27" t="e">
        <f t="shared" si="17"/>
        <v>#N/A</v>
      </c>
      <c r="AA27" t="str">
        <f t="shared" si="18"/>
        <v xml:space="preserve">["TIER"] = 0; </v>
      </c>
      <c r="AB27" t="str">
        <f t="shared" si="19"/>
        <v xml:space="preserve">["NAME"] = { ["EN"] = ""; }; </v>
      </c>
      <c r="AC27" t="str">
        <f t="shared" si="20"/>
        <v xml:space="preserve">["LORE"] = { ["EN"] = ""; }; </v>
      </c>
      <c r="AD27" t="str">
        <f t="shared" si="21"/>
        <v xml:space="preserve">["SUMMARY"] = { ["EN"] = ""; }; </v>
      </c>
      <c r="AE27" t="str">
        <f t="shared" si="22"/>
        <v/>
      </c>
      <c r="AF27" t="str">
        <f t="shared" si="23"/>
        <v>};</v>
      </c>
    </row>
    <row r="28" spans="13:32" x14ac:dyDescent="0.25">
      <c r="M28" s="1" t="e">
        <f t="shared" si="6"/>
        <v>#N/A</v>
      </c>
      <c r="N28">
        <f t="shared" si="7"/>
        <v>27</v>
      </c>
      <c r="O28" t="str">
        <f t="shared" si="8"/>
        <v xml:space="preserve"> [27] = {</v>
      </c>
      <c r="P28" s="1" t="str">
        <f t="shared" si="9"/>
        <v xml:space="preserve">                      </v>
      </c>
      <c r="Q28" t="e">
        <f>VLOOKUP(C28,Type!A$2:B$18,2,FALSE)</f>
        <v>#N/A</v>
      </c>
      <c r="R28" t="e">
        <f t="shared" si="10"/>
        <v>#N/A</v>
      </c>
      <c r="S28" t="str">
        <f t="shared" si="11"/>
        <v>0</v>
      </c>
      <c r="T28" t="str">
        <f t="shared" si="12"/>
        <v xml:space="preserve">["VXP"] =    0; </v>
      </c>
      <c r="U28" t="str">
        <f t="shared" si="13"/>
        <v>0</v>
      </c>
      <c r="V28" t="str">
        <f t="shared" si="14"/>
        <v xml:space="preserve">["LP"] =  0; </v>
      </c>
      <c r="W28" t="str">
        <f t="shared" si="15"/>
        <v>0</v>
      </c>
      <c r="X28" t="str">
        <f t="shared" si="16"/>
        <v xml:space="preserve">["REP"] =    0; </v>
      </c>
      <c r="Y28" t="e">
        <f>VLOOKUP(H28,Faction!A$2:B$78,2,FALSE)</f>
        <v>#N/A</v>
      </c>
      <c r="Z28" t="e">
        <f t="shared" si="17"/>
        <v>#N/A</v>
      </c>
      <c r="AA28" t="str">
        <f t="shared" si="18"/>
        <v xml:space="preserve">["TIER"] = 0; </v>
      </c>
      <c r="AB28" t="str">
        <f t="shared" si="19"/>
        <v xml:space="preserve">["NAME"] = { ["EN"] = ""; }; </v>
      </c>
      <c r="AC28" t="str">
        <f t="shared" si="20"/>
        <v xml:space="preserve">["LORE"] = { ["EN"] = ""; }; </v>
      </c>
      <c r="AD28" t="str">
        <f t="shared" si="21"/>
        <v xml:space="preserve">["SUMMARY"] = { ["EN"] = ""; }; </v>
      </c>
      <c r="AE28" t="str">
        <f t="shared" si="22"/>
        <v/>
      </c>
      <c r="AF28" t="str">
        <f t="shared" si="23"/>
        <v>};</v>
      </c>
    </row>
    <row r="29" spans="13:32" x14ac:dyDescent="0.25">
      <c r="M29" s="1" t="e">
        <f t="shared" si="6"/>
        <v>#N/A</v>
      </c>
      <c r="N29">
        <f t="shared" si="7"/>
        <v>28</v>
      </c>
      <c r="O29" t="str">
        <f t="shared" si="8"/>
        <v xml:space="preserve"> [28] = {</v>
      </c>
      <c r="P29" s="1" t="str">
        <f t="shared" si="9"/>
        <v xml:space="preserve">                      </v>
      </c>
      <c r="Q29" t="e">
        <f>VLOOKUP(C29,Type!A$2:B$18,2,FALSE)</f>
        <v>#N/A</v>
      </c>
      <c r="R29" t="e">
        <f t="shared" si="10"/>
        <v>#N/A</v>
      </c>
      <c r="S29" t="str">
        <f t="shared" si="11"/>
        <v>0</v>
      </c>
      <c r="T29" t="str">
        <f t="shared" si="12"/>
        <v xml:space="preserve">["VXP"] =    0; </v>
      </c>
      <c r="U29" t="str">
        <f t="shared" si="13"/>
        <v>0</v>
      </c>
      <c r="V29" t="str">
        <f t="shared" si="14"/>
        <v xml:space="preserve">["LP"] =  0; </v>
      </c>
      <c r="W29" t="str">
        <f t="shared" si="15"/>
        <v>0</v>
      </c>
      <c r="X29" t="str">
        <f t="shared" si="16"/>
        <v xml:space="preserve">["REP"] =    0; </v>
      </c>
      <c r="Y29" t="e">
        <f>VLOOKUP(H29,Faction!A$2:B$78,2,FALSE)</f>
        <v>#N/A</v>
      </c>
      <c r="Z29" t="e">
        <f t="shared" si="17"/>
        <v>#N/A</v>
      </c>
      <c r="AA29" t="str">
        <f t="shared" si="18"/>
        <v xml:space="preserve">["TIER"] = 0; </v>
      </c>
      <c r="AB29" t="str">
        <f t="shared" si="19"/>
        <v xml:space="preserve">["NAME"] = { ["EN"] = ""; }; </v>
      </c>
      <c r="AC29" t="str">
        <f t="shared" si="20"/>
        <v xml:space="preserve">["LORE"] = { ["EN"] = ""; }; </v>
      </c>
      <c r="AD29" t="str">
        <f t="shared" si="21"/>
        <v xml:space="preserve">["SUMMARY"] = { ["EN"] = ""; }; </v>
      </c>
      <c r="AE29" t="str">
        <f t="shared" si="22"/>
        <v/>
      </c>
      <c r="AF29" t="str">
        <f t="shared" si="23"/>
        <v>};</v>
      </c>
    </row>
    <row r="30" spans="13:32" x14ac:dyDescent="0.25">
      <c r="M30" s="1" t="e">
        <f t="shared" si="6"/>
        <v>#N/A</v>
      </c>
      <c r="N30">
        <f t="shared" si="7"/>
        <v>29</v>
      </c>
      <c r="O30" t="str">
        <f t="shared" si="8"/>
        <v xml:space="preserve"> [29] = {</v>
      </c>
      <c r="P30" s="1" t="str">
        <f t="shared" si="9"/>
        <v xml:space="preserve">                      </v>
      </c>
      <c r="Q30" t="e">
        <f>VLOOKUP(C30,Type!A$2:B$18,2,FALSE)</f>
        <v>#N/A</v>
      </c>
      <c r="R30" t="e">
        <f t="shared" si="10"/>
        <v>#N/A</v>
      </c>
      <c r="S30" t="str">
        <f t="shared" si="11"/>
        <v>0</v>
      </c>
      <c r="T30" t="str">
        <f t="shared" si="12"/>
        <v xml:space="preserve">["VXP"] =    0; </v>
      </c>
      <c r="U30" t="str">
        <f t="shared" si="13"/>
        <v>0</v>
      </c>
      <c r="V30" t="str">
        <f t="shared" si="14"/>
        <v xml:space="preserve">["LP"] =  0; </v>
      </c>
      <c r="W30" t="str">
        <f t="shared" si="15"/>
        <v>0</v>
      </c>
      <c r="X30" t="str">
        <f t="shared" si="16"/>
        <v xml:space="preserve">["REP"] =    0; </v>
      </c>
      <c r="Y30" t="e">
        <f>VLOOKUP(H30,Faction!A$2:B$78,2,FALSE)</f>
        <v>#N/A</v>
      </c>
      <c r="Z30" t="e">
        <f t="shared" si="17"/>
        <v>#N/A</v>
      </c>
      <c r="AA30" t="str">
        <f t="shared" si="18"/>
        <v xml:space="preserve">["TIER"] = 0; </v>
      </c>
      <c r="AB30" t="str">
        <f t="shared" si="19"/>
        <v xml:space="preserve">["NAME"] = { ["EN"] = ""; }; </v>
      </c>
      <c r="AC30" t="str">
        <f t="shared" si="20"/>
        <v xml:space="preserve">["LORE"] = { ["EN"] = ""; }; </v>
      </c>
      <c r="AD30" t="str">
        <f t="shared" si="21"/>
        <v xml:space="preserve">["SUMMARY"] = { ["EN"] = ""; }; </v>
      </c>
      <c r="AE30" t="str">
        <f t="shared" si="22"/>
        <v/>
      </c>
      <c r="AF30" t="str">
        <f t="shared" si="23"/>
        <v>};</v>
      </c>
    </row>
    <row r="31" spans="13:32" x14ac:dyDescent="0.25">
      <c r="M31" s="1" t="e">
        <f t="shared" si="6"/>
        <v>#N/A</v>
      </c>
      <c r="N31">
        <f t="shared" si="7"/>
        <v>30</v>
      </c>
      <c r="O31" t="str">
        <f t="shared" si="8"/>
        <v xml:space="preserve"> [30] = {</v>
      </c>
      <c r="P31" s="1" t="str">
        <f t="shared" si="9"/>
        <v xml:space="preserve">                      </v>
      </c>
      <c r="Q31" t="e">
        <f>VLOOKUP(C31,Type!A$2:B$18,2,FALSE)</f>
        <v>#N/A</v>
      </c>
      <c r="R31" t="e">
        <f t="shared" si="10"/>
        <v>#N/A</v>
      </c>
      <c r="S31" t="str">
        <f t="shared" si="11"/>
        <v>0</v>
      </c>
      <c r="T31" t="str">
        <f t="shared" si="12"/>
        <v xml:space="preserve">["VXP"] =    0; </v>
      </c>
      <c r="U31" t="str">
        <f t="shared" si="13"/>
        <v>0</v>
      </c>
      <c r="V31" t="str">
        <f t="shared" si="14"/>
        <v xml:space="preserve">["LP"] =  0; </v>
      </c>
      <c r="W31" t="str">
        <f t="shared" si="15"/>
        <v>0</v>
      </c>
      <c r="X31" t="str">
        <f t="shared" si="16"/>
        <v xml:space="preserve">["REP"] =    0; </v>
      </c>
      <c r="Y31" t="e">
        <f>VLOOKUP(H31,Faction!A$2:B$78,2,FALSE)</f>
        <v>#N/A</v>
      </c>
      <c r="Z31" t="e">
        <f t="shared" si="17"/>
        <v>#N/A</v>
      </c>
      <c r="AA31" t="str">
        <f t="shared" si="18"/>
        <v xml:space="preserve">["TIER"] = 0; </v>
      </c>
      <c r="AB31" t="str">
        <f t="shared" si="19"/>
        <v xml:space="preserve">["NAME"] = { ["EN"] = ""; }; </v>
      </c>
      <c r="AC31" t="str">
        <f t="shared" si="20"/>
        <v xml:space="preserve">["LORE"] = { ["EN"] = ""; }; </v>
      </c>
      <c r="AD31" t="str">
        <f t="shared" si="21"/>
        <v xml:space="preserve">["SUMMARY"] = { ["EN"] = ""; }; </v>
      </c>
      <c r="AE31" t="str">
        <f t="shared" si="22"/>
        <v/>
      </c>
      <c r="AF31" t="str">
        <f t="shared" si="23"/>
        <v>};</v>
      </c>
    </row>
    <row r="32" spans="13:32" x14ac:dyDescent="0.25">
      <c r="M32" s="1" t="e">
        <f t="shared" si="6"/>
        <v>#N/A</v>
      </c>
      <c r="N32">
        <f t="shared" si="7"/>
        <v>31</v>
      </c>
      <c r="O32" t="str">
        <f t="shared" si="8"/>
        <v xml:space="preserve"> [31] = {</v>
      </c>
      <c r="P32" s="1" t="str">
        <f t="shared" si="9"/>
        <v xml:space="preserve">                      </v>
      </c>
      <c r="Q32" t="e">
        <f>VLOOKUP(C32,Type!A$2:B$18,2,FALSE)</f>
        <v>#N/A</v>
      </c>
      <c r="R32" t="e">
        <f t="shared" si="10"/>
        <v>#N/A</v>
      </c>
      <c r="S32" t="str">
        <f t="shared" si="11"/>
        <v>0</v>
      </c>
      <c r="T32" t="str">
        <f t="shared" si="12"/>
        <v xml:space="preserve">["VXP"] =    0; </v>
      </c>
      <c r="U32" t="str">
        <f t="shared" si="13"/>
        <v>0</v>
      </c>
      <c r="V32" t="str">
        <f t="shared" si="14"/>
        <v xml:space="preserve">["LP"] =  0; </v>
      </c>
      <c r="W32" t="str">
        <f t="shared" si="15"/>
        <v>0</v>
      </c>
      <c r="X32" t="str">
        <f t="shared" si="16"/>
        <v xml:space="preserve">["REP"] =    0; </v>
      </c>
      <c r="Y32" t="e">
        <f>VLOOKUP(H32,Faction!A$2:B$78,2,FALSE)</f>
        <v>#N/A</v>
      </c>
      <c r="Z32" t="e">
        <f t="shared" si="17"/>
        <v>#N/A</v>
      </c>
      <c r="AA32" t="str">
        <f t="shared" si="18"/>
        <v xml:space="preserve">["TIER"] = 0; </v>
      </c>
      <c r="AB32" t="str">
        <f t="shared" si="19"/>
        <v xml:space="preserve">["NAME"] = { ["EN"] = ""; }; </v>
      </c>
      <c r="AC32" t="str">
        <f t="shared" si="20"/>
        <v xml:space="preserve">["LORE"] = { ["EN"] = ""; }; </v>
      </c>
      <c r="AD32" t="str">
        <f t="shared" si="21"/>
        <v xml:space="preserve">["SUMMARY"] = { ["EN"] = ""; }; </v>
      </c>
      <c r="AE32" t="str">
        <f t="shared" si="22"/>
        <v/>
      </c>
      <c r="AF32" t="str">
        <f t="shared" si="23"/>
        <v>};</v>
      </c>
    </row>
    <row r="33" spans="13:32" x14ac:dyDescent="0.25">
      <c r="M33" s="1" t="e">
        <f t="shared" si="6"/>
        <v>#N/A</v>
      </c>
      <c r="N33">
        <f t="shared" si="7"/>
        <v>32</v>
      </c>
      <c r="O33" t="str">
        <f t="shared" si="8"/>
        <v xml:space="preserve"> [32] = {</v>
      </c>
      <c r="P33" s="1" t="str">
        <f t="shared" si="9"/>
        <v xml:space="preserve">                      </v>
      </c>
      <c r="Q33" t="e">
        <f>VLOOKUP(C33,Type!A$2:B$18,2,FALSE)</f>
        <v>#N/A</v>
      </c>
      <c r="R33" t="e">
        <f t="shared" si="10"/>
        <v>#N/A</v>
      </c>
      <c r="S33" t="str">
        <f t="shared" si="11"/>
        <v>0</v>
      </c>
      <c r="T33" t="str">
        <f t="shared" si="12"/>
        <v xml:space="preserve">["VXP"] =    0; </v>
      </c>
      <c r="U33" t="str">
        <f t="shared" si="13"/>
        <v>0</v>
      </c>
      <c r="V33" t="str">
        <f t="shared" si="14"/>
        <v xml:space="preserve">["LP"] =  0; </v>
      </c>
      <c r="W33" t="str">
        <f t="shared" si="15"/>
        <v>0</v>
      </c>
      <c r="X33" t="str">
        <f t="shared" si="16"/>
        <v xml:space="preserve">["REP"] =    0; </v>
      </c>
      <c r="Y33" t="e">
        <f>VLOOKUP(H33,Faction!A$2:B$78,2,FALSE)</f>
        <v>#N/A</v>
      </c>
      <c r="Z33" t="e">
        <f t="shared" si="17"/>
        <v>#N/A</v>
      </c>
      <c r="AA33" t="str">
        <f t="shared" si="18"/>
        <v xml:space="preserve">["TIER"] = 0; </v>
      </c>
      <c r="AB33" t="str">
        <f t="shared" si="19"/>
        <v xml:space="preserve">["NAME"] = { ["EN"] = ""; }; </v>
      </c>
      <c r="AC33" t="str">
        <f t="shared" si="20"/>
        <v xml:space="preserve">["LORE"] = { ["EN"] = ""; }; </v>
      </c>
      <c r="AD33" t="str">
        <f t="shared" si="21"/>
        <v xml:space="preserve">["SUMMARY"] = { ["EN"] = ""; }; </v>
      </c>
      <c r="AE33" t="str">
        <f t="shared" si="22"/>
        <v/>
      </c>
      <c r="AF33" t="str">
        <f t="shared" si="23"/>
        <v>};</v>
      </c>
    </row>
    <row r="34" spans="13:32" x14ac:dyDescent="0.25">
      <c r="M34" s="1" t="e">
        <f t="shared" si="6"/>
        <v>#N/A</v>
      </c>
      <c r="N34">
        <f t="shared" si="7"/>
        <v>33</v>
      </c>
      <c r="O34" t="str">
        <f t="shared" si="8"/>
        <v xml:space="preserve"> [33] = {</v>
      </c>
      <c r="P34" s="1" t="str">
        <f t="shared" si="9"/>
        <v xml:space="preserve">                      </v>
      </c>
      <c r="Q34" t="e">
        <f>VLOOKUP(C34,Type!A$2:B$18,2,FALSE)</f>
        <v>#N/A</v>
      </c>
      <c r="R34" t="e">
        <f t="shared" si="10"/>
        <v>#N/A</v>
      </c>
      <c r="S34" t="str">
        <f t="shared" si="11"/>
        <v>0</v>
      </c>
      <c r="T34" t="str">
        <f t="shared" si="12"/>
        <v xml:space="preserve">["VXP"] =    0; </v>
      </c>
      <c r="U34" t="str">
        <f t="shared" si="13"/>
        <v>0</v>
      </c>
      <c r="V34" t="str">
        <f t="shared" si="14"/>
        <v xml:space="preserve">["LP"] =  0; </v>
      </c>
      <c r="W34" t="str">
        <f t="shared" si="15"/>
        <v>0</v>
      </c>
      <c r="X34" t="str">
        <f t="shared" si="16"/>
        <v xml:space="preserve">["REP"] =    0; </v>
      </c>
      <c r="Y34" t="e">
        <f>VLOOKUP(H34,Faction!A$2:B$78,2,FALSE)</f>
        <v>#N/A</v>
      </c>
      <c r="Z34" t="e">
        <f t="shared" si="17"/>
        <v>#N/A</v>
      </c>
      <c r="AA34" t="str">
        <f t="shared" si="18"/>
        <v xml:space="preserve">["TIER"] = 0; </v>
      </c>
      <c r="AB34" t="str">
        <f t="shared" si="19"/>
        <v xml:space="preserve">["NAME"] = { ["EN"] = ""; }; </v>
      </c>
      <c r="AC34" t="str">
        <f t="shared" si="20"/>
        <v xml:space="preserve">["LORE"] = { ["EN"] = ""; }; </v>
      </c>
      <c r="AD34" t="str">
        <f t="shared" si="21"/>
        <v xml:space="preserve">["SUMMARY"] = { ["EN"] = ""; }; </v>
      </c>
      <c r="AE34" t="str">
        <f t="shared" si="22"/>
        <v/>
      </c>
      <c r="AF34" t="str">
        <f t="shared" si="23"/>
        <v>};</v>
      </c>
    </row>
    <row r="35" spans="13:32" x14ac:dyDescent="0.25">
      <c r="M35" s="1" t="e">
        <f t="shared" si="6"/>
        <v>#N/A</v>
      </c>
      <c r="N35">
        <f t="shared" si="7"/>
        <v>34</v>
      </c>
      <c r="O35" t="str">
        <f t="shared" si="8"/>
        <v xml:space="preserve"> [34] = {</v>
      </c>
      <c r="P35" s="1" t="str">
        <f t="shared" si="9"/>
        <v xml:space="preserve">                      </v>
      </c>
      <c r="Q35" t="e">
        <f>VLOOKUP(C35,Type!A$2:B$18,2,FALSE)</f>
        <v>#N/A</v>
      </c>
      <c r="R35" t="e">
        <f t="shared" si="10"/>
        <v>#N/A</v>
      </c>
      <c r="S35" t="str">
        <f t="shared" si="11"/>
        <v>0</v>
      </c>
      <c r="T35" t="str">
        <f t="shared" si="12"/>
        <v xml:space="preserve">["VXP"] =    0; </v>
      </c>
      <c r="U35" t="str">
        <f t="shared" si="13"/>
        <v>0</v>
      </c>
      <c r="V35" t="str">
        <f t="shared" si="14"/>
        <v xml:space="preserve">["LP"] =  0; </v>
      </c>
      <c r="W35" t="str">
        <f t="shared" si="15"/>
        <v>0</v>
      </c>
      <c r="X35" t="str">
        <f t="shared" si="16"/>
        <v xml:space="preserve">["REP"] =    0; </v>
      </c>
      <c r="Y35" t="e">
        <f>VLOOKUP(H35,Faction!A$2:B$78,2,FALSE)</f>
        <v>#N/A</v>
      </c>
      <c r="Z35" t="e">
        <f t="shared" si="17"/>
        <v>#N/A</v>
      </c>
      <c r="AA35" t="str">
        <f t="shared" si="18"/>
        <v xml:space="preserve">["TIER"] = 0; </v>
      </c>
      <c r="AB35" t="str">
        <f t="shared" si="19"/>
        <v xml:space="preserve">["NAME"] = { ["EN"] = ""; }; </v>
      </c>
      <c r="AC35" t="str">
        <f t="shared" si="20"/>
        <v xml:space="preserve">["LORE"] = { ["EN"] = ""; }; </v>
      </c>
      <c r="AD35" t="str">
        <f t="shared" si="21"/>
        <v xml:space="preserve">["SUMMARY"] = { ["EN"] = ""; }; </v>
      </c>
      <c r="AE35" t="str">
        <f t="shared" si="22"/>
        <v/>
      </c>
      <c r="AF35" t="str">
        <f t="shared" si="23"/>
        <v>};</v>
      </c>
    </row>
    <row r="36" spans="13:32" x14ac:dyDescent="0.25">
      <c r="M36" s="1" t="e">
        <f t="shared" si="6"/>
        <v>#N/A</v>
      </c>
      <c r="N36">
        <f t="shared" si="7"/>
        <v>35</v>
      </c>
      <c r="O36" t="str">
        <f t="shared" si="8"/>
        <v xml:space="preserve"> [35] = {</v>
      </c>
      <c r="P36" s="1" t="str">
        <f t="shared" si="9"/>
        <v xml:space="preserve">                      </v>
      </c>
      <c r="Q36" t="e">
        <f>VLOOKUP(C36,Type!A$2:B$18,2,FALSE)</f>
        <v>#N/A</v>
      </c>
      <c r="R36" t="e">
        <f t="shared" si="10"/>
        <v>#N/A</v>
      </c>
      <c r="S36" t="str">
        <f t="shared" si="11"/>
        <v>0</v>
      </c>
      <c r="T36" t="str">
        <f t="shared" si="12"/>
        <v xml:space="preserve">["VXP"] =    0; </v>
      </c>
      <c r="U36" t="str">
        <f t="shared" si="13"/>
        <v>0</v>
      </c>
      <c r="V36" t="str">
        <f t="shared" si="14"/>
        <v xml:space="preserve">["LP"] =  0; </v>
      </c>
      <c r="W36" t="str">
        <f t="shared" si="15"/>
        <v>0</v>
      </c>
      <c r="X36" t="str">
        <f t="shared" si="16"/>
        <v xml:space="preserve">["REP"] =    0; </v>
      </c>
      <c r="Y36" t="e">
        <f>VLOOKUP(H36,Faction!A$2:B$78,2,FALSE)</f>
        <v>#N/A</v>
      </c>
      <c r="Z36" t="e">
        <f t="shared" si="17"/>
        <v>#N/A</v>
      </c>
      <c r="AA36" t="str">
        <f t="shared" si="18"/>
        <v xml:space="preserve">["TIER"] = 0; </v>
      </c>
      <c r="AB36" t="str">
        <f t="shared" si="19"/>
        <v xml:space="preserve">["NAME"] = { ["EN"] = ""; }; </v>
      </c>
      <c r="AC36" t="str">
        <f t="shared" si="20"/>
        <v xml:space="preserve">["LORE"] = { ["EN"] = ""; }; </v>
      </c>
      <c r="AD36" t="str">
        <f t="shared" si="21"/>
        <v xml:space="preserve">["SUMMARY"] = { ["EN"] = ""; }; </v>
      </c>
      <c r="AE36" t="str">
        <f t="shared" si="22"/>
        <v/>
      </c>
      <c r="AF36" t="str">
        <f t="shared" si="23"/>
        <v>};</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B12"/>
  <sheetViews>
    <sheetView workbookViewId="0">
      <selection activeCell="B1" sqref="B1"/>
    </sheetView>
  </sheetViews>
  <sheetFormatPr defaultRowHeight="15" x14ac:dyDescent="0.25"/>
  <sheetData>
    <row r="1" spans="1:2" x14ac:dyDescent="0.25">
      <c r="A1" t="s">
        <v>112</v>
      </c>
      <c r="B1">
        <v>214</v>
      </c>
    </row>
    <row r="2" spans="1:2" x14ac:dyDescent="0.25">
      <c r="A2" t="s">
        <v>113</v>
      </c>
      <c r="B2">
        <v>40</v>
      </c>
    </row>
    <row r="3" spans="1:2" x14ac:dyDescent="0.25">
      <c r="A3" t="s">
        <v>115</v>
      </c>
      <c r="B3">
        <v>172</v>
      </c>
    </row>
    <row r="4" spans="1:2" x14ac:dyDescent="0.25">
      <c r="A4" t="s">
        <v>116</v>
      </c>
      <c r="B4">
        <v>23</v>
      </c>
    </row>
    <row r="5" spans="1:2" x14ac:dyDescent="0.25">
      <c r="A5" t="s">
        <v>117</v>
      </c>
      <c r="B5">
        <v>162</v>
      </c>
    </row>
    <row r="6" spans="1:2" x14ac:dyDescent="0.25">
      <c r="A6" t="s">
        <v>126</v>
      </c>
      <c r="B6">
        <v>185</v>
      </c>
    </row>
    <row r="7" spans="1:2" x14ac:dyDescent="0.25">
      <c r="A7" t="s">
        <v>114</v>
      </c>
      <c r="B7">
        <v>31</v>
      </c>
    </row>
    <row r="8" spans="1:2" x14ac:dyDescent="0.25">
      <c r="A8" t="s">
        <v>118</v>
      </c>
      <c r="B8">
        <v>193</v>
      </c>
    </row>
    <row r="9" spans="1:2" x14ac:dyDescent="0.25">
      <c r="A9" t="s">
        <v>119</v>
      </c>
      <c r="B9">
        <v>194</v>
      </c>
    </row>
    <row r="12" spans="1:2" x14ac:dyDescent="0.25">
      <c r="A12" t="s">
        <v>128</v>
      </c>
      <c r="B12">
        <v>3</v>
      </c>
    </row>
  </sheetData>
  <sortState xmlns:xlrd2="http://schemas.microsoft.com/office/spreadsheetml/2017/richdata2" ref="A1:B9">
    <sortCondition ref="A1:A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7"/>
  <sheetViews>
    <sheetView workbookViewId="0"/>
  </sheetViews>
  <sheetFormatPr defaultRowHeight="15" x14ac:dyDescent="0.25"/>
  <sheetData>
    <row r="1" spans="1:2" x14ac:dyDescent="0.25">
      <c r="A1" t="s">
        <v>112</v>
      </c>
      <c r="B1">
        <v>114</v>
      </c>
    </row>
    <row r="2" spans="1:2" x14ac:dyDescent="0.25">
      <c r="A2" t="s">
        <v>129</v>
      </c>
      <c r="B2">
        <v>73</v>
      </c>
    </row>
    <row r="3" spans="1:2" x14ac:dyDescent="0.25">
      <c r="A3" t="s">
        <v>130</v>
      </c>
      <c r="B3">
        <v>65</v>
      </c>
    </row>
    <row r="4" spans="1:2" x14ac:dyDescent="0.25">
      <c r="A4" t="s">
        <v>131</v>
      </c>
      <c r="B4">
        <v>117</v>
      </c>
    </row>
    <row r="5" spans="1:2" x14ac:dyDescent="0.25">
      <c r="A5" t="s">
        <v>132</v>
      </c>
      <c r="B5">
        <v>81</v>
      </c>
    </row>
    <row r="6" spans="1:2" x14ac:dyDescent="0.25">
      <c r="A6" t="s">
        <v>133</v>
      </c>
      <c r="B6">
        <v>23</v>
      </c>
    </row>
    <row r="7" spans="1:2" x14ac:dyDescent="0.25">
      <c r="A7" t="s">
        <v>135</v>
      </c>
      <c r="B7">
        <v>0</v>
      </c>
    </row>
  </sheetData>
  <sortState xmlns:xlrd2="http://schemas.microsoft.com/office/spreadsheetml/2017/richdata2" ref="A1:B7">
    <sortCondition ref="A1:A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B4" sqref="B4"/>
    </sheetView>
  </sheetViews>
  <sheetFormatPr defaultRowHeight="15" x14ac:dyDescent="0.25"/>
  <cols>
    <col min="1" max="1" width="11" bestFit="1" customWidth="1"/>
  </cols>
  <sheetData>
    <row r="1" spans="1:2" x14ac:dyDescent="0.25">
      <c r="A1" t="s">
        <v>127</v>
      </c>
      <c r="B1">
        <v>7</v>
      </c>
    </row>
    <row r="2" spans="1:2" x14ac:dyDescent="0.25">
      <c r="A2" t="s">
        <v>120</v>
      </c>
      <c r="B2">
        <v>5</v>
      </c>
    </row>
    <row r="3" spans="1:2" x14ac:dyDescent="0.25">
      <c r="A3" t="s">
        <v>25</v>
      </c>
      <c r="B3">
        <v>1</v>
      </c>
    </row>
    <row r="4" spans="1:2" x14ac:dyDescent="0.25">
      <c r="A4" t="s">
        <v>121</v>
      </c>
      <c r="B4">
        <v>4</v>
      </c>
    </row>
    <row r="5" spans="1:2" x14ac:dyDescent="0.25">
      <c r="A5" t="s">
        <v>79</v>
      </c>
      <c r="B5">
        <v>0</v>
      </c>
    </row>
    <row r="6" spans="1:2" x14ac:dyDescent="0.25">
      <c r="A6" t="s">
        <v>122</v>
      </c>
      <c r="B6">
        <v>2</v>
      </c>
    </row>
    <row r="7" spans="1:2" x14ac:dyDescent="0.25">
      <c r="A7" t="s">
        <v>123</v>
      </c>
      <c r="B7">
        <v>6</v>
      </c>
    </row>
    <row r="8" spans="1:2" x14ac:dyDescent="0.25">
      <c r="A8" t="s">
        <v>124</v>
      </c>
      <c r="B8">
        <v>3</v>
      </c>
    </row>
    <row r="12" spans="1:2" x14ac:dyDescent="0.25">
      <c r="A12" t="s">
        <v>128</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A5309-1974-4665-AFBD-704AF7DACF9F}">
  <dimension ref="A1:AS132"/>
  <sheetViews>
    <sheetView workbookViewId="0">
      <pane xSplit="3" ySplit="1" topLeftCell="L58" activePane="bottomRight" state="frozen"/>
      <selection pane="topRight" activeCell="B1" sqref="B1"/>
      <selection pane="bottomLeft" activeCell="A2" sqref="A2"/>
      <selection pane="bottomRight" activeCell="M96" sqref="M96"/>
    </sheetView>
  </sheetViews>
  <sheetFormatPr defaultRowHeight="15" x14ac:dyDescent="0.25"/>
  <cols>
    <col min="1" max="1" width="11" bestFit="1" customWidth="1"/>
    <col min="3" max="3" width="40.28515625" bestFit="1" customWidth="1"/>
    <col min="6" max="10" width="9.140625" customWidth="1"/>
    <col min="11" max="11" width="32.140625" customWidth="1"/>
    <col min="12" max="12" width="23.85546875" customWidth="1"/>
    <col min="13" max="13" width="9.140625" customWidth="1"/>
    <col min="17" max="17" width="12.140625" bestFit="1" customWidth="1"/>
    <col min="18" max="18" width="33.5703125" bestFit="1" customWidth="1"/>
    <col min="19" max="19" width="17" customWidth="1"/>
    <col min="25" max="25" width="14" customWidth="1"/>
    <col min="39" max="39" width="18.5703125" bestFit="1"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186</v>
      </c>
      <c r="D2" s="2" t="s">
        <v>134</v>
      </c>
      <c r="E2" s="2"/>
      <c r="M2">
        <v>0</v>
      </c>
      <c r="P2">
        <v>22</v>
      </c>
      <c r="R2" t="str">
        <f>CONCATENATE(U2,W2,X2,AS2," -- ",C2)</f>
        <v xml:space="preserve">  [1] = {["CAT_ID"] = 22; }; -- Level 20+</v>
      </c>
      <c r="S2" s="1" t="str">
        <f>CONCATENATE(U2,V2,Y2,AA2,AC2,AE2,AG2,AI2,AK2,AL2,AM2,AN2,AO2,AP2,AQ2,AR2,AS2)</f>
        <v xml:space="preserve">  [1] = {                                           ["TYPE"] = 14;             ["VXP"] =    0; ["LP"] =  0; ["REP"] =    0; ["FACTION"] =  1; ["TIER"] = 0;                      ["NAME"] = { ["EN"] = "Level 20+"; }; };</v>
      </c>
      <c r="T2">
        <f>ROW()-1</f>
        <v>1</v>
      </c>
      <c r="U2" t="str">
        <f>CONCATENATE(REPT(" ",3-LEN(T2)),"[",T2,"] = {")</f>
        <v xml:space="preserve">  [1] = {</v>
      </c>
      <c r="V2" t="str">
        <f>IF(LEN(A2)&gt;0,CONCATENATE("[""ID""] = ",A2,"; "),"                     ")</f>
        <v xml:space="preserve">                     </v>
      </c>
      <c r="W2" t="str">
        <f>IF(LEN(A2)&gt;0,CONCATENATE("[""ID""] = ",A2,"; "),"")</f>
        <v/>
      </c>
      <c r="X2" t="str">
        <f>IF(LEN(P2)&gt;0,CONCATENATE("[""CAT_ID""] = ",P2,"; "),"")</f>
        <v xml:space="preserve">["CAT_ID"] = 22; </v>
      </c>
      <c r="Y2" s="1" t="str">
        <f>IF(LEN(B2)&gt;0,CONCATENATE("[""SAVE_INDEX""] = ",REPT(" ",3-LEN(B2)),B2,"; "),REPT(" ",22))</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",4-LEN(AH2)),TEXT(AH2,"0"),"; ")</f>
        <v xml:space="preserve">["REP"] =    0; </v>
      </c>
      <c r="AJ2">
        <f>IF(LEN(J2)&gt;0,VLOOKUP(J2,Faction!A$2:B$78,2,FALSE),1)</f>
        <v>1</v>
      </c>
      <c r="AK2" t="str">
        <f>CONCATENATE("[""FACTION""] = ",REPT(" ",2 - LEN(AJ2)),TEXT(AJ2,"0"),"; ")</f>
        <v xml:space="preserve">["FACTION"] =  1; </v>
      </c>
      <c r="AL2" t="str">
        <f t="shared" ref="AL2" si="3">CONCATENATE("[""TIER""] = ",TEXT(M2,"0"),"; ")</f>
        <v xml:space="preserve">["TIER"] = 0; </v>
      </c>
      <c r="AM2" t="str">
        <f>IF(LEN(N2)&gt;0,CONCATENATE("[""MIN_LVL""] = ",REPT(" ",3-LEN(N2)),"""",N2,"""; "),"                     ")</f>
        <v xml:space="preserve">                     </v>
      </c>
      <c r="AN2" t="str">
        <f t="shared" ref="AN2" si="4">IF(LEN(O2)&gt;0,CONCATENATE("[""MIN_LVL""] = ",REPT(" ",3-LEN(O2)),"""",O2,"""; "),"")</f>
        <v/>
      </c>
      <c r="AO2" t="str">
        <f t="shared" ref="AO2" si="5">CONCATENATE("[""NAME""] = { [""EN""] = """,C2,"""; }; ")</f>
        <v xml:space="preserve">["NAME"] = { ["EN"] = "Level 20+"; }; </v>
      </c>
      <c r="AP2" t="str">
        <f>IF(LEN(L2)&gt;0,CONCATENATE("[""LORE""] = { [""EN""] = """,L2,"""; }; "),"")</f>
        <v/>
      </c>
      <c r="AQ2" t="str">
        <f>IF(LEN(K2)&gt;0,CONCATENATE("[""SUMMARY""] = { [""EN""] = """,K2,"""; }; "),"")</f>
        <v/>
      </c>
      <c r="AR2" t="str">
        <f t="shared" ref="AR2" si="6">IF(LEN(G2)&gt;0,CONCATENATE("[""TITLE""] = { [""EN""] = """,G2,"""; }; "),"")</f>
        <v/>
      </c>
      <c r="AS2" t="str">
        <f>CONCATENATE("};")</f>
        <v>};</v>
      </c>
    </row>
    <row r="3" spans="1:45" x14ac:dyDescent="0.25">
      <c r="C3" s="3" t="s">
        <v>187</v>
      </c>
      <c r="D3" s="2" t="s">
        <v>134</v>
      </c>
      <c r="E3" s="2"/>
      <c r="M3">
        <v>1</v>
      </c>
      <c r="P3">
        <v>23</v>
      </c>
      <c r="R3" t="str">
        <f t="shared" ref="R3:R66" si="7">CONCATENATE(U3,W3,X3,AS3," -- ",C3)</f>
        <v xml:space="preserve">  [2] = {["CAT_ID"] = 23; }; -- - The Great Barrow -</v>
      </c>
      <c r="S3" s="1" t="str">
        <f t="shared" ref="S3:S67" si="8">CONCATENATE(U3,V3,Y3,AA3,AC3,AE3,AG3,AI3,AK3,AL3,AM3,AN3,AO3,AP3,AQ3,AR3,AS3)</f>
        <v xml:space="preserve">  [2] = {                                           ["TYPE"] = 14;             ["VXP"] =    0; ["LP"] =  0; ["REP"] =    0; ["FACTION"] =  1; ["TIER"] = 1;                      ["NAME"] = { ["EN"] = "- The Great Barrow -"; }; };</v>
      </c>
      <c r="T3">
        <f t="shared" ref="T3:T67" si="9">ROW()-1</f>
        <v>2</v>
      </c>
      <c r="U3" t="str">
        <f t="shared" ref="U3:U67" si="10">CONCATENATE(REPT(" ",3-LEN(T3)),"[",T3,"] = {")</f>
        <v xml:space="preserve">  [2] = {</v>
      </c>
      <c r="V3" t="str">
        <f t="shared" ref="V3:V67" si="11">IF(LEN(A3)&gt;0,CONCATENATE("[""ID""] = ",A3,"; "),"                     ")</f>
        <v xml:space="preserve">                     </v>
      </c>
      <c r="W3" t="str">
        <f t="shared" ref="W3:W66" si="12">IF(LEN(A3)&gt;0,CONCATENATE("[""ID""] = ",A3,"; "),"")</f>
        <v/>
      </c>
      <c r="X3" t="str">
        <f t="shared" ref="X3:X66" si="13">IF(LEN(P3)&gt;0,CONCATENATE("[""CAT_ID""] = ",P3,"; "),"")</f>
        <v xml:space="preserve">["CAT_ID"] = 23; </v>
      </c>
      <c r="Y3" s="1" t="str">
        <f t="shared" ref="Y3:Y67" si="14">IF(LEN(B3)&gt;0,CONCATENATE("[""SAVE_INDEX""] = ",REPT(" ",3-LEN(B3)),B3,"; "),REPT(" ",22))</f>
        <v xml:space="preserve">                      </v>
      </c>
      <c r="Z3">
        <f>VLOOKUP(D3,Type!A$2:B$18,2,FALSE)</f>
        <v>14</v>
      </c>
      <c r="AA3" t="str">
        <f t="shared" ref="AA3:AA67" si="15">CONCATENATE("[""TYPE""] = ",REPT(" ",2-LEN(Z3)),Z3,"; ")</f>
        <v xml:space="preserve">["TYPE"] = 14; </v>
      </c>
      <c r="AB3" t="str">
        <f>IF(NOT(ISBLANK(E3)),VLOOKUP(E3,Type!D$2:E$6,2,FALSE),"")</f>
        <v/>
      </c>
      <c r="AC3" t="str">
        <f t="shared" ref="AC3:AC67" si="16">IF(NOT(ISBLANK(E3)),CONCATENATE("[""NA""] = ",AB3,"; "),"            ")</f>
        <v xml:space="preserve">            </v>
      </c>
      <c r="AD3" t="str">
        <f t="shared" ref="AD3:AD67" si="17">TEXT(F3,0)</f>
        <v>0</v>
      </c>
      <c r="AE3" t="str">
        <f t="shared" ref="AE3:AE67" si="18">CONCATENATE("[""VXP""] = ",REPT(" ",4-LEN(AD3)),TEXT(AD3,"0"),"; ")</f>
        <v xml:space="preserve">["VXP"] =    0; </v>
      </c>
      <c r="AF3" t="str">
        <f t="shared" ref="AF3:AF67" si="19">TEXT(H3,0)</f>
        <v>0</v>
      </c>
      <c r="AG3" t="str">
        <f t="shared" ref="AG3:AG67" si="20">CONCATENATE("[""LP""] = ",REPT(" ",2-LEN(AF3)),TEXT(AF3,"0"),"; ")</f>
        <v xml:space="preserve">["LP"] =  0; </v>
      </c>
      <c r="AH3" t="str">
        <f t="shared" ref="AH3:AH67" si="21">TEXT(I3,0)</f>
        <v>0</v>
      </c>
      <c r="AI3" t="str">
        <f t="shared" ref="AI3:AI67" si="22">CONCATENATE("[""REP""] = ",REPT(" ",4-LEN(AH3)),TEXT(AH3,"0"),"; ")</f>
        <v xml:space="preserve">["REP"] =    0; </v>
      </c>
      <c r="AJ3">
        <f>IF(LEN(J3)&gt;0,VLOOKUP(J3,Faction!A$2:B$78,2,FALSE),1)</f>
        <v>1</v>
      </c>
      <c r="AK3" t="str">
        <f t="shared" ref="AK3:AK67" si="23">CONCATENATE("[""FACTION""] = ",REPT(" ",2 - LEN(AJ3)),TEXT(AJ3,"0"),"; ")</f>
        <v xml:space="preserve">["FACTION"] =  1; </v>
      </c>
      <c r="AL3" t="str">
        <f t="shared" ref="AL3:AL67" si="24">CONCATENATE("[""TIER""] = ",TEXT(M3,"0"),"; ")</f>
        <v xml:space="preserve">["TIER"] = 1; </v>
      </c>
      <c r="AM3" t="str">
        <f t="shared" ref="AM3:AM67" si="25">IF(LEN(N3)&gt;0,CONCATENATE("[""MIN_LVL""] = ",REPT(" ",3-LEN(N3)),"""",N3,"""; "),"                     ")</f>
        <v xml:space="preserve">                     </v>
      </c>
      <c r="AN3" t="str">
        <f t="shared" ref="AN3:AN67" si="26">IF(LEN(O3)&gt;0,CONCATENATE("[""MIN_LVL""] = ",REPT(" ",3-LEN(O3)),"""",O3,"""; "),"")</f>
        <v/>
      </c>
      <c r="AO3" t="str">
        <f t="shared" ref="AO3:AO67" si="27">CONCATENATE("[""NAME""] = { [""EN""] = """,C3,"""; }; ")</f>
        <v xml:space="preserve">["NAME"] = { ["EN"] = "- The Great Barrow -"; }; </v>
      </c>
      <c r="AP3" t="str">
        <f t="shared" ref="AP3:AP67" si="28">IF(LEN(L3)&gt;0,CONCATENATE("[""LORE""] = { [""EN""] = """,L3,"""; }; "),"")</f>
        <v/>
      </c>
      <c r="AQ3" t="str">
        <f t="shared" ref="AQ3:AQ67" si="29">IF(LEN(K3)&gt;0,CONCATENATE("[""SUMMARY""] = { [""EN""] = """,K3,"""; }; "),"")</f>
        <v/>
      </c>
      <c r="AR3" t="str">
        <f t="shared" ref="AR3:AR67" si="30">IF(LEN(G3)&gt;0,CONCATENATE("[""TITLE""] = { [""EN""] = """,G3,"""; }; "),"")</f>
        <v/>
      </c>
      <c r="AS3" t="str">
        <f t="shared" ref="AS3:AS67" si="31">CONCATENATE("};")</f>
        <v>};</v>
      </c>
    </row>
    <row r="4" spans="1:45" x14ac:dyDescent="0.25">
      <c r="A4">
        <v>1879190318</v>
      </c>
      <c r="B4">
        <v>1</v>
      </c>
      <c r="C4" t="s">
        <v>139</v>
      </c>
      <c r="D4" t="s">
        <v>31</v>
      </c>
      <c r="G4" t="s">
        <v>140</v>
      </c>
      <c r="K4" t="s">
        <v>144</v>
      </c>
      <c r="L4" t="s">
        <v>143</v>
      </c>
      <c r="M4">
        <v>0</v>
      </c>
      <c r="N4" t="s">
        <v>1392</v>
      </c>
      <c r="R4" t="str">
        <f t="shared" si="7"/>
        <v xml:space="preserve">  [3] = {["ID"] = 1879190318; }; -- Great Barrow -- Maze Wing</v>
      </c>
      <c r="S4" s="1" t="str">
        <f t="shared" si="8"/>
        <v xml:space="preserve">  [3] = {["ID"] = 1879190318; ["SAVE_INDEX"] =   1; ["TYPE"] =  4;             ["VXP"] =    0; ["LP"] =  0; ["REP"] =    0; ["FACTION"] =  1; ["TIER"] = 0; ["MIN_LVL"] = "CAP"; ["NAME"] = { ["EN"] = "Great Barrow -- Maze Wing"; }; ["LORE"] = { ["EN"] = "The haunted tombs of the Barrow-downs are no place for a living mortal."; }; ["SUMMARY"] = { ["EN"] = "Complete 6 quests"; }; ["TITLE"] = { ["EN"] = "Maze Explorer"; }; };</v>
      </c>
      <c r="T4">
        <f t="shared" si="9"/>
        <v>3</v>
      </c>
      <c r="U4" t="str">
        <f t="shared" si="10"/>
        <v xml:space="preserve">  [3] = {</v>
      </c>
      <c r="V4" t="str">
        <f t="shared" si="11"/>
        <v xml:space="preserve">["ID"] = 1879190318; </v>
      </c>
      <c r="W4" t="str">
        <f t="shared" si="12"/>
        <v xml:space="preserve">["ID"] = 1879190318; </v>
      </c>
      <c r="X4" t="str">
        <f t="shared" si="13"/>
        <v/>
      </c>
      <c r="Y4" s="1" t="str">
        <f t="shared" si="14"/>
        <v xml:space="preserve">["SAVE_INDEX"] =   1; </v>
      </c>
      <c r="Z4">
        <f>VLOOKUP(D4,Type!A$2:B$18,2,FALSE)</f>
        <v>4</v>
      </c>
      <c r="AA4" t="str">
        <f t="shared" si="15"/>
        <v xml:space="preserve">["TYPE"] =  4; </v>
      </c>
      <c r="AB4" t="str">
        <f>IF(NOT(ISBLANK(E4)),VLOOKUP(E4,Type!D$2:E$6,2,FALSE),"")</f>
        <v/>
      </c>
      <c r="AC4" t="str">
        <f t="shared" si="16"/>
        <v xml:space="preserve">            </v>
      </c>
      <c r="AD4" t="str">
        <f t="shared" si="17"/>
        <v>0</v>
      </c>
      <c r="AE4" t="str">
        <f t="shared" si="18"/>
        <v xml:space="preserve">["VXP"] =    0; </v>
      </c>
      <c r="AF4" t="str">
        <f t="shared" si="19"/>
        <v>0</v>
      </c>
      <c r="AG4" t="str">
        <f t="shared" si="20"/>
        <v xml:space="preserve">["LP"] =  0; </v>
      </c>
      <c r="AH4" t="str">
        <f t="shared" si="21"/>
        <v>0</v>
      </c>
      <c r="AI4" t="str">
        <f t="shared" si="22"/>
        <v xml:space="preserve">["REP"] =    0; </v>
      </c>
      <c r="AJ4">
        <f>IF(LEN(J4)&gt;0,VLOOKUP(J4,Faction!A$2:B$78,2,FALSE),1)</f>
        <v>1</v>
      </c>
      <c r="AK4" t="str">
        <f t="shared" si="23"/>
        <v xml:space="preserve">["FACTION"] =  1; </v>
      </c>
      <c r="AL4" t="str">
        <f t="shared" si="24"/>
        <v xml:space="preserve">["TIER"] = 0; </v>
      </c>
      <c r="AM4" t="str">
        <f t="shared" si="25"/>
        <v xml:space="preserve">["MIN_LVL"] = "CAP"; </v>
      </c>
      <c r="AN4" t="str">
        <f t="shared" si="26"/>
        <v/>
      </c>
      <c r="AO4" t="str">
        <f t="shared" si="27"/>
        <v xml:space="preserve">["NAME"] = { ["EN"] = "Great Barrow -- Maze Wing"; }; </v>
      </c>
      <c r="AP4" t="str">
        <f t="shared" si="28"/>
        <v xml:space="preserve">["LORE"] = { ["EN"] = "The haunted tombs of the Barrow-downs are no place for a living mortal."; }; </v>
      </c>
      <c r="AQ4" t="str">
        <f t="shared" si="29"/>
        <v xml:space="preserve">["SUMMARY"] = { ["EN"] = "Complete 6 quests"; }; </v>
      </c>
      <c r="AR4" t="str">
        <f t="shared" si="30"/>
        <v xml:space="preserve">["TITLE"] = { ["EN"] = "Maze Explorer"; }; </v>
      </c>
      <c r="AS4" t="str">
        <f t="shared" si="31"/>
        <v>};</v>
      </c>
    </row>
    <row r="5" spans="1:45" x14ac:dyDescent="0.25">
      <c r="A5">
        <v>1879190348</v>
      </c>
      <c r="B5">
        <v>2</v>
      </c>
      <c r="C5" t="s">
        <v>147</v>
      </c>
      <c r="D5" t="s">
        <v>31</v>
      </c>
      <c r="G5" t="s">
        <v>148</v>
      </c>
      <c r="K5" t="s">
        <v>144</v>
      </c>
      <c r="L5" t="s">
        <v>149</v>
      </c>
      <c r="M5">
        <v>0</v>
      </c>
      <c r="N5" t="s">
        <v>1392</v>
      </c>
      <c r="R5" t="str">
        <f t="shared" si="7"/>
        <v xml:space="preserve">  [4] = {["ID"] = 1879190348; }; -- Great Barrow -- Water Wing</v>
      </c>
      <c r="S5" s="1" t="str">
        <f t="shared" si="8"/>
        <v xml:space="preserve">  [4] = {["ID"] = 1879190348; ["SAVE_INDEX"] =   2; ["TYPE"] =  4;             ["VXP"] =    0; ["LP"] =  0; ["REP"] =    0; ["FACTION"] =  1; ["TIER"] = 0; ["MIN_LVL"] = "CAP"; ["NAME"] = { ["EN"] = "Great Barrow -- Water Wing"; }; ["LORE"] = { ["EN"] = "Rumour has it that a Gaunt-lord rules over this wing of Othrongroth."; }; ["SUMMARY"] = { ["EN"] = "Complete 6 quests"; }; ["TITLE"] = { ["EN"] = "Watery Delver"; }; };</v>
      </c>
      <c r="T5">
        <f t="shared" si="9"/>
        <v>4</v>
      </c>
      <c r="U5" t="str">
        <f t="shared" si="10"/>
        <v xml:space="preserve">  [4] = {</v>
      </c>
      <c r="V5" t="str">
        <f t="shared" si="11"/>
        <v xml:space="preserve">["ID"] = 1879190348; </v>
      </c>
      <c r="W5" t="str">
        <f t="shared" si="12"/>
        <v xml:space="preserve">["ID"] = 1879190348; </v>
      </c>
      <c r="X5" t="str">
        <f t="shared" si="13"/>
        <v/>
      </c>
      <c r="Y5" s="1" t="str">
        <f t="shared" si="14"/>
        <v xml:space="preserve">["SAVE_INDEX"] =   2; </v>
      </c>
      <c r="Z5">
        <f>VLOOKUP(D5,Type!A$2:B$18,2,FALSE)</f>
        <v>4</v>
      </c>
      <c r="AA5" t="str">
        <f t="shared" si="15"/>
        <v xml:space="preserve">["TYPE"] =  4; </v>
      </c>
      <c r="AB5" t="str">
        <f>IF(NOT(ISBLANK(E5)),VLOOKUP(E5,Type!D$2:E$6,2,FALSE),"")</f>
        <v/>
      </c>
      <c r="AC5" t="str">
        <f t="shared" si="16"/>
        <v xml:space="preserve">            </v>
      </c>
      <c r="AD5" t="str">
        <f t="shared" si="17"/>
        <v>0</v>
      </c>
      <c r="AE5" t="str">
        <f t="shared" si="18"/>
        <v xml:space="preserve">["VXP"] =    0; </v>
      </c>
      <c r="AF5" t="str">
        <f t="shared" si="19"/>
        <v>0</v>
      </c>
      <c r="AG5" t="str">
        <f t="shared" si="20"/>
        <v xml:space="preserve">["LP"] =  0; </v>
      </c>
      <c r="AH5" t="str">
        <f t="shared" si="21"/>
        <v>0</v>
      </c>
      <c r="AI5" t="str">
        <f t="shared" si="22"/>
        <v xml:space="preserve">["REP"] =    0; </v>
      </c>
      <c r="AJ5">
        <f>IF(LEN(J5)&gt;0,VLOOKUP(J5,Faction!A$2:B$78,2,FALSE),1)</f>
        <v>1</v>
      </c>
      <c r="AK5" t="str">
        <f t="shared" si="23"/>
        <v xml:space="preserve">["FACTION"] =  1; </v>
      </c>
      <c r="AL5" t="str">
        <f t="shared" si="24"/>
        <v xml:space="preserve">["TIER"] = 0; </v>
      </c>
      <c r="AM5" t="str">
        <f t="shared" si="25"/>
        <v xml:space="preserve">["MIN_LVL"] = "CAP"; </v>
      </c>
      <c r="AN5" t="str">
        <f t="shared" si="26"/>
        <v/>
      </c>
      <c r="AO5" t="str">
        <f t="shared" si="27"/>
        <v xml:space="preserve">["NAME"] = { ["EN"] = "Great Barrow -- Water Wing"; }; </v>
      </c>
      <c r="AP5" t="str">
        <f t="shared" si="28"/>
        <v xml:space="preserve">["LORE"] = { ["EN"] = "Rumour has it that a Gaunt-lord rules over this wing of Othrongroth."; }; </v>
      </c>
      <c r="AQ5" t="str">
        <f t="shared" si="29"/>
        <v xml:space="preserve">["SUMMARY"] = { ["EN"] = "Complete 6 quests"; }; </v>
      </c>
      <c r="AR5" t="str">
        <f t="shared" si="30"/>
        <v xml:space="preserve">["TITLE"] = { ["EN"] = "Watery Delver"; }; </v>
      </c>
      <c r="AS5" t="str">
        <f t="shared" si="31"/>
        <v>};</v>
      </c>
    </row>
    <row r="6" spans="1:45" x14ac:dyDescent="0.25">
      <c r="A6">
        <v>1879190349</v>
      </c>
      <c r="B6">
        <v>3</v>
      </c>
      <c r="C6" t="s">
        <v>141</v>
      </c>
      <c r="D6" t="s">
        <v>31</v>
      </c>
      <c r="G6" t="s">
        <v>142</v>
      </c>
      <c r="K6" t="s">
        <v>144</v>
      </c>
      <c r="L6" t="s">
        <v>146</v>
      </c>
      <c r="M6">
        <v>0</v>
      </c>
      <c r="N6" t="s">
        <v>1392</v>
      </c>
      <c r="R6" t="str">
        <f t="shared" si="7"/>
        <v xml:space="preserve">  [5] = {["ID"] = 1879190349; }; -- Great Barrow -- Sambrog Wing</v>
      </c>
      <c r="S6" s="1" t="str">
        <f t="shared" si="8"/>
        <v xml:space="preserve">  [5] = {["ID"] = 1879190349; ["SAVE_INDEX"] =   3; ["TYPE"] =  4;             ["VXP"] =    0; ["LP"] =  0; ["REP"] =    0; ["FACTION"] =  1; ["TIER"] = 0; ["MIN_LVL"] = "CAP"; ["NAME"] = { ["EN"] = "Great Barrow -- Sambrog Wing"; }; ["LORE"] = { ["EN"] = "The wight-lord Sambrog rules over the Barrow-downs in the name of the Witch-king of Angmar."; }; ["SUMMARY"] = { ["EN"] = "Complete 6 quests"; }; ["TITLE"] = { ["EN"] = "Sambrog Stopper"; }; };</v>
      </c>
      <c r="T6">
        <f t="shared" si="9"/>
        <v>5</v>
      </c>
      <c r="U6" t="str">
        <f t="shared" si="10"/>
        <v xml:space="preserve">  [5] = {</v>
      </c>
      <c r="V6" t="str">
        <f t="shared" si="11"/>
        <v xml:space="preserve">["ID"] = 1879190349; </v>
      </c>
      <c r="W6" t="str">
        <f t="shared" si="12"/>
        <v xml:space="preserve">["ID"] = 1879190349;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0</v>
      </c>
      <c r="AE6" t="str">
        <f t="shared" si="18"/>
        <v xml:space="preserve">["VXP"] =    0; </v>
      </c>
      <c r="AF6" t="str">
        <f t="shared" si="19"/>
        <v>0</v>
      </c>
      <c r="AG6" t="str">
        <f t="shared" si="20"/>
        <v xml:space="preserve">["LP"] =  0; </v>
      </c>
      <c r="AH6" t="str">
        <f t="shared" si="21"/>
        <v>0</v>
      </c>
      <c r="AI6" t="str">
        <f t="shared" si="22"/>
        <v xml:space="preserve">["REP"] =    0; </v>
      </c>
      <c r="AJ6">
        <f>IF(LEN(J6)&gt;0,VLOOKUP(J6,Faction!A$2:B$78,2,FALSE),1)</f>
        <v>1</v>
      </c>
      <c r="AK6" t="str">
        <f t="shared" si="23"/>
        <v xml:space="preserve">["FACTION"] =  1; </v>
      </c>
      <c r="AL6" t="str">
        <f t="shared" si="24"/>
        <v xml:space="preserve">["TIER"] = 0; </v>
      </c>
      <c r="AM6" t="str">
        <f t="shared" si="25"/>
        <v xml:space="preserve">["MIN_LVL"] = "CAP"; </v>
      </c>
      <c r="AN6" t="str">
        <f t="shared" si="26"/>
        <v/>
      </c>
      <c r="AO6" t="str">
        <f t="shared" si="27"/>
        <v xml:space="preserve">["NAME"] = { ["EN"] = "Great Barrow -- Sambrog Wing"; }; </v>
      </c>
      <c r="AP6" t="str">
        <f t="shared" si="28"/>
        <v xml:space="preserve">["LORE"] = { ["EN"] = "The wight-lord Sambrog rules over the Barrow-downs in the name of the Witch-king of Angmar."; }; </v>
      </c>
      <c r="AQ6" t="str">
        <f t="shared" si="29"/>
        <v xml:space="preserve">["SUMMARY"] = { ["EN"] = "Complete 6 quests"; }; </v>
      </c>
      <c r="AR6" t="str">
        <f t="shared" si="30"/>
        <v xml:space="preserve">["TITLE"] = { ["EN"] = "Sambrog Stopper"; }; </v>
      </c>
      <c r="AS6" t="str">
        <f t="shared" si="31"/>
        <v>};</v>
      </c>
    </row>
    <row r="7" spans="1:45" x14ac:dyDescent="0.25">
      <c r="A7">
        <v>1879190166</v>
      </c>
      <c r="B7">
        <v>4</v>
      </c>
      <c r="C7" t="s">
        <v>150</v>
      </c>
      <c r="D7" t="s">
        <v>31</v>
      </c>
      <c r="K7" t="s">
        <v>152</v>
      </c>
      <c r="L7" t="s">
        <v>151</v>
      </c>
      <c r="M7">
        <v>1</v>
      </c>
      <c r="R7" t="str">
        <f t="shared" si="7"/>
        <v xml:space="preserve">  [6] = {["ID"] = 1879190166; }; -- Great Barrow -- The Gate to Sambrog</v>
      </c>
      <c r="S7" s="1" t="str">
        <f t="shared" si="8"/>
        <v xml:space="preserve">  [6] = {["ID"] = 1879190166; ["SAVE_INDEX"] =   4; ["TYPE"] =  4;             ["VXP"] =    0; ["LP"] =  0; ["REP"] =    0; ["FACTION"] =  1; ["TIER"] = 1;                      ["NAME"] = { ["EN"] = "Great Barrow -- The Gate to Sambrog"; }; ["LORE"] = { ["EN"] = "Access to the depths of the Great Barrow and the gaunt-man Sambrog is gated by a key. One half lies within the maze, the other with Thadúr."; }; ["SUMMARY"] = { ["EN"] = "Complete Maze and Water Wings"; }; };</v>
      </c>
      <c r="T7">
        <f t="shared" si="9"/>
        <v>6</v>
      </c>
      <c r="U7" t="str">
        <f t="shared" si="10"/>
        <v xml:space="preserve">  [6] = {</v>
      </c>
      <c r="V7" t="str">
        <f t="shared" si="11"/>
        <v xml:space="preserve">["ID"] = 1879190166; </v>
      </c>
      <c r="W7" t="str">
        <f t="shared" si="12"/>
        <v xml:space="preserve">["ID"] = 1879190166;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0</v>
      </c>
      <c r="AE7" t="str">
        <f t="shared" si="18"/>
        <v xml:space="preserve">["VXP"] =    0; </v>
      </c>
      <c r="AF7" t="str">
        <f t="shared" si="19"/>
        <v>0</v>
      </c>
      <c r="AG7" t="str">
        <f t="shared" si="20"/>
        <v xml:space="preserve">["LP"] =  0; </v>
      </c>
      <c r="AH7" t="str">
        <f t="shared" si="21"/>
        <v>0</v>
      </c>
      <c r="AI7" t="str">
        <f t="shared" si="22"/>
        <v xml:space="preserve">["REP"] =    0; </v>
      </c>
      <c r="AJ7">
        <f>IF(LEN(J7)&gt;0,VLOOKUP(J7,Faction!A$2:B$78,2,FALSE),1)</f>
        <v>1</v>
      </c>
      <c r="AK7" t="str">
        <f t="shared" si="23"/>
        <v xml:space="preserve">["FACTION"] =  1; </v>
      </c>
      <c r="AL7" t="str">
        <f t="shared" si="24"/>
        <v xml:space="preserve">["TIER"] = 1; </v>
      </c>
      <c r="AM7" t="str">
        <f t="shared" si="25"/>
        <v xml:space="preserve">                     </v>
      </c>
      <c r="AN7" t="str">
        <f t="shared" si="26"/>
        <v/>
      </c>
      <c r="AO7" t="str">
        <f t="shared" si="27"/>
        <v xml:space="preserve">["NAME"] = { ["EN"] = "Great Barrow -- The Gate to Sambrog"; }; </v>
      </c>
      <c r="AP7" t="str">
        <f t="shared" si="28"/>
        <v xml:space="preserve">["LORE"] = { ["EN"] = "Access to the depths of the Great Barrow and the gaunt-man Sambrog is gated by a key. One half lies within the maze, the other with Thadúr."; }; </v>
      </c>
      <c r="AQ7" t="str">
        <f t="shared" si="29"/>
        <v xml:space="preserve">["SUMMARY"] = { ["EN"] = "Complete Maze and Water Wings"; }; </v>
      </c>
      <c r="AR7" t="str">
        <f t="shared" si="30"/>
        <v/>
      </c>
      <c r="AS7" t="str">
        <f t="shared" si="31"/>
        <v>};</v>
      </c>
    </row>
    <row r="8" spans="1:45" x14ac:dyDescent="0.25">
      <c r="C8" s="3" t="s">
        <v>188</v>
      </c>
      <c r="D8" s="2" t="s">
        <v>134</v>
      </c>
      <c r="E8" s="2"/>
      <c r="M8">
        <v>1</v>
      </c>
      <c r="P8">
        <v>24</v>
      </c>
      <c r="R8" t="str">
        <f t="shared" si="7"/>
        <v xml:space="preserve">  [7] = {["CAT_ID"] = 24; }; -- - Inn of the Forsaken -</v>
      </c>
      <c r="S8" s="1" t="str">
        <f t="shared" si="8"/>
        <v xml:space="preserve">  [7] = {                                           ["TYPE"] = 14;             ["VXP"] =    0; ["LP"] =  0; ["REP"] =    0; ["FACTION"] =  1; ["TIER"] = 1;                      ["NAME"] = { ["EN"] = "- Inn of the Forsaken -"; }; };</v>
      </c>
      <c r="T8">
        <f t="shared" si="9"/>
        <v>7</v>
      </c>
      <c r="U8" t="str">
        <f t="shared" si="10"/>
        <v xml:space="preserve">  [7] = {</v>
      </c>
      <c r="V8" t="str">
        <f t="shared" si="11"/>
        <v xml:space="preserve">                     </v>
      </c>
      <c r="W8" t="str">
        <f t="shared" si="12"/>
        <v/>
      </c>
      <c r="X8" t="str">
        <f t="shared" si="13"/>
        <v xml:space="preserve">["CAT_ID"] = 24; </v>
      </c>
      <c r="Y8" s="1" t="str">
        <f t="shared" si="14"/>
        <v xml:space="preserve">                      </v>
      </c>
      <c r="Z8">
        <f>VLOOKUP(D8,Type!A$2:B$18,2,FALSE)</f>
        <v>14</v>
      </c>
      <c r="AA8" t="str">
        <f t="shared" si="15"/>
        <v xml:space="preserve">["TYPE"] = 14; </v>
      </c>
      <c r="AB8" t="str">
        <f>IF(NOT(ISBLANK(E8)),VLOOKUP(E8,Type!D$2:E$6,2,FALSE),"")</f>
        <v/>
      </c>
      <c r="AC8" t="str">
        <f t="shared" si="16"/>
        <v xml:space="preserve">            </v>
      </c>
      <c r="AD8" t="str">
        <f t="shared" si="17"/>
        <v>0</v>
      </c>
      <c r="AE8" t="str">
        <f t="shared" si="18"/>
        <v xml:space="preserve">["VXP"] =    0; </v>
      </c>
      <c r="AF8" t="str">
        <f t="shared" si="19"/>
        <v>0</v>
      </c>
      <c r="AG8" t="str">
        <f t="shared" si="20"/>
        <v xml:space="preserve">["LP"] =  0; </v>
      </c>
      <c r="AH8" t="str">
        <f t="shared" si="21"/>
        <v>0</v>
      </c>
      <c r="AI8" t="str">
        <f t="shared" si="22"/>
        <v xml:space="preserve">["REP"] =    0; </v>
      </c>
      <c r="AJ8">
        <f>IF(LEN(J8)&gt;0,VLOOKUP(J8,Faction!A$2:B$78,2,FALSE),1)</f>
        <v>1</v>
      </c>
      <c r="AK8" t="str">
        <f t="shared" si="23"/>
        <v xml:space="preserve">["FACTION"] =  1; </v>
      </c>
      <c r="AL8" t="str">
        <f t="shared" si="24"/>
        <v xml:space="preserve">["TIER"] = 1; </v>
      </c>
      <c r="AM8" t="str">
        <f t="shared" si="25"/>
        <v xml:space="preserve">                     </v>
      </c>
      <c r="AN8" t="str">
        <f t="shared" si="26"/>
        <v/>
      </c>
      <c r="AO8" t="str">
        <f t="shared" si="27"/>
        <v xml:space="preserve">["NAME"] = { ["EN"] = "- Inn of the Forsaken -"; }; </v>
      </c>
      <c r="AP8" t="str">
        <f t="shared" si="28"/>
        <v/>
      </c>
      <c r="AQ8" t="str">
        <f t="shared" si="29"/>
        <v/>
      </c>
      <c r="AR8" t="str">
        <f t="shared" si="30"/>
        <v/>
      </c>
      <c r="AS8" t="str">
        <f t="shared" si="31"/>
        <v>};</v>
      </c>
    </row>
    <row r="9" spans="1:45" x14ac:dyDescent="0.25">
      <c r="A9">
        <v>1879210256</v>
      </c>
      <c r="B9">
        <v>5</v>
      </c>
      <c r="C9" t="s">
        <v>1447</v>
      </c>
      <c r="D9" t="s">
        <v>26</v>
      </c>
      <c r="G9" t="s">
        <v>153</v>
      </c>
      <c r="H9">
        <v>5</v>
      </c>
      <c r="I9">
        <v>1200</v>
      </c>
      <c r="J9" t="s">
        <v>93</v>
      </c>
      <c r="K9" t="s">
        <v>154</v>
      </c>
      <c r="L9" t="s">
        <v>155</v>
      </c>
      <c r="M9">
        <v>0</v>
      </c>
      <c r="N9">
        <v>15</v>
      </c>
      <c r="R9" t="str">
        <f t="shared" si="7"/>
        <v xml:space="preserve">  [8] = {["ID"] = 1879210256; }; -- Riddles Beneath the Inn</v>
      </c>
      <c r="S9" s="1" t="str">
        <f t="shared" si="8"/>
        <v xml:space="preserve">  [8] = {["ID"] = 1879210256; ["SAVE_INDEX"] =   5; ["TYPE"] =  6;             ["VXP"] =    0; ["LP"] =  5; ["REP"] = 1200; ["FACTION"] =  8; ["TIER"] = 0; ["MIN_LVL"] =  "15"; ["NAME"] = { ["EN"] = "Riddles Beneath the Inn"; }; ["LORE"] = { ["EN"] = "The runed doors beneath the Forsaken Inn display a random assortment of riddles. Are you clever enough to solve them all?"; }; ["SUMMARY"] = { ["EN"] = "Solve 83 riddles"; }; ["TITLE"] = { ["EN"] = "Riddle-master"; }; };</v>
      </c>
      <c r="T9">
        <f t="shared" si="9"/>
        <v>8</v>
      </c>
      <c r="U9" t="str">
        <f t="shared" si="10"/>
        <v xml:space="preserve">  [8] = {</v>
      </c>
      <c r="V9" t="str">
        <f t="shared" si="11"/>
        <v xml:space="preserve">["ID"] = 1879210256; </v>
      </c>
      <c r="W9" t="str">
        <f t="shared" si="12"/>
        <v xml:space="preserve">["ID"] = 1879210256; </v>
      </c>
      <c r="X9" t="str">
        <f t="shared" si="13"/>
        <v/>
      </c>
      <c r="Y9" s="1" t="str">
        <f t="shared" si="14"/>
        <v xml:space="preserve">["SAVE_INDEX"] =   5; </v>
      </c>
      <c r="Z9">
        <f>VLOOKUP(D9,Type!A$2:B$18,2,FALSE)</f>
        <v>6</v>
      </c>
      <c r="AA9" t="str">
        <f t="shared" si="15"/>
        <v xml:space="preserve">["TYPE"] =  6; </v>
      </c>
      <c r="AB9" t="str">
        <f>IF(NOT(ISBLANK(E9)),VLOOKUP(E9,Type!D$2:E$6,2,FALSE),"")</f>
        <v/>
      </c>
      <c r="AC9" t="str">
        <f t="shared" si="16"/>
        <v xml:space="preserve">            </v>
      </c>
      <c r="AD9" t="str">
        <f t="shared" si="17"/>
        <v>0</v>
      </c>
      <c r="AE9" t="str">
        <f t="shared" si="18"/>
        <v xml:space="preserve">["VXP"] =    0; </v>
      </c>
      <c r="AF9" t="str">
        <f t="shared" si="19"/>
        <v>5</v>
      </c>
      <c r="AG9" t="str">
        <f t="shared" si="20"/>
        <v xml:space="preserve">["LP"] =  5; </v>
      </c>
      <c r="AH9" t="str">
        <f t="shared" si="21"/>
        <v>1200</v>
      </c>
      <c r="AI9" t="str">
        <f t="shared" si="22"/>
        <v xml:space="preserve">["REP"] = 1200; </v>
      </c>
      <c r="AJ9">
        <f>IF(LEN(J9)&gt;0,VLOOKUP(J9,Faction!A$2:B$78,2,FALSE),1)</f>
        <v>8</v>
      </c>
      <c r="AK9" t="str">
        <f t="shared" si="23"/>
        <v xml:space="preserve">["FACTION"] =  8; </v>
      </c>
      <c r="AL9" t="str">
        <f t="shared" si="24"/>
        <v xml:space="preserve">["TIER"] = 0; </v>
      </c>
      <c r="AM9" t="str">
        <f t="shared" si="25"/>
        <v xml:space="preserve">["MIN_LVL"] =  "15"; </v>
      </c>
      <c r="AN9" t="str">
        <f t="shared" si="26"/>
        <v/>
      </c>
      <c r="AO9" t="str">
        <f t="shared" si="27"/>
        <v xml:space="preserve">["NAME"] = { ["EN"] = "Riddles Beneath the Inn"; }; </v>
      </c>
      <c r="AP9" t="str">
        <f t="shared" si="28"/>
        <v xml:space="preserve">["LORE"] = { ["EN"] = "The runed doors beneath the Forsaken Inn display a random assortment of riddles. Are you clever enough to solve them all?"; }; </v>
      </c>
      <c r="AQ9" t="str">
        <f t="shared" si="29"/>
        <v xml:space="preserve">["SUMMARY"] = { ["EN"] = "Solve 83 riddles"; }; </v>
      </c>
      <c r="AR9" t="str">
        <f t="shared" si="30"/>
        <v xml:space="preserve">["TITLE"] = { ["EN"] = "Riddle-master"; }; </v>
      </c>
      <c r="AS9" t="str">
        <f t="shared" si="31"/>
        <v>};</v>
      </c>
    </row>
    <row r="10" spans="1:45" x14ac:dyDescent="0.25">
      <c r="A10">
        <v>1879206148</v>
      </c>
      <c r="B10">
        <v>6</v>
      </c>
      <c r="C10" t="s">
        <v>156</v>
      </c>
      <c r="D10" t="s">
        <v>26</v>
      </c>
      <c r="G10" t="s">
        <v>156</v>
      </c>
      <c r="H10">
        <v>5</v>
      </c>
      <c r="I10">
        <v>1200</v>
      </c>
      <c r="J10" t="s">
        <v>93</v>
      </c>
      <c r="K10" t="s">
        <v>165</v>
      </c>
      <c r="L10" t="s">
        <v>161</v>
      </c>
      <c r="M10">
        <v>0</v>
      </c>
      <c r="N10" t="s">
        <v>1392</v>
      </c>
      <c r="R10" t="str">
        <f t="shared" si="7"/>
        <v xml:space="preserve">  [9] = {["ID"] = 1879206148; }; -- Excavator of the Forsaken Caverns</v>
      </c>
      <c r="S10" s="1" t="str">
        <f t="shared" si="8"/>
        <v xml:space="preserve">  [9] = {["ID"] = 1879206148; ["SAVE_INDEX"] =   6; ["TYPE"] =  6;             ["VXP"] =    0; ["LP"] =  5; ["REP"] = 1200; ["FACTION"] =  8; ["TIER"] = 0; ["MIN_LVL"] = "CAP"; ["NAME"] = { ["EN"] = "Excavator of the Forsaken Caverns"; }; ["LORE"] = { ["EN"] = "The caverns below The Forsaken Inn are fraught with all manner of dangers. Do you have what it takes to explore its depths and conquer its mysteries?"; }; ["SUMMARY"] = { ["EN"] = "Complete 4 deeds"; }; ["TITLE"] = { ["EN"] = "Excavator of the Forsaken Caverns"; }; };</v>
      </c>
      <c r="T10">
        <f t="shared" si="9"/>
        <v>9</v>
      </c>
      <c r="U10" t="str">
        <f t="shared" si="10"/>
        <v xml:space="preserve">  [9] = {</v>
      </c>
      <c r="V10" t="str">
        <f t="shared" si="11"/>
        <v xml:space="preserve">["ID"] = 1879206148; </v>
      </c>
      <c r="W10" t="str">
        <f t="shared" si="12"/>
        <v xml:space="preserve">["ID"] = 1879206148; </v>
      </c>
      <c r="X10" t="str">
        <f t="shared" si="13"/>
        <v/>
      </c>
      <c r="Y10" s="1" t="str">
        <f t="shared" si="14"/>
        <v xml:space="preserve">["SAVE_INDEX"] =   6; </v>
      </c>
      <c r="Z10">
        <f>VLOOKUP(D10,Type!A$2:B$18,2,FALSE)</f>
        <v>6</v>
      </c>
      <c r="AA10" t="str">
        <f t="shared" si="15"/>
        <v xml:space="preserve">["TYPE"] =  6; </v>
      </c>
      <c r="AB10" t="str">
        <f>IF(NOT(ISBLANK(E10)),VLOOKUP(E10,Type!D$2:E$6,2,FALSE),"")</f>
        <v/>
      </c>
      <c r="AC10" t="str">
        <f t="shared" si="16"/>
        <v xml:space="preserve">            </v>
      </c>
      <c r="AD10" t="str">
        <f t="shared" si="17"/>
        <v>0</v>
      </c>
      <c r="AE10" t="str">
        <f t="shared" si="18"/>
        <v xml:space="preserve">["VXP"] =    0; </v>
      </c>
      <c r="AF10" t="str">
        <f t="shared" si="19"/>
        <v>5</v>
      </c>
      <c r="AG10" t="str">
        <f t="shared" si="20"/>
        <v xml:space="preserve">["LP"] =  5; </v>
      </c>
      <c r="AH10" t="str">
        <f t="shared" si="21"/>
        <v>1200</v>
      </c>
      <c r="AI10" t="str">
        <f t="shared" si="22"/>
        <v xml:space="preserve">["REP"] = 1200; </v>
      </c>
      <c r="AJ10">
        <f>IF(LEN(J10)&gt;0,VLOOKUP(J10,Faction!A$2:B$78,2,FALSE),1)</f>
        <v>8</v>
      </c>
      <c r="AK10" t="str">
        <f t="shared" si="23"/>
        <v xml:space="preserve">["FACTION"] =  8; </v>
      </c>
      <c r="AL10" t="str">
        <f t="shared" si="24"/>
        <v xml:space="preserve">["TIER"] = 0; </v>
      </c>
      <c r="AM10" t="str">
        <f t="shared" si="25"/>
        <v xml:space="preserve">["MIN_LVL"] = "CAP"; </v>
      </c>
      <c r="AN10" t="str">
        <f t="shared" si="26"/>
        <v/>
      </c>
      <c r="AO10" t="str">
        <f t="shared" si="27"/>
        <v xml:space="preserve">["NAME"] = { ["EN"] = "Excavator of the Forsaken Caverns"; }; </v>
      </c>
      <c r="AP10" t="str">
        <f t="shared" si="28"/>
        <v xml:space="preserve">["LORE"] = { ["EN"] = "The caverns below The Forsaken Inn are fraught with all manner of dangers. Do you have what it takes to explore its depths and conquer its mysteries?"; }; </v>
      </c>
      <c r="AQ10" t="str">
        <f t="shared" si="29"/>
        <v xml:space="preserve">["SUMMARY"] = { ["EN"] = "Complete 4 deeds"; }; </v>
      </c>
      <c r="AR10" t="str">
        <f t="shared" si="30"/>
        <v xml:space="preserve">["TITLE"] = { ["EN"] = "Excavator of the Forsaken Caverns"; }; </v>
      </c>
      <c r="AS10" t="str">
        <f t="shared" si="31"/>
        <v>};</v>
      </c>
    </row>
    <row r="11" spans="1:45" x14ac:dyDescent="0.25">
      <c r="A11">
        <v>1879206123</v>
      </c>
      <c r="B11">
        <v>7</v>
      </c>
      <c r="C11" t="s">
        <v>157</v>
      </c>
      <c r="D11" t="s">
        <v>31</v>
      </c>
      <c r="H11">
        <v>5</v>
      </c>
      <c r="I11">
        <v>1200</v>
      </c>
      <c r="J11" t="s">
        <v>93</v>
      </c>
      <c r="K11" t="s">
        <v>166</v>
      </c>
      <c r="L11" t="s">
        <v>162</v>
      </c>
      <c r="M11">
        <v>1</v>
      </c>
      <c r="N11">
        <v>15</v>
      </c>
      <c r="R11" t="str">
        <f t="shared" si="7"/>
        <v xml:space="preserve"> [10] = {["ID"] = 1879206123; }; -- Mighty Umín</v>
      </c>
      <c r="S11" s="1" t="str">
        <f t="shared" si="8"/>
        <v xml:space="preserve"> [10] = {["ID"] = 1879206123; ["SAVE_INDEX"] =   7; ["TYPE"] =  4;             ["VXP"] =    0; ["LP"] =  5; ["REP"] = 1200; ["FACTION"] =  8; ["TIER"] = 1; ["MIN_LVL"] =  "15"; ["NAME"] = { ["EN"] = "Mighty Umín"; }; ["LORE"] = { ["EN"] = "Umín has become extremely powerful through the influence of his necklace. You must defeat him if you would have any hope of surviving."; }; ["SUMMARY"] = { ["EN"] = "Defeat Umín"; }; };</v>
      </c>
      <c r="T11">
        <f t="shared" si="9"/>
        <v>10</v>
      </c>
      <c r="U11" t="str">
        <f t="shared" si="10"/>
        <v xml:space="preserve"> [10] = {</v>
      </c>
      <c r="V11" t="str">
        <f t="shared" si="11"/>
        <v xml:space="preserve">["ID"] = 1879206123; </v>
      </c>
      <c r="W11" t="str">
        <f t="shared" si="12"/>
        <v xml:space="preserve">["ID"] = 1879206123; </v>
      </c>
      <c r="X11" t="str">
        <f t="shared" si="13"/>
        <v/>
      </c>
      <c r="Y11" s="1" t="str">
        <f t="shared" si="14"/>
        <v xml:space="preserve">["SAVE_INDEX"] =   7; </v>
      </c>
      <c r="Z11">
        <f>VLOOKUP(D11,Type!A$2:B$18,2,FALSE)</f>
        <v>4</v>
      </c>
      <c r="AA11" t="str">
        <f t="shared" si="15"/>
        <v xml:space="preserve">["TYPE"] =  4; </v>
      </c>
      <c r="AB11" t="str">
        <f>IF(NOT(ISBLANK(E11)),VLOOKUP(E11,Type!D$2:E$6,2,FALSE),"")</f>
        <v/>
      </c>
      <c r="AC11" t="str">
        <f t="shared" si="16"/>
        <v xml:space="preserve">            </v>
      </c>
      <c r="AD11" t="str">
        <f t="shared" si="17"/>
        <v>0</v>
      </c>
      <c r="AE11" t="str">
        <f t="shared" si="18"/>
        <v xml:space="preserve">["VXP"] =    0; </v>
      </c>
      <c r="AF11" t="str">
        <f t="shared" si="19"/>
        <v>5</v>
      </c>
      <c r="AG11" t="str">
        <f t="shared" si="20"/>
        <v xml:space="preserve">["LP"] =  5; </v>
      </c>
      <c r="AH11" t="str">
        <f t="shared" si="21"/>
        <v>1200</v>
      </c>
      <c r="AI11" t="str">
        <f t="shared" si="22"/>
        <v xml:space="preserve">["REP"] = 1200; </v>
      </c>
      <c r="AJ11">
        <f>IF(LEN(J11)&gt;0,VLOOKUP(J11,Faction!A$2:B$78,2,FALSE),1)</f>
        <v>8</v>
      </c>
      <c r="AK11" t="str">
        <f t="shared" si="23"/>
        <v xml:space="preserve">["FACTION"] =  8; </v>
      </c>
      <c r="AL11" t="str">
        <f t="shared" si="24"/>
        <v xml:space="preserve">["TIER"] = 1; </v>
      </c>
      <c r="AM11" t="str">
        <f t="shared" si="25"/>
        <v xml:space="preserve">["MIN_LVL"] =  "15"; </v>
      </c>
      <c r="AN11" t="str">
        <f t="shared" si="26"/>
        <v/>
      </c>
      <c r="AO11" t="str">
        <f t="shared" si="27"/>
        <v xml:space="preserve">["NAME"] = { ["EN"] = "Mighty Umín"; }; </v>
      </c>
      <c r="AP11" t="str">
        <f t="shared" si="28"/>
        <v xml:space="preserve">["LORE"] = { ["EN"] = "Umín has become extremely powerful through the influence of his necklace. You must defeat him if you would have any hope of surviving."; }; </v>
      </c>
      <c r="AQ11" t="str">
        <f t="shared" si="29"/>
        <v xml:space="preserve">["SUMMARY"] = { ["EN"] = "Defeat Umín"; }; </v>
      </c>
      <c r="AR11" t="str">
        <f t="shared" si="30"/>
        <v/>
      </c>
      <c r="AS11" t="str">
        <f t="shared" si="31"/>
        <v>};</v>
      </c>
    </row>
    <row r="12" spans="1:45" x14ac:dyDescent="0.25">
      <c r="A12">
        <v>1879206145</v>
      </c>
      <c r="B12">
        <v>8</v>
      </c>
      <c r="C12" t="s">
        <v>158</v>
      </c>
      <c r="D12" t="s">
        <v>31</v>
      </c>
      <c r="H12">
        <v>5</v>
      </c>
      <c r="I12">
        <v>1200</v>
      </c>
      <c r="J12" t="s">
        <v>93</v>
      </c>
      <c r="K12" t="s">
        <v>167</v>
      </c>
      <c r="L12" t="s">
        <v>163</v>
      </c>
      <c r="M12">
        <v>1</v>
      </c>
      <c r="N12">
        <v>15</v>
      </c>
      <c r="R12" t="str">
        <f t="shared" si="7"/>
        <v xml:space="preserve"> [11] = {["ID"] = 1879206145; }; -- The Necklace's Keeper</v>
      </c>
      <c r="S12" s="1" t="str">
        <f t="shared" si="8"/>
        <v xml:space="preserve"> [11] = {["ID"] = 1879206145; ["SAVE_INDEX"] =   8; ["TYPE"] =  4;             ["VXP"] =    0; ["LP"] =  5; ["REP"] = 1200; ["FACTION"] =  8; ["TIER"] = 1; ["MIN_LVL"] =  "15"; ["NAME"] = { ["EN"] = "The Necklace's Keeper"; }; ["LORE"] = { ["EN"] = "The necklace by itself is just a necklace, but the spirit surrounding it makes it special. This spirit will stop at nothing to escape its prison and find a new host. You must put it to rest once and for all."; }; ["SUMMARY"] = { ["EN"] = "Destroy The Spirit of the Necklace"; }; };</v>
      </c>
      <c r="T12">
        <f t="shared" si="9"/>
        <v>11</v>
      </c>
      <c r="U12" t="str">
        <f t="shared" si="10"/>
        <v xml:space="preserve"> [11] = {</v>
      </c>
      <c r="V12" t="str">
        <f t="shared" si="11"/>
        <v xml:space="preserve">["ID"] = 1879206145; </v>
      </c>
      <c r="W12" t="str">
        <f t="shared" si="12"/>
        <v xml:space="preserve">["ID"] = 1879206145; </v>
      </c>
      <c r="X12" t="str">
        <f t="shared" si="13"/>
        <v/>
      </c>
      <c r="Y12" s="1" t="str">
        <f t="shared" si="14"/>
        <v xml:space="preserve">["SAVE_INDEX"] =   8; </v>
      </c>
      <c r="Z12">
        <f>VLOOKUP(D12,Type!A$2:B$18,2,FALSE)</f>
        <v>4</v>
      </c>
      <c r="AA12" t="str">
        <f t="shared" si="15"/>
        <v xml:space="preserve">["TYPE"] =  4; </v>
      </c>
      <c r="AB12" t="str">
        <f>IF(NOT(ISBLANK(E12)),VLOOKUP(E12,Type!D$2:E$6,2,FALSE),"")</f>
        <v/>
      </c>
      <c r="AC12" t="str">
        <f t="shared" si="16"/>
        <v xml:space="preserve">            </v>
      </c>
      <c r="AD12" t="str">
        <f t="shared" si="17"/>
        <v>0</v>
      </c>
      <c r="AE12" t="str">
        <f t="shared" si="18"/>
        <v xml:space="preserve">["VXP"] =    0; </v>
      </c>
      <c r="AF12" t="str">
        <f t="shared" si="19"/>
        <v>5</v>
      </c>
      <c r="AG12" t="str">
        <f t="shared" si="20"/>
        <v xml:space="preserve">["LP"] =  5; </v>
      </c>
      <c r="AH12" t="str">
        <f t="shared" si="21"/>
        <v>1200</v>
      </c>
      <c r="AI12" t="str">
        <f t="shared" si="22"/>
        <v xml:space="preserve">["REP"] = 1200; </v>
      </c>
      <c r="AJ12">
        <f>IF(LEN(J12)&gt;0,VLOOKUP(J12,Faction!A$2:B$78,2,FALSE),1)</f>
        <v>8</v>
      </c>
      <c r="AK12" t="str">
        <f t="shared" si="23"/>
        <v xml:space="preserve">["FACTION"] =  8; </v>
      </c>
      <c r="AL12" t="str">
        <f t="shared" si="24"/>
        <v xml:space="preserve">["TIER"] = 1; </v>
      </c>
      <c r="AM12" t="str">
        <f t="shared" si="25"/>
        <v xml:space="preserve">["MIN_LVL"] =  "15"; </v>
      </c>
      <c r="AN12" t="str">
        <f t="shared" si="26"/>
        <v/>
      </c>
      <c r="AO12" t="str">
        <f t="shared" si="27"/>
        <v xml:space="preserve">["NAME"] = { ["EN"] = "The Necklace's Keeper"; }; </v>
      </c>
      <c r="AP12" t="str">
        <f t="shared" si="28"/>
        <v xml:space="preserve">["LORE"] = { ["EN"] = "The necklace by itself is just a necklace, but the spirit surrounding it makes it special. This spirit will stop at nothing to escape its prison and find a new host. You must put it to rest once and for all."; }; </v>
      </c>
      <c r="AQ12" t="str">
        <f t="shared" si="29"/>
        <v xml:space="preserve">["SUMMARY"] = { ["EN"] = "Destroy The Spirit of the Necklace"; }; </v>
      </c>
      <c r="AR12" t="str">
        <f t="shared" si="30"/>
        <v/>
      </c>
      <c r="AS12" t="str">
        <f t="shared" si="31"/>
        <v>};</v>
      </c>
    </row>
    <row r="13" spans="1:45" x14ac:dyDescent="0.25">
      <c r="A13">
        <v>1879206121</v>
      </c>
      <c r="B13">
        <v>9</v>
      </c>
      <c r="C13" t="s">
        <v>159</v>
      </c>
      <c r="D13" t="s">
        <v>26</v>
      </c>
      <c r="H13">
        <v>5</v>
      </c>
      <c r="I13">
        <v>1200</v>
      </c>
      <c r="J13" t="s">
        <v>93</v>
      </c>
      <c r="K13" t="s">
        <v>168</v>
      </c>
      <c r="L13" t="s">
        <v>164</v>
      </c>
      <c r="M13">
        <v>1</v>
      </c>
      <c r="N13" t="s">
        <v>1392</v>
      </c>
      <c r="R13" t="str">
        <f t="shared" si="7"/>
        <v xml:space="preserve"> [12] = {["ID"] = 1879206121; }; -- The Perfect Fellowship</v>
      </c>
      <c r="S13" s="1" t="str">
        <f t="shared" si="8"/>
        <v xml:space="preserve"> [12] = {["ID"] = 1879206121; ["SAVE_INDEX"] =   9; ["TYPE"] =  6;             ["VXP"] =    0; ["LP"] =  5; ["REP"] = 1200; ["FACTION"] =  8; ["TIER"] = 1; ["MIN_LVL"] = "CAP"; ["NAME"] = { ["EN"] = "The Perfect Fellowship"; }; ["LORE"] = { ["EN"] = "The caverns below The Forsaken Inn are filled with all manner of objects and dangers requiring the expertise of a wide range of classes. Complete the quest: 'Challenge: The Perfect Fellowship'."; }; ["SUMMARY"] = { ["EN"] = "Complete the quest: 'Challenge: The Perfect Fellowship'."; }; };</v>
      </c>
      <c r="T13">
        <f t="shared" si="9"/>
        <v>12</v>
      </c>
      <c r="U13" t="str">
        <f t="shared" si="10"/>
        <v xml:space="preserve"> [12] = {</v>
      </c>
      <c r="V13" t="str">
        <f t="shared" si="11"/>
        <v xml:space="preserve">["ID"] = 1879206121; </v>
      </c>
      <c r="W13" t="str">
        <f t="shared" si="12"/>
        <v xml:space="preserve">["ID"] = 1879206121; </v>
      </c>
      <c r="X13" t="str">
        <f t="shared" si="13"/>
        <v/>
      </c>
      <c r="Y13" s="1" t="str">
        <f t="shared" si="14"/>
        <v xml:space="preserve">["SAVE_INDEX"] =   9; </v>
      </c>
      <c r="Z13">
        <f>VLOOKUP(D13,Type!A$2:B$18,2,FALSE)</f>
        <v>6</v>
      </c>
      <c r="AA13" t="str">
        <f t="shared" si="15"/>
        <v xml:space="preserve">["TYPE"] =  6; </v>
      </c>
      <c r="AB13" t="str">
        <f>IF(NOT(ISBLANK(E13)),VLOOKUP(E13,Type!D$2:E$6,2,FALSE),"")</f>
        <v/>
      </c>
      <c r="AC13" t="str">
        <f t="shared" si="16"/>
        <v xml:space="preserve">            </v>
      </c>
      <c r="AD13" t="str">
        <f t="shared" si="17"/>
        <v>0</v>
      </c>
      <c r="AE13" t="str">
        <f t="shared" si="18"/>
        <v xml:space="preserve">["VXP"] =    0; </v>
      </c>
      <c r="AF13" t="str">
        <f t="shared" si="19"/>
        <v>5</v>
      </c>
      <c r="AG13" t="str">
        <f t="shared" si="20"/>
        <v xml:space="preserve">["LP"] =  5; </v>
      </c>
      <c r="AH13" t="str">
        <f t="shared" si="21"/>
        <v>1200</v>
      </c>
      <c r="AI13" t="str">
        <f t="shared" si="22"/>
        <v xml:space="preserve">["REP"] = 1200; </v>
      </c>
      <c r="AJ13">
        <f>IF(LEN(J13)&gt;0,VLOOKUP(J13,Faction!A$2:B$78,2,FALSE),1)</f>
        <v>8</v>
      </c>
      <c r="AK13" t="str">
        <f t="shared" si="23"/>
        <v xml:space="preserve">["FACTION"] =  8; </v>
      </c>
      <c r="AL13" t="str">
        <f t="shared" si="24"/>
        <v xml:space="preserve">["TIER"] = 1; </v>
      </c>
      <c r="AM13" t="str">
        <f t="shared" si="25"/>
        <v xml:space="preserve">["MIN_LVL"] = "CAP"; </v>
      </c>
      <c r="AN13" t="str">
        <f t="shared" si="26"/>
        <v/>
      </c>
      <c r="AO13" t="str">
        <f t="shared" si="27"/>
        <v xml:space="preserve">["NAME"] = { ["EN"] = "The Perfect Fellowship"; }; </v>
      </c>
      <c r="AP13" t="str">
        <f t="shared" si="28"/>
        <v xml:space="preserve">["LORE"] = { ["EN"] = "The caverns below The Forsaken Inn are filled with all manner of objects and dangers requiring the expertise of a wide range of classes. Complete the quest: 'Challenge: The Perfect Fellowship'."; }; </v>
      </c>
      <c r="AQ13" t="str">
        <f t="shared" si="29"/>
        <v xml:space="preserve">["SUMMARY"] = { ["EN"] = "Complete the quest: 'Challenge: The Perfect Fellowship'."; }; </v>
      </c>
      <c r="AR13" t="str">
        <f t="shared" si="30"/>
        <v/>
      </c>
      <c r="AS13" t="str">
        <f t="shared" si="31"/>
        <v>};</v>
      </c>
    </row>
    <row r="14" spans="1:45" x14ac:dyDescent="0.25">
      <c r="A14">
        <v>1879206101</v>
      </c>
      <c r="B14">
        <v>10</v>
      </c>
      <c r="C14" t="s">
        <v>160</v>
      </c>
      <c r="D14" t="s">
        <v>26</v>
      </c>
      <c r="H14">
        <v>5</v>
      </c>
      <c r="I14">
        <v>1200</v>
      </c>
      <c r="J14" t="s">
        <v>93</v>
      </c>
      <c r="K14" t="s">
        <v>169</v>
      </c>
      <c r="L14" t="s">
        <v>1634</v>
      </c>
      <c r="M14">
        <v>1</v>
      </c>
      <c r="N14">
        <v>15</v>
      </c>
      <c r="R14" t="str">
        <f t="shared" si="7"/>
        <v xml:space="preserve"> [13] = {["ID"] = 1879206101; }; -- The Journal of Captain Rabghul</v>
      </c>
      <c r="S14" s="1" t="str">
        <f t="shared" si="8"/>
        <v xml:space="preserve"> [13] = {["ID"] = 1879206101; ["SAVE_INDEX"] =  10; ["TYPE"] =  6;             ["VXP"] =    0; ["LP"] =  5; ["REP"] = 1200; ["FACTION"] =  8; ["TIER"] = 1; ["MIN_LVL"] =  "15"; ["NAME"] = { ["EN"] = "The Journal of Captain Rabghul"; }; ["LORE"]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["SUMMARY"] = { ["EN"] = "Locate 5 different pages."; }; };</v>
      </c>
      <c r="T14">
        <f t="shared" si="9"/>
        <v>13</v>
      </c>
      <c r="U14" t="str">
        <f t="shared" si="10"/>
        <v xml:space="preserve"> [13] = {</v>
      </c>
      <c r="V14" t="str">
        <f t="shared" si="11"/>
        <v xml:space="preserve">["ID"] = 1879206101; </v>
      </c>
      <c r="W14" t="str">
        <f t="shared" si="12"/>
        <v xml:space="preserve">["ID"] = 1879206101; </v>
      </c>
      <c r="X14" t="str">
        <f t="shared" si="13"/>
        <v/>
      </c>
      <c r="Y14" s="1" t="str">
        <f t="shared" si="14"/>
        <v xml:space="preserve">["SAVE_INDEX"] =  10; </v>
      </c>
      <c r="Z14">
        <f>VLOOKUP(D14,Type!A$2:B$18,2,FALSE)</f>
        <v>6</v>
      </c>
      <c r="AA14" t="str">
        <f t="shared" si="15"/>
        <v xml:space="preserve">["TYPE"] =  6; </v>
      </c>
      <c r="AB14" t="str">
        <f>IF(NOT(ISBLANK(E14)),VLOOKUP(E14,Type!D$2:E$6,2,FALSE),"")</f>
        <v/>
      </c>
      <c r="AC14" t="str">
        <f t="shared" si="16"/>
        <v xml:space="preserve">            </v>
      </c>
      <c r="AD14" t="str">
        <f t="shared" si="17"/>
        <v>0</v>
      </c>
      <c r="AE14" t="str">
        <f t="shared" si="18"/>
        <v xml:space="preserve">["VXP"] =    0; </v>
      </c>
      <c r="AF14" t="str">
        <f t="shared" si="19"/>
        <v>5</v>
      </c>
      <c r="AG14" t="str">
        <f t="shared" si="20"/>
        <v xml:space="preserve">["LP"] =  5; </v>
      </c>
      <c r="AH14" t="str">
        <f t="shared" si="21"/>
        <v>1200</v>
      </c>
      <c r="AI14" t="str">
        <f t="shared" si="22"/>
        <v xml:space="preserve">["REP"] = 1200; </v>
      </c>
      <c r="AJ14">
        <f>IF(LEN(J14)&gt;0,VLOOKUP(J14,Faction!A$2:B$78,2,FALSE),1)</f>
        <v>8</v>
      </c>
      <c r="AK14" t="str">
        <f t="shared" si="23"/>
        <v xml:space="preserve">["FACTION"] =  8; </v>
      </c>
      <c r="AL14" t="str">
        <f t="shared" si="24"/>
        <v xml:space="preserve">["TIER"] = 1; </v>
      </c>
      <c r="AM14" t="str">
        <f t="shared" si="25"/>
        <v xml:space="preserve">["MIN_LVL"] =  "15"; </v>
      </c>
      <c r="AN14" t="str">
        <f t="shared" si="26"/>
        <v/>
      </c>
      <c r="AO14" t="str">
        <f t="shared" si="27"/>
        <v xml:space="preserve">["NAME"] = { ["EN"] = "The Journal of Captain Rabghul"; }; </v>
      </c>
      <c r="AP14" t="str">
        <f t="shared" si="28"/>
        <v xml:space="preserve">["LORE"]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v>
      </c>
      <c r="AQ14" t="str">
        <f t="shared" si="29"/>
        <v xml:space="preserve">["SUMMARY"] = { ["EN"] = "Locate 5 different pages."; }; </v>
      </c>
      <c r="AR14" t="str">
        <f t="shared" si="30"/>
        <v/>
      </c>
      <c r="AS14" t="str">
        <f t="shared" si="31"/>
        <v>};</v>
      </c>
    </row>
    <row r="15" spans="1:45" x14ac:dyDescent="0.25">
      <c r="C15" s="3" t="s">
        <v>1841</v>
      </c>
      <c r="D15" s="2" t="s">
        <v>134</v>
      </c>
      <c r="E15" s="2"/>
      <c r="P15">
        <v>25</v>
      </c>
      <c r="R15" t="str">
        <f t="shared" si="7"/>
        <v xml:space="preserve"> [14] = {["CAT_ID"] = 25; }; -- - Woe of the Willow -</v>
      </c>
      <c r="S15" s="1" t="str">
        <f t="shared" si="8"/>
        <v xml:space="preserve"> [14] = {                                           ["TYPE"] = 14;             ["VXP"] =    0; ["LP"] =  0; ["REP"] =    0; ["FACTION"] =  1; ["TIER"] = 0;                      ["NAME"] = { ["EN"] = "- Woe of the Willow -"; }; };</v>
      </c>
      <c r="T15">
        <f t="shared" si="9"/>
        <v>14</v>
      </c>
      <c r="U15" t="str">
        <f t="shared" si="10"/>
        <v xml:space="preserve"> [14] = {</v>
      </c>
      <c r="V15" t="str">
        <f t="shared" si="11"/>
        <v xml:space="preserve">                     </v>
      </c>
      <c r="W15" t="str">
        <f t="shared" si="12"/>
        <v/>
      </c>
      <c r="X15" t="str">
        <f t="shared" si="13"/>
        <v xml:space="preserve">["CAT_ID"] = 25; </v>
      </c>
      <c r="Y15" s="1" t="str">
        <f t="shared" si="14"/>
        <v xml:space="preserve">                      </v>
      </c>
      <c r="Z15">
        <f>VLOOKUP(D15,Type!A$2:B$18,2,FALSE)</f>
        <v>14</v>
      </c>
      <c r="AA15" t="str">
        <f t="shared" si="15"/>
        <v xml:space="preserve">["TYPE"] = 14; </v>
      </c>
      <c r="AB15" t="str">
        <f>IF(NOT(ISBLANK(E15)),VLOOKUP(E15,Type!D$2:E$6,2,FALSE),"")</f>
        <v/>
      </c>
      <c r="AC15" t="str">
        <f t="shared" si="16"/>
        <v xml:space="preserve">            </v>
      </c>
      <c r="AD15" t="str">
        <f t="shared" si="17"/>
        <v>0</v>
      </c>
      <c r="AE15" t="str">
        <f t="shared" si="18"/>
        <v xml:space="preserve">["VXP"] =    0; </v>
      </c>
      <c r="AF15" t="str">
        <f t="shared" si="19"/>
        <v>0</v>
      </c>
      <c r="AG15" t="str">
        <f t="shared" si="20"/>
        <v xml:space="preserve">["LP"] =  0; </v>
      </c>
      <c r="AH15" t="str">
        <f t="shared" si="21"/>
        <v>0</v>
      </c>
      <c r="AI15" t="str">
        <f t="shared" si="22"/>
        <v xml:space="preserve">["REP"] =    0; </v>
      </c>
      <c r="AJ15">
        <f>IF(LEN(J15)&gt;0,VLOOKUP(J15,Faction!A$2:B$78,2,FALSE),1)</f>
        <v>1</v>
      </c>
      <c r="AK15" t="str">
        <f t="shared" si="23"/>
        <v xml:space="preserve">["FACTION"] =  1; </v>
      </c>
      <c r="AL15" t="str">
        <f t="shared" si="24"/>
        <v xml:space="preserve">["TIER"] = 0; </v>
      </c>
      <c r="AM15" t="str">
        <f t="shared" si="25"/>
        <v xml:space="preserve">                     </v>
      </c>
      <c r="AN15" t="str">
        <f t="shared" si="26"/>
        <v/>
      </c>
      <c r="AO15" t="str">
        <f t="shared" si="27"/>
        <v xml:space="preserve">["NAME"] = { ["EN"] = "- Woe of the Willow -"; }; </v>
      </c>
      <c r="AP15" t="str">
        <f t="shared" si="28"/>
        <v/>
      </c>
      <c r="AQ15" t="str">
        <f t="shared" si="29"/>
        <v/>
      </c>
      <c r="AR15" t="str">
        <f t="shared" si="30"/>
        <v/>
      </c>
      <c r="AS15" t="str">
        <f t="shared" si="31"/>
        <v>};</v>
      </c>
    </row>
    <row r="16" spans="1:45" x14ac:dyDescent="0.25">
      <c r="A16">
        <v>1879415754</v>
      </c>
      <c r="B16">
        <v>93</v>
      </c>
      <c r="C16" t="s">
        <v>1853</v>
      </c>
      <c r="D16" t="s">
        <v>31</v>
      </c>
      <c r="F16">
        <v>2000</v>
      </c>
      <c r="K16" t="s">
        <v>1855</v>
      </c>
      <c r="L16" t="s">
        <v>1854</v>
      </c>
      <c r="M16">
        <v>0</v>
      </c>
      <c r="N16">
        <v>125</v>
      </c>
      <c r="R16" t="str">
        <f t="shared" si="7"/>
        <v xml:space="preserve"> [15] = {["ID"] = 1879415754; }; -- Woe of the Willow -- Tier 1</v>
      </c>
      <c r="S16" s="1" t="str">
        <f t="shared" si="8"/>
        <v xml:space="preserve"> [15] = {["ID"] = 1879415754; ["SAVE_INDEX"] =  93; ["TYPE"] =  4;             ["VXP"] = 2000; ["LP"] =  0; ["REP"] =    0; ["FACTION"] =  1; ["TIER"] = 0; ["MIN_LVL"] = "125"; ["NAME"] = { ["EN"] = "Woe of the Willow -- Tier 1"; }; ["LORE"] = { ["EN"] = "In the heart of the Old Forest, a fell sword calls forth evil spirits from the Barrow-downs. Only by destroying the sword can you stop the wood-trolls' blight from spreading and end the forest's misery."; }; ["SUMMARY"] = { ["EN"] = "Complete Woe of the Willow -- Tier 1"; }; };</v>
      </c>
      <c r="T16">
        <f t="shared" si="9"/>
        <v>15</v>
      </c>
      <c r="U16" t="str">
        <f t="shared" si="10"/>
        <v xml:space="preserve"> [15] = {</v>
      </c>
      <c r="V16" t="str">
        <f t="shared" si="11"/>
        <v xml:space="preserve">["ID"] = 1879415754; </v>
      </c>
      <c r="W16" t="str">
        <f t="shared" si="12"/>
        <v xml:space="preserve">["ID"] = 1879415754; </v>
      </c>
      <c r="X16" t="str">
        <f t="shared" si="13"/>
        <v/>
      </c>
      <c r="Y16" s="1" t="str">
        <f t="shared" si="14"/>
        <v xml:space="preserve">["SAVE_INDEX"] =  93;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0</v>
      </c>
      <c r="AG16" t="str">
        <f t="shared" si="20"/>
        <v xml:space="preserve">["LP"] =  0; </v>
      </c>
      <c r="AH16" t="str">
        <f t="shared" si="21"/>
        <v>0</v>
      </c>
      <c r="AI16" t="str">
        <f t="shared" si="22"/>
        <v xml:space="preserve">["REP"] =    0; </v>
      </c>
      <c r="AJ16">
        <f>IF(LEN(J16)&gt;0,VLOOKUP(J16,Faction!A$2:B$78,2,FALSE),1)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"Woe of the Willow -- Tier 1"; }; </v>
      </c>
      <c r="AP16" t="str">
        <f t="shared" si="28"/>
        <v xml:space="preserve">["LORE"] = { ["EN"] = "In the heart of the Old Forest, a fell sword calls forth evil spirits from the Barrow-downs. Only by destroying the sword can you stop the wood-trolls' blight from spreading and end the forest's misery."; }; </v>
      </c>
      <c r="AQ16" t="str">
        <f t="shared" si="29"/>
        <v xml:space="preserve">["SUMMARY"] = { ["EN"] = "Complete Woe of the Willow -- Tier 1"; }; </v>
      </c>
      <c r="AR16" t="str">
        <f t="shared" si="30"/>
        <v/>
      </c>
      <c r="AS16" t="str">
        <f t="shared" si="31"/>
        <v>};</v>
      </c>
    </row>
    <row r="17" spans="1:45" x14ac:dyDescent="0.25">
      <c r="A17">
        <v>1879415751</v>
      </c>
      <c r="B17">
        <v>94</v>
      </c>
      <c r="C17" t="s">
        <v>1856</v>
      </c>
      <c r="D17" t="s">
        <v>31</v>
      </c>
      <c r="F17">
        <v>2000</v>
      </c>
      <c r="K17" t="s">
        <v>1857</v>
      </c>
      <c r="L17" t="s">
        <v>1854</v>
      </c>
      <c r="M17">
        <v>0</v>
      </c>
      <c r="N17">
        <v>125</v>
      </c>
      <c r="R17" t="str">
        <f t="shared" si="7"/>
        <v xml:space="preserve"> [16] = {["ID"] = 1879415751; }; -- Woe of the Willow -- Tier 2</v>
      </c>
      <c r="S17" s="1" t="str">
        <f t="shared" si="8"/>
        <v xml:space="preserve"> [16] = {["ID"] = 1879415751; ["SAVE_INDEX"] =  94; ["TYPE"] =  4;             ["VXP"] = 2000; ["LP"] =  0; ["REP"] =    0; ["FACTION"] =  1; ["TIER"] = 0; ["MIN_LVL"] = "125"; ["NAME"] = { ["EN"] = "Woe of the Willow -- Tier 2"; }; ["LORE"] = { ["EN"] = "In the heart of the Old Forest, a fell sword calls forth evil spirits from the Barrow-downs. Only by destroying the sword can you stop the wood-trolls' blight from spreading and end the forest's misery."; }; ["SUMMARY"] = { ["EN"] = "Complete Woe of the Willow -- Tier 2"; }; };</v>
      </c>
      <c r="T17">
        <f t="shared" si="9"/>
        <v>16</v>
      </c>
      <c r="U17" t="str">
        <f t="shared" si="10"/>
        <v xml:space="preserve"> [16] = {</v>
      </c>
      <c r="V17" t="str">
        <f t="shared" si="11"/>
        <v xml:space="preserve">["ID"] = 1879415751; </v>
      </c>
      <c r="W17" t="str">
        <f t="shared" si="12"/>
        <v xml:space="preserve">["ID"] = 1879415751; </v>
      </c>
      <c r="X17" t="str">
        <f t="shared" si="13"/>
        <v/>
      </c>
      <c r="Y17" s="1" t="str">
        <f t="shared" si="14"/>
        <v xml:space="preserve">["SAVE_INDEX"] =  94;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0</v>
      </c>
      <c r="AG17" t="str">
        <f t="shared" si="20"/>
        <v xml:space="preserve">["LP"] =  0; </v>
      </c>
      <c r="AH17" t="str">
        <f t="shared" si="21"/>
        <v>0</v>
      </c>
      <c r="AI17" t="str">
        <f t="shared" si="22"/>
        <v xml:space="preserve">["REP"] =    0; </v>
      </c>
      <c r="AJ17">
        <f>IF(LEN(J17)&gt;0,VLOOKUP(J17,Faction!A$2:B$78,2,FALSE),1)</f>
        <v>1</v>
      </c>
      <c r="AK17" t="str">
        <f t="shared" si="23"/>
        <v xml:space="preserve">["FACTION"] =  1; </v>
      </c>
      <c r="AL17" t="str">
        <f t="shared" si="24"/>
        <v xml:space="preserve">["TIER"] = 0; </v>
      </c>
      <c r="AM17" t="str">
        <f t="shared" si="25"/>
        <v xml:space="preserve">["MIN_LVL"] = "125"; </v>
      </c>
      <c r="AN17" t="str">
        <f t="shared" si="26"/>
        <v/>
      </c>
      <c r="AO17" t="str">
        <f t="shared" si="27"/>
        <v xml:space="preserve">["NAME"] = { ["EN"] = "Woe of the Willow -- Tier 2"; }; </v>
      </c>
      <c r="AP17" t="str">
        <f t="shared" si="28"/>
        <v xml:space="preserve">["LORE"] = { ["EN"] = "In the heart of the Old Forest, a fell sword calls forth evil spirits from the Barrow-downs. Only by destroying the sword can you stop the wood-trolls' blight from spreading and end the forest's misery."; }; </v>
      </c>
      <c r="AQ17" t="str">
        <f t="shared" si="29"/>
        <v xml:space="preserve">["SUMMARY"] = { ["EN"] = "Complete Woe of the Willow -- Tier 2"; }; </v>
      </c>
      <c r="AR17" t="str">
        <f t="shared" si="30"/>
        <v/>
      </c>
      <c r="AS17" t="str">
        <f t="shared" si="31"/>
        <v>};</v>
      </c>
    </row>
    <row r="18" spans="1:45" x14ac:dyDescent="0.25">
      <c r="A18">
        <v>1879415753</v>
      </c>
      <c r="B18">
        <v>95</v>
      </c>
      <c r="C18" t="s">
        <v>1858</v>
      </c>
      <c r="D18" t="s">
        <v>31</v>
      </c>
      <c r="F18">
        <v>2000</v>
      </c>
      <c r="G18" t="s">
        <v>1859</v>
      </c>
      <c r="K18" t="s">
        <v>1860</v>
      </c>
      <c r="L18" t="s">
        <v>1854</v>
      </c>
      <c r="M18">
        <v>0</v>
      </c>
      <c r="N18">
        <v>125</v>
      </c>
      <c r="R18" t="str">
        <f t="shared" si="7"/>
        <v xml:space="preserve"> [17] = {["ID"] = 1879415753; }; -- Woe of the Willow -- Tier 3</v>
      </c>
      <c r="S18" s="1" t="str">
        <f t="shared" si="8"/>
        <v xml:space="preserve"> [17] = {["ID"] = 1879415753; ["SAVE_INDEX"] =  95; ["TYPE"] =  4;             ["VXP"] = 2000; ["LP"] =  0; ["REP"] =    0; ["FACTION"] =  1; ["TIER"] = 0; ["MIN_LVL"] = "125"; ["NAME"] = { ["EN"] = "Woe of the Willow -- Tier 3"; }; ["LORE"] = { ["EN"] = "In the heart of the Old Forest, a fell sword calls forth evil spirits from the Barrow-downs. Only by destroying the sword can you stop the wood-trolls' blight from spreading and end the forest's misery."; }; ["SUMMARY"] = { ["EN"] = "Complete Woe of the Willow -- Tier 3"; }; ["TITLE"] = { ["EN"] = "Protector of the Old Forest"; }; };</v>
      </c>
      <c r="T18">
        <f t="shared" si="9"/>
        <v>17</v>
      </c>
      <c r="U18" t="str">
        <f t="shared" si="10"/>
        <v xml:space="preserve"> [17] = {</v>
      </c>
      <c r="V18" t="str">
        <f t="shared" si="11"/>
        <v xml:space="preserve">["ID"] = 1879415753; </v>
      </c>
      <c r="W18" t="str">
        <f t="shared" si="12"/>
        <v xml:space="preserve">["ID"] = 1879415753; </v>
      </c>
      <c r="X18" t="str">
        <f t="shared" si="13"/>
        <v/>
      </c>
      <c r="Y18" s="1" t="str">
        <f t="shared" si="14"/>
        <v xml:space="preserve">["SAVE_INDEX"] =  95;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0</v>
      </c>
      <c r="AG18" t="str">
        <f t="shared" si="20"/>
        <v xml:space="preserve">["LP"] =  0; </v>
      </c>
      <c r="AH18" t="str">
        <f t="shared" si="21"/>
        <v>0</v>
      </c>
      <c r="AI18" t="str">
        <f t="shared" si="22"/>
        <v xml:space="preserve">["REP"] =    0; </v>
      </c>
      <c r="AJ18">
        <f>IF(LEN(J18)&gt;0,VLOOKUP(J18,Faction!A$2:B$78,2,FALSE),1)</f>
        <v>1</v>
      </c>
      <c r="AK18" t="str">
        <f t="shared" si="23"/>
        <v xml:space="preserve">["FACTION"] =  1; </v>
      </c>
      <c r="AL18" t="str">
        <f t="shared" si="24"/>
        <v xml:space="preserve">["TIER"] = 0; </v>
      </c>
      <c r="AM18" t="str">
        <f t="shared" si="25"/>
        <v xml:space="preserve">["MIN_LVL"] = "125"; </v>
      </c>
      <c r="AN18" t="str">
        <f t="shared" si="26"/>
        <v/>
      </c>
      <c r="AO18" t="str">
        <f t="shared" si="27"/>
        <v xml:space="preserve">["NAME"] = { ["EN"] = "Woe of the Willow -- Tier 3"; }; </v>
      </c>
      <c r="AP18" t="str">
        <f t="shared" si="28"/>
        <v xml:space="preserve">["LORE"] = { ["EN"] = "In the heart of the Old Forest, a fell sword calls forth evil spirits from the Barrow-downs. Only by destroying the sword can you stop the wood-trolls' blight from spreading and end the forest's misery."; }; </v>
      </c>
      <c r="AQ18" t="str">
        <f t="shared" si="29"/>
        <v xml:space="preserve">["SUMMARY"] = { ["EN"] = "Complete Woe of the Willow -- Tier 3"; }; </v>
      </c>
      <c r="AR18" t="str">
        <f t="shared" si="30"/>
        <v xml:space="preserve">["TITLE"] = { ["EN"] = "Protector of the Old Forest"; }; </v>
      </c>
      <c r="AS18" t="str">
        <f t="shared" si="31"/>
        <v>};</v>
      </c>
    </row>
    <row r="19" spans="1:45" x14ac:dyDescent="0.25">
      <c r="C19" s="3" t="s">
        <v>1981</v>
      </c>
      <c r="D19" s="2" t="s">
        <v>134</v>
      </c>
      <c r="P19">
        <v>26</v>
      </c>
      <c r="R19" t="str">
        <f t="shared" si="7"/>
        <v xml:space="preserve"> [18] = {["CAT_ID"] = 26; }; -- - Sarch Vorn, the Black Grave -</v>
      </c>
      <c r="S19" s="1" t="str">
        <f t="shared" si="8"/>
        <v xml:space="preserve"> [18] = {                                           ["TYPE"] = 14;             ["VXP"] =    0; ["LP"] =  0; ["REP"] =    0; ["FACTION"] =  1; ["TIER"] = 0;                      ["NAME"] = { ["EN"] = "- Sarch Vorn, the Black Grave -"; }; };</v>
      </c>
      <c r="T19">
        <f t="shared" si="9"/>
        <v>18</v>
      </c>
      <c r="U19" t="str">
        <f t="shared" si="10"/>
        <v xml:space="preserve"> [18] = {</v>
      </c>
      <c r="V19" t="str">
        <f t="shared" si="11"/>
        <v xml:space="preserve">                     </v>
      </c>
      <c r="W19" t="str">
        <f t="shared" si="12"/>
        <v/>
      </c>
      <c r="X19" t="str">
        <f t="shared" si="13"/>
        <v xml:space="preserve">["CAT_ID"] = 26; </v>
      </c>
      <c r="Y19" s="1" t="str">
        <f t="shared" si="14"/>
        <v xml:space="preserve">                      </v>
      </c>
      <c r="Z19">
        <f>VLOOKUP(D19,Type!A$2:B$18,2,FALSE)</f>
        <v>14</v>
      </c>
      <c r="AA19" t="str">
        <f t="shared" si="15"/>
        <v xml:space="preserve">["TYPE"] = 14; </v>
      </c>
      <c r="AB19" t="str">
        <f>IF(NOT(ISBLANK(E19)),VLOOKUP(E19,Type!D$2:E$6,2,FALSE),"")</f>
        <v/>
      </c>
      <c r="AC19" t="str">
        <f t="shared" si="16"/>
        <v xml:space="preserve">            </v>
      </c>
      <c r="AD19" t="str">
        <f t="shared" si="17"/>
        <v>0</v>
      </c>
      <c r="AE19" t="str">
        <f t="shared" si="18"/>
        <v xml:space="preserve">["VXP"] =    0; </v>
      </c>
      <c r="AF19" t="str">
        <f t="shared" si="19"/>
        <v>0</v>
      </c>
      <c r="AG19" t="str">
        <f t="shared" si="20"/>
        <v xml:space="preserve">["LP"] =  0; </v>
      </c>
      <c r="AH19" t="str">
        <f t="shared" si="21"/>
        <v>0</v>
      </c>
      <c r="AI19" t="str">
        <f t="shared" si="22"/>
        <v xml:space="preserve">["REP"] =    0; </v>
      </c>
      <c r="AJ19">
        <f>IF(LEN(J19)&gt;0,VLOOKUP(J19,Faction!A$2:B$78,2,FALSE),1)</f>
        <v>1</v>
      </c>
      <c r="AK19" t="str">
        <f t="shared" si="23"/>
        <v xml:space="preserve">["FACTION"] =  1; </v>
      </c>
      <c r="AL19" t="str">
        <f t="shared" si="24"/>
        <v xml:space="preserve">["TIER"] = 0; </v>
      </c>
      <c r="AM19" t="str">
        <f t="shared" si="25"/>
        <v xml:space="preserve">                     </v>
      </c>
      <c r="AN19" t="str">
        <f t="shared" si="26"/>
        <v/>
      </c>
      <c r="AO19" t="str">
        <f t="shared" si="27"/>
        <v xml:space="preserve">["NAME"] = { ["EN"] = "- Sarch Vorn, the Black Grave -"; }; </v>
      </c>
      <c r="AP19" t="str">
        <f t="shared" si="28"/>
        <v/>
      </c>
      <c r="AQ19" t="str">
        <f t="shared" si="29"/>
        <v/>
      </c>
      <c r="AR19" t="str">
        <f t="shared" si="30"/>
        <v/>
      </c>
      <c r="AS19" t="str">
        <f t="shared" si="31"/>
        <v>};</v>
      </c>
    </row>
    <row r="20" spans="1:45" x14ac:dyDescent="0.25">
      <c r="A20">
        <v>1879449482</v>
      </c>
      <c r="B20">
        <v>101</v>
      </c>
      <c r="C20" t="s">
        <v>1982</v>
      </c>
      <c r="D20" t="s">
        <v>30</v>
      </c>
      <c r="G20" t="s">
        <v>1998</v>
      </c>
      <c r="K20" t="s">
        <v>165</v>
      </c>
      <c r="L20" t="s">
        <v>1983</v>
      </c>
      <c r="M20">
        <v>0</v>
      </c>
      <c r="N20">
        <v>20</v>
      </c>
      <c r="R20" t="str">
        <f t="shared" si="7"/>
        <v xml:space="preserve"> [19] = {["ID"] = 1879449482; }; -- Deeds of Sarch Vorn</v>
      </c>
      <c r="S20" s="1" t="str">
        <f t="shared" si="8"/>
        <v xml:space="preserve"> [19] = {["ID"] = 1879449482; ["SAVE_INDEX"] = 101; ["TYPE"] =  7;             ["VXP"] =    0; ["LP"] =  0; ["REP"] =    0; ["FACTION"] =  1; ["TIER"] = 0; ["MIN_LVL"] =  "20"; ["NAME"] = { ["EN"] = "Deeds of Sarch Vorn";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4 deeds"; }; ["TITLE"] = { ["EN"] = "Banisher of the Grey Fear"; }; };</v>
      </c>
      <c r="T20">
        <f t="shared" si="9"/>
        <v>19</v>
      </c>
      <c r="U20" t="str">
        <f t="shared" si="10"/>
        <v xml:space="preserve"> [19] = {</v>
      </c>
      <c r="V20" t="str">
        <f t="shared" si="11"/>
        <v xml:space="preserve">["ID"] = 1879449482; </v>
      </c>
      <c r="W20" t="str">
        <f t="shared" si="12"/>
        <v xml:space="preserve">["ID"] = 1879449482; </v>
      </c>
      <c r="X20" t="str">
        <f t="shared" si="13"/>
        <v/>
      </c>
      <c r="Y20" s="1" t="str">
        <f t="shared" si="14"/>
        <v xml:space="preserve">["SAVE_INDEX"] = 101; </v>
      </c>
      <c r="Z20">
        <f>VLOOKUP(D20,Type!A$2:B$18,2,FALSE)</f>
        <v>7</v>
      </c>
      <c r="AA20" t="str">
        <f t="shared" si="15"/>
        <v xml:space="preserve">["TYPE"] =  7; </v>
      </c>
      <c r="AB20" t="str">
        <f>IF(NOT(ISBLANK(E20)),VLOOKUP(E20,Type!D$2:E$6,2,FALSE),"")</f>
        <v/>
      </c>
      <c r="AC20" t="str">
        <f t="shared" si="16"/>
        <v xml:space="preserve">            </v>
      </c>
      <c r="AD20" t="str">
        <f t="shared" si="17"/>
        <v>0</v>
      </c>
      <c r="AE20" t="str">
        <f t="shared" si="18"/>
        <v xml:space="preserve">["VXP"] =    0; </v>
      </c>
      <c r="AF20" t="str">
        <f t="shared" si="19"/>
        <v>0</v>
      </c>
      <c r="AG20" t="str">
        <f t="shared" si="20"/>
        <v xml:space="preserve">["LP"] =  0; </v>
      </c>
      <c r="AH20" t="str">
        <f t="shared" si="21"/>
        <v>0</v>
      </c>
      <c r="AI20" t="str">
        <f t="shared" si="22"/>
        <v xml:space="preserve">["REP"] =    0; </v>
      </c>
      <c r="AJ20">
        <f>IF(LEN(J20)&gt;0,VLOOKUP(J20,Faction!A$2:B$78,2,FALSE),1)</f>
        <v>1</v>
      </c>
      <c r="AK20" t="str">
        <f t="shared" si="23"/>
        <v xml:space="preserve">["FACTION"] =  1; </v>
      </c>
      <c r="AL20" t="str">
        <f t="shared" si="24"/>
        <v xml:space="preserve">["TIER"] = 0; </v>
      </c>
      <c r="AM20" t="str">
        <f t="shared" si="25"/>
        <v xml:space="preserve">["MIN_LVL"] =  "20"; </v>
      </c>
      <c r="AN20" t="str">
        <f t="shared" si="26"/>
        <v/>
      </c>
      <c r="AO20" t="str">
        <f t="shared" si="27"/>
        <v xml:space="preserve">["NAME"] = { ["EN"] = "Deeds of Sarch Vorn"; }; </v>
      </c>
      <c r="AP20" t="str">
        <f t="shared" si="28"/>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0" t="str">
        <f t="shared" si="29"/>
        <v xml:space="preserve">["SUMMARY"] = { ["EN"] = "Complete 4 deeds"; }; </v>
      </c>
      <c r="AR20" t="str">
        <f t="shared" si="30"/>
        <v xml:space="preserve">["TITLE"] = { ["EN"] = "Banisher of the Grey Fear"; }; </v>
      </c>
      <c r="AS20" t="str">
        <f t="shared" si="31"/>
        <v>};</v>
      </c>
    </row>
    <row r="21" spans="1:45" x14ac:dyDescent="0.25">
      <c r="A21">
        <v>1879449476</v>
      </c>
      <c r="B21">
        <v>102</v>
      </c>
      <c r="C21" t="s">
        <v>1986</v>
      </c>
      <c r="D21" t="s">
        <v>31</v>
      </c>
      <c r="K21" t="s">
        <v>1987</v>
      </c>
      <c r="L21" t="s">
        <v>1983</v>
      </c>
      <c r="M21">
        <v>1</v>
      </c>
      <c r="N21">
        <v>20</v>
      </c>
      <c r="R21" t="str">
        <f t="shared" si="7"/>
        <v xml:space="preserve"> [20] = {["ID"] = 1879449476; }; -- Sarch Vorn, the Black Grave -- Tier 1</v>
      </c>
      <c r="S21" s="1" t="str">
        <f t="shared" ref="S21:S30" si="32">CONCATENATE(U21,V21,Y21,AA21,AC21,AE21,AG21,AI21,AK21,AL21,AM21,AN21,AO21,AP21,AQ21,AR21,AS21)</f>
        <v xml:space="preserve"> [20] = {["ID"] = 1879449476; ["SAVE_INDEX"] = 102; ["TYPE"] =  4;             ["VXP"] =    0; ["LP"] =  0; ["REP"] =    0; ["FACTION"] =  1; ["TIER"] = 1; ["MIN_LVL"] =  "20"; ["NAME"] = { ["EN"] = "Sarch Vorn, the Black Grave -- Tier 1";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1"; }; };</v>
      </c>
      <c r="T21">
        <f t="shared" si="9"/>
        <v>20</v>
      </c>
      <c r="U21" t="str">
        <f t="shared" si="10"/>
        <v xml:space="preserve"> [20] = {</v>
      </c>
      <c r="V21" t="str">
        <f t="shared" ref="V21:V30" si="33">IF(LEN(A21)&gt;0,CONCATENATE("[""ID""] = ",A21,"; "),"                     ")</f>
        <v xml:space="preserve">["ID"] = 1879449476; </v>
      </c>
      <c r="W21" t="str">
        <f t="shared" si="12"/>
        <v xml:space="preserve">["ID"] = 1879449476; </v>
      </c>
      <c r="X21" t="str">
        <f t="shared" si="13"/>
        <v/>
      </c>
      <c r="Y21" s="1" t="str">
        <f t="shared" ref="Y21:Y30" si="34">IF(LEN(B21)&gt;0,CONCATENATE("[""SAVE_INDEX""] = ",REPT(" ",3-LEN(B21)),B21,"; "),REPT(" ",22))</f>
        <v xml:space="preserve">["SAVE_INDEX"] = 102; </v>
      </c>
      <c r="Z21">
        <f>VLOOKUP(D21,Type!A$2:B$18,2,FALSE)</f>
        <v>4</v>
      </c>
      <c r="AA21" t="str">
        <f t="shared" si="15"/>
        <v xml:space="preserve">["TYPE"] =  4; </v>
      </c>
      <c r="AB21" t="str">
        <f>IF(NOT(ISBLANK(E21)),VLOOKUP(E21,Type!D$2:E$6,2,FALSE),"")</f>
        <v/>
      </c>
      <c r="AC21" t="str">
        <f t="shared" ref="AC21:AC30" si="35">IF(NOT(ISBLANK(E21)),CONCATENATE("[""NA""] = ",AB21,"; "),"            ")</f>
        <v xml:space="preserve">            </v>
      </c>
      <c r="AD21" t="str">
        <f t="shared" ref="AD21:AD30" si="36">TEXT(F21,0)</f>
        <v>0</v>
      </c>
      <c r="AE21" t="str">
        <f t="shared" si="18"/>
        <v xml:space="preserve">["VXP"] =    0; </v>
      </c>
      <c r="AF21" t="str">
        <f t="shared" ref="AF21:AF30" si="37">TEXT(H21,0)</f>
        <v>0</v>
      </c>
      <c r="AG21" t="str">
        <f t="shared" si="20"/>
        <v xml:space="preserve">["LP"] =  0; </v>
      </c>
      <c r="AH21" t="str">
        <f t="shared" ref="AH21:AH30" si="38">TEXT(I21,0)</f>
        <v>0</v>
      </c>
      <c r="AI21" t="str">
        <f t="shared" si="22"/>
        <v xml:space="preserve">["REP"] =    0; </v>
      </c>
      <c r="AJ21">
        <f>IF(LEN(J21)&gt;0,VLOOKUP(J21,Faction!A$2:B$78,2,FALSE),1)</f>
        <v>1</v>
      </c>
      <c r="AK21" t="str">
        <f t="shared" si="23"/>
        <v xml:space="preserve">["FACTION"] =  1; </v>
      </c>
      <c r="AL21" t="str">
        <f t="shared" ref="AL21:AL30" si="39">CONCATENATE("[""TIER""] = ",TEXT(M21,"0"),"; ")</f>
        <v xml:space="preserve">["TIER"] = 1; </v>
      </c>
      <c r="AM21" t="str">
        <f t="shared" ref="AM21:AM30" si="40">IF(LEN(N21)&gt;0,CONCATENATE("[""MIN_LVL""] = ",REPT(" ",3-LEN(N21)),"""",N21,"""; "),"                     ")</f>
        <v xml:space="preserve">["MIN_LVL"] =  "20"; </v>
      </c>
      <c r="AN21" t="str">
        <f t="shared" ref="AN21:AN30" si="41">IF(LEN(O21)&gt;0,CONCATENATE("[""MIN_LVL""] = ",REPT(" ",3-LEN(O21)),"""",O21,"""; "),"")</f>
        <v/>
      </c>
      <c r="AO21" t="str">
        <f t="shared" ref="AO21:AO30" si="42">CONCATENATE("[""NAME""] = { [""EN""] = """,C21,"""; }; ")</f>
        <v xml:space="preserve">["NAME"] = { ["EN"] = "Sarch Vorn, the Black Grave -- Tier 1"; }; </v>
      </c>
      <c r="AP21" t="str">
        <f t="shared" ref="AP21:AP30" si="43">IF(LEN(L21)&gt;0,CONCATENATE("[""LORE""] = { [""EN""] = """,L21,"""; }; "),"")</f>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1" t="str">
        <f t="shared" ref="AQ21:AQ30" si="44">IF(LEN(K21)&gt;0,CONCATENATE("[""SUMMARY""] = { [""EN""] = """,K21,"""; }; "),"")</f>
        <v xml:space="preserve">["SUMMARY"] = { ["EN"] = "Complete Sarch Vorn, the Black Grave -- Tier 1"; }; </v>
      </c>
      <c r="AR21" t="str">
        <f t="shared" ref="AR21:AR30" si="45">IF(LEN(G21)&gt;0,CONCATENATE("[""TITLE""] = { [""EN""] = """,G21,"""; }; "),"")</f>
        <v/>
      </c>
      <c r="AS21" t="str">
        <f t="shared" si="31"/>
        <v>};</v>
      </c>
    </row>
    <row r="22" spans="1:45" x14ac:dyDescent="0.25">
      <c r="A22">
        <v>1879449477</v>
      </c>
      <c r="B22">
        <v>103</v>
      </c>
      <c r="C22" t="s">
        <v>1984</v>
      </c>
      <c r="D22" t="s">
        <v>25</v>
      </c>
      <c r="K22" t="s">
        <v>1985</v>
      </c>
      <c r="L22" t="s">
        <v>1983</v>
      </c>
      <c r="M22">
        <v>2</v>
      </c>
      <c r="N22">
        <v>10</v>
      </c>
      <c r="R22" t="str">
        <f t="shared" si="7"/>
        <v xml:space="preserve"> [21] = {["ID"] = 1879449477; }; -- Discovery: Sarch Vorn, the Black Grave</v>
      </c>
      <c r="S22" s="1" t="str">
        <f t="shared" si="32"/>
        <v xml:space="preserve"> [21] = {["ID"] = 1879449477; ["SAVE_INDEX"] = 103; ["TYPE"] =  3;             ["VXP"] =    0; ["LP"] =  0; ["REP"] =    0; ["FACTION"] =  1; ["TIER"] = 2; ["MIN_LVL"] =  "10"; ["NAME"] = { ["EN"] = "Discovery: Sarch Vorn, the Black Grave";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"Discover the entrance to Sarch Vorn, the Black Grave."; }; };</v>
      </c>
      <c r="T22">
        <f t="shared" si="9"/>
        <v>21</v>
      </c>
      <c r="U22" t="str">
        <f t="shared" si="10"/>
        <v xml:space="preserve"> [21] = {</v>
      </c>
      <c r="V22" t="str">
        <f t="shared" si="33"/>
        <v xml:space="preserve">["ID"] = 1879449477; </v>
      </c>
      <c r="W22" t="str">
        <f t="shared" si="12"/>
        <v xml:space="preserve">["ID"] = 1879449477; </v>
      </c>
      <c r="X22" t="str">
        <f t="shared" si="13"/>
        <v/>
      </c>
      <c r="Y22" s="1" t="str">
        <f t="shared" si="34"/>
        <v xml:space="preserve">["SAVE_INDEX"] = 103; </v>
      </c>
      <c r="Z22">
        <f>VLOOKUP(D22,Type!A$2:B$18,2,FALSE)</f>
        <v>3</v>
      </c>
      <c r="AA22" t="str">
        <f t="shared" si="15"/>
        <v xml:space="preserve">["TYPE"] =  3; </v>
      </c>
      <c r="AB22" t="str">
        <f>IF(NOT(ISBLANK(E22)),VLOOKUP(E22,Type!D$2:E$6,2,FALSE),"")</f>
        <v/>
      </c>
      <c r="AC22" t="str">
        <f t="shared" si="35"/>
        <v xml:space="preserve">            </v>
      </c>
      <c r="AD22" t="str">
        <f t="shared" si="36"/>
        <v>0</v>
      </c>
      <c r="AE22" t="str">
        <f t="shared" si="18"/>
        <v xml:space="preserve">["VXP"] =    0; </v>
      </c>
      <c r="AF22" t="str">
        <f t="shared" si="37"/>
        <v>0</v>
      </c>
      <c r="AG22" t="str">
        <f t="shared" si="20"/>
        <v xml:space="preserve">["LP"] =  0; </v>
      </c>
      <c r="AH22" t="str">
        <f t="shared" si="38"/>
        <v>0</v>
      </c>
      <c r="AI22" t="str">
        <f t="shared" si="22"/>
        <v xml:space="preserve">["REP"] =    0; </v>
      </c>
      <c r="AJ22">
        <f>IF(LEN(J22)&gt;0,VLOOKUP(J22,Faction!A$2:B$78,2,FALSE),1)</f>
        <v>1</v>
      </c>
      <c r="AK22" t="str">
        <f t="shared" si="23"/>
        <v xml:space="preserve">["FACTION"] =  1; </v>
      </c>
      <c r="AL22" t="str">
        <f t="shared" si="39"/>
        <v xml:space="preserve">["TIER"] = 2; </v>
      </c>
      <c r="AM22" t="str">
        <f t="shared" si="40"/>
        <v xml:space="preserve">["MIN_LVL"] =  "10"; </v>
      </c>
      <c r="AN22" t="str">
        <f t="shared" si="41"/>
        <v/>
      </c>
      <c r="AO22" t="str">
        <f t="shared" si="42"/>
        <v xml:space="preserve">["NAME"] = { ["EN"] = "Discovery: Sarch Vorn, the Black Grave"; }; </v>
      </c>
      <c r="AP22"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2" t="str">
        <f t="shared" si="44"/>
        <v xml:space="preserve">["SUMMARY"] = { ["EN"] = "Discover the entrance to Sarch Vorn, the Black Grave."; }; </v>
      </c>
      <c r="AR22" t="str">
        <f t="shared" si="45"/>
        <v/>
      </c>
      <c r="AS22" t="str">
        <f t="shared" si="31"/>
        <v>};</v>
      </c>
    </row>
    <row r="23" spans="1:45" x14ac:dyDescent="0.25">
      <c r="A23">
        <v>1879449478</v>
      </c>
      <c r="B23">
        <v>104</v>
      </c>
      <c r="C23" t="s">
        <v>1988</v>
      </c>
      <c r="D23" t="s">
        <v>31</v>
      </c>
      <c r="K23" t="s">
        <v>1989</v>
      </c>
      <c r="L23" t="s">
        <v>1983</v>
      </c>
      <c r="M23">
        <v>1</v>
      </c>
      <c r="N23">
        <v>20</v>
      </c>
      <c r="R23" t="str">
        <f t="shared" si="7"/>
        <v xml:space="preserve"> [22] = {["ID"] = 1879449478; }; -- Sarch Vorn, the Black Grave -- Tier 2</v>
      </c>
      <c r="S23" s="1" t="str">
        <f t="shared" si="32"/>
        <v xml:space="preserve"> [22] = {["ID"] = 1879449478; ["SAVE_INDEX"] = 104; ["TYPE"] =  4;             ["VXP"] =    0; ["LP"] =  0; ["REP"] =    0; ["FACTION"] =  1; ["TIER"] = 1; ["MIN_LVL"] =  "20"; ["NAME"] = { ["EN"] = "Sarch Vorn, the Black Grave -- Tier 2";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2"; }; };</v>
      </c>
      <c r="T23">
        <f t="shared" si="9"/>
        <v>22</v>
      </c>
      <c r="U23" t="str">
        <f t="shared" si="10"/>
        <v xml:space="preserve"> [22] = {</v>
      </c>
      <c r="V23" t="str">
        <f t="shared" si="33"/>
        <v xml:space="preserve">["ID"] = 1879449478; </v>
      </c>
      <c r="W23" t="str">
        <f t="shared" si="12"/>
        <v xml:space="preserve">["ID"] = 1879449478; </v>
      </c>
      <c r="X23" t="str">
        <f t="shared" si="13"/>
        <v/>
      </c>
      <c r="Y23" s="1" t="str">
        <f t="shared" si="34"/>
        <v xml:space="preserve">["SAVE_INDEX"] = 104; </v>
      </c>
      <c r="Z23">
        <f>VLOOKUP(D23,Type!A$2:B$18,2,FALSE)</f>
        <v>4</v>
      </c>
      <c r="AA23" t="str">
        <f t="shared" si="15"/>
        <v xml:space="preserve">["TYPE"] =  4; </v>
      </c>
      <c r="AB23" t="str">
        <f>IF(NOT(ISBLANK(E23)),VLOOKUP(E23,Type!D$2:E$6,2,FALSE),"")</f>
        <v/>
      </c>
      <c r="AC23" t="str">
        <f t="shared" si="35"/>
        <v xml:space="preserve">            </v>
      </c>
      <c r="AD23" t="str">
        <f t="shared" si="36"/>
        <v>0</v>
      </c>
      <c r="AE23" t="str">
        <f t="shared" si="18"/>
        <v xml:space="preserve">["VXP"] =    0; </v>
      </c>
      <c r="AF23" t="str">
        <f t="shared" si="37"/>
        <v>0</v>
      </c>
      <c r="AG23" t="str">
        <f t="shared" si="20"/>
        <v xml:space="preserve">["LP"] =  0; </v>
      </c>
      <c r="AH23" t="str">
        <f t="shared" si="38"/>
        <v>0</v>
      </c>
      <c r="AI23" t="str">
        <f t="shared" si="22"/>
        <v xml:space="preserve">["REP"] =    0; </v>
      </c>
      <c r="AJ23">
        <f>IF(LEN(J23)&gt;0,VLOOKUP(J23,Faction!A$2:B$78,2,FALSE),1)</f>
        <v>1</v>
      </c>
      <c r="AK23" t="str">
        <f t="shared" si="23"/>
        <v xml:space="preserve">["FACTION"] =  1; </v>
      </c>
      <c r="AL23" t="str">
        <f t="shared" si="39"/>
        <v xml:space="preserve">["TIER"] = 1; </v>
      </c>
      <c r="AM23" t="str">
        <f t="shared" si="40"/>
        <v xml:space="preserve">["MIN_LVL"] =  "20"; </v>
      </c>
      <c r="AN23" t="str">
        <f t="shared" si="41"/>
        <v/>
      </c>
      <c r="AO23" t="str">
        <f t="shared" si="42"/>
        <v xml:space="preserve">["NAME"] = { ["EN"] = "Sarch Vorn, the Black Grave -- Tier 2"; }; </v>
      </c>
      <c r="AP23"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3" t="str">
        <f t="shared" si="44"/>
        <v xml:space="preserve">["SUMMARY"] = { ["EN"] = "Complete Sarch Vorn, the Black Grave -- Tier 2"; }; </v>
      </c>
      <c r="AR23" t="str">
        <f t="shared" si="45"/>
        <v/>
      </c>
      <c r="AS23" t="str">
        <f t="shared" si="31"/>
        <v>};</v>
      </c>
    </row>
    <row r="24" spans="1:45" x14ac:dyDescent="0.25">
      <c r="A24">
        <v>1879449480</v>
      </c>
      <c r="B24">
        <v>105</v>
      </c>
      <c r="C24" t="s">
        <v>1993</v>
      </c>
      <c r="D24" t="s">
        <v>31</v>
      </c>
      <c r="K24" t="s">
        <v>1994</v>
      </c>
      <c r="L24" t="s">
        <v>1983</v>
      </c>
      <c r="M24">
        <v>1</v>
      </c>
      <c r="N24">
        <v>20</v>
      </c>
      <c r="R24" t="str">
        <f t="shared" si="7"/>
        <v xml:space="preserve"> [23] = {["ID"] = 1879449480; }; -- Sarch Vorn, the Black Grave -- Tier 3</v>
      </c>
      <c r="S24" s="1" t="str">
        <f t="shared" si="32"/>
        <v xml:space="preserve"> [23] = {["ID"] = 1879449480; ["SAVE_INDEX"] = 105; ["TYPE"] =  4;             ["VXP"] =    0; ["LP"] =  0; ["REP"] =    0; ["FACTION"] =  1; ["TIER"] = 1; ["MIN_LVL"] =  "20"; ["NAME"] = { ["EN"] = "Sarch Vorn, the Black Grave -- Tier 3";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 };</v>
      </c>
      <c r="T24">
        <f t="shared" si="9"/>
        <v>23</v>
      </c>
      <c r="U24" t="str">
        <f t="shared" si="10"/>
        <v xml:space="preserve"> [23] = {</v>
      </c>
      <c r="V24" t="str">
        <f t="shared" si="33"/>
        <v xml:space="preserve">["ID"] = 1879449480; </v>
      </c>
      <c r="W24" t="str">
        <f t="shared" si="12"/>
        <v xml:space="preserve">["ID"] = 1879449480; </v>
      </c>
      <c r="X24" t="str">
        <f t="shared" si="13"/>
        <v/>
      </c>
      <c r="Y24" s="1" t="str">
        <f t="shared" si="34"/>
        <v xml:space="preserve">["SAVE_INDEX"] = 105; </v>
      </c>
      <c r="Z24">
        <f>VLOOKUP(D24,Type!A$2:B$18,2,FALSE)</f>
        <v>4</v>
      </c>
      <c r="AA24" t="str">
        <f t="shared" si="15"/>
        <v xml:space="preserve">["TYPE"] =  4; </v>
      </c>
      <c r="AB24" t="str">
        <f>IF(NOT(ISBLANK(E24)),VLOOKUP(E24,Type!D$2:E$6,2,FALSE),"")</f>
        <v/>
      </c>
      <c r="AC24" t="str">
        <f t="shared" si="35"/>
        <v xml:space="preserve">            </v>
      </c>
      <c r="AD24" t="str">
        <f t="shared" si="36"/>
        <v>0</v>
      </c>
      <c r="AE24" t="str">
        <f t="shared" si="18"/>
        <v xml:space="preserve">["VXP"] =    0; </v>
      </c>
      <c r="AF24" t="str">
        <f t="shared" si="37"/>
        <v>0</v>
      </c>
      <c r="AG24" t="str">
        <f t="shared" si="20"/>
        <v xml:space="preserve">["LP"] =  0; </v>
      </c>
      <c r="AH24" t="str">
        <f t="shared" si="38"/>
        <v>0</v>
      </c>
      <c r="AI24" t="str">
        <f t="shared" si="22"/>
        <v xml:space="preserve">["REP"] =    0; </v>
      </c>
      <c r="AJ24">
        <f>IF(LEN(J24)&gt;0,VLOOKUP(J24,Faction!A$2:B$78,2,FALSE),1)</f>
        <v>1</v>
      </c>
      <c r="AK24" t="str">
        <f t="shared" si="23"/>
        <v xml:space="preserve">["FACTION"] =  1; </v>
      </c>
      <c r="AL24" t="str">
        <f t="shared" si="39"/>
        <v xml:space="preserve">["TIER"] = 1; </v>
      </c>
      <c r="AM24" t="str">
        <f t="shared" si="40"/>
        <v xml:space="preserve">["MIN_LVL"] =  "20"; </v>
      </c>
      <c r="AN24" t="str">
        <f t="shared" si="41"/>
        <v/>
      </c>
      <c r="AO24" t="str">
        <f t="shared" si="42"/>
        <v xml:space="preserve">["NAME"] = { ["EN"] = "Sarch Vorn, the Black Grave -- Tier 3"; }; </v>
      </c>
      <c r="AP24"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4" t="str">
        <f t="shared" si="44"/>
        <v xml:space="preserve">["SUMMARY"] = { ["EN"] = "Complete Sarch Vorn, the Black Grave -- Tier 3"; }; </v>
      </c>
      <c r="AR24" t="str">
        <f t="shared" si="45"/>
        <v/>
      </c>
      <c r="AS24" t="str">
        <f t="shared" si="31"/>
        <v>};</v>
      </c>
    </row>
    <row r="25" spans="1:45" x14ac:dyDescent="0.25">
      <c r="A25">
        <v>1879449483</v>
      </c>
      <c r="B25">
        <v>106</v>
      </c>
      <c r="C25" t="s">
        <v>1995</v>
      </c>
      <c r="D25" t="s">
        <v>31</v>
      </c>
      <c r="F25">
        <v>2000</v>
      </c>
      <c r="G25" t="s">
        <v>1996</v>
      </c>
      <c r="K25" t="s">
        <v>1997</v>
      </c>
      <c r="L25" t="s">
        <v>1983</v>
      </c>
      <c r="M25">
        <v>1</v>
      </c>
      <c r="N25">
        <v>20</v>
      </c>
      <c r="R25" t="str">
        <f t="shared" si="7"/>
        <v xml:space="preserve"> [24] = {["ID"] = 1879449483; }; -- Sarch Vorn, the Black Grave -- Slayer of the Barrow-wights</v>
      </c>
      <c r="S25" s="1" t="str">
        <f t="shared" si="32"/>
        <v xml:space="preserve"> [24] = {["ID"] = 1879449483; ["SAVE_INDEX"] = 106; ["TYPE"] =  4;             ["VXP"] = 2000; ["LP"] =  0; ["REP"] =    0; ["FACTION"] =  1; ["TIER"] = 1; ["MIN_LVL"] =  "20"; ["NAME"] = { ["EN"] = "Sarch Vorn, the Black Grave -- Slayer of the Barrow-wights";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"Defeat 300 Barrow-wights at Sarch Vorn, the Black Grave"; }; ["TITLE"] = { ["EN"] = "Keeper of the Dead"; }; };</v>
      </c>
      <c r="T25">
        <f t="shared" si="9"/>
        <v>24</v>
      </c>
      <c r="U25" t="str">
        <f t="shared" si="10"/>
        <v xml:space="preserve"> [24] = {</v>
      </c>
      <c r="V25" t="str">
        <f t="shared" si="33"/>
        <v xml:space="preserve">["ID"] = 1879449483; </v>
      </c>
      <c r="W25" t="str">
        <f t="shared" si="12"/>
        <v xml:space="preserve">["ID"] = 1879449483; </v>
      </c>
      <c r="X25" t="str">
        <f t="shared" si="13"/>
        <v/>
      </c>
      <c r="Y25" s="1" t="str">
        <f t="shared" si="34"/>
        <v xml:space="preserve">["SAVE_INDEX"] = 106; </v>
      </c>
      <c r="Z25">
        <f>VLOOKUP(D25,Type!A$2:B$18,2,FALSE)</f>
        <v>4</v>
      </c>
      <c r="AA25" t="str">
        <f t="shared" si="15"/>
        <v xml:space="preserve">["TYPE"] =  4; </v>
      </c>
      <c r="AB25" t="str">
        <f>IF(NOT(ISBLANK(E25)),VLOOKUP(E25,Type!D$2:E$6,2,FALSE),"")</f>
        <v/>
      </c>
      <c r="AC25" t="str">
        <f t="shared" si="35"/>
        <v xml:space="preserve">            </v>
      </c>
      <c r="AD25" t="str">
        <f t="shared" si="36"/>
        <v>2000</v>
      </c>
      <c r="AE25" t="str">
        <f t="shared" si="18"/>
        <v xml:space="preserve">["VXP"] = 2000; </v>
      </c>
      <c r="AF25" t="str">
        <f t="shared" si="37"/>
        <v>0</v>
      </c>
      <c r="AG25" t="str">
        <f t="shared" si="20"/>
        <v xml:space="preserve">["LP"] =  0; </v>
      </c>
      <c r="AH25" t="str">
        <f t="shared" si="38"/>
        <v>0</v>
      </c>
      <c r="AI25" t="str">
        <f t="shared" si="22"/>
        <v xml:space="preserve">["REP"] =    0; </v>
      </c>
      <c r="AJ25">
        <f>IF(LEN(J25)&gt;0,VLOOKUP(J25,Faction!A$2:B$78,2,FALSE),1)</f>
        <v>1</v>
      </c>
      <c r="AK25" t="str">
        <f t="shared" si="23"/>
        <v xml:space="preserve">["FACTION"] =  1; </v>
      </c>
      <c r="AL25" t="str">
        <f t="shared" si="39"/>
        <v xml:space="preserve">["TIER"] = 1; </v>
      </c>
      <c r="AM25" t="str">
        <f t="shared" si="40"/>
        <v xml:space="preserve">["MIN_LVL"] =  "20"; </v>
      </c>
      <c r="AN25" t="str">
        <f t="shared" si="41"/>
        <v/>
      </c>
      <c r="AO25" t="str">
        <f t="shared" si="42"/>
        <v xml:space="preserve">["NAME"] = { ["EN"] = "Sarch Vorn, the Black Grave -- Slayer of the Barrow-wights"; }; </v>
      </c>
      <c r="AP25"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5" t="str">
        <f t="shared" si="44"/>
        <v xml:space="preserve">["SUMMARY"] = { ["EN"] = "Defeat 300 Barrow-wights at Sarch Vorn, the Black Grave"; }; </v>
      </c>
      <c r="AR25" t="str">
        <f t="shared" si="45"/>
        <v xml:space="preserve">["TITLE"] = { ["EN"] = "Keeper of the Dead"; }; </v>
      </c>
      <c r="AS25" t="str">
        <f t="shared" si="31"/>
        <v>};</v>
      </c>
    </row>
    <row r="26" spans="1:45" x14ac:dyDescent="0.25">
      <c r="C26" s="2" t="s">
        <v>189</v>
      </c>
      <c r="D26" s="2" t="s">
        <v>134</v>
      </c>
      <c r="E26" s="2"/>
      <c r="M26">
        <v>0</v>
      </c>
      <c r="P26">
        <v>27</v>
      </c>
      <c r="R26" t="str">
        <f t="shared" si="7"/>
        <v xml:space="preserve"> [25] = {["CAT_ID"] = 27; }; -- Level 25+</v>
      </c>
      <c r="S26" s="1" t="str">
        <f t="shared" si="32"/>
        <v xml:space="preserve"> [25] = {                                           ["TYPE"] = 14;             ["VXP"] =    0; ["LP"] =  0; ["REP"] =    0; ["FACTION"] =  1; ["TIER"] = 0;                      ["NAME"] = { ["EN"] = "Level 25+"; }; };</v>
      </c>
      <c r="T26">
        <f t="shared" si="9"/>
        <v>25</v>
      </c>
      <c r="U26" t="str">
        <f t="shared" si="10"/>
        <v xml:space="preserve"> [25] = {</v>
      </c>
      <c r="V26" t="str">
        <f t="shared" si="33"/>
        <v xml:space="preserve">                     </v>
      </c>
      <c r="W26" t="str">
        <f t="shared" si="12"/>
        <v/>
      </c>
      <c r="X26" t="str">
        <f t="shared" si="13"/>
        <v xml:space="preserve">["CAT_ID"] = 27; </v>
      </c>
      <c r="Y26" s="1" t="str">
        <f t="shared" si="34"/>
        <v xml:space="preserve">                      </v>
      </c>
      <c r="Z26">
        <f>VLOOKUP(D26,Type!A$2:B$18,2,FALSE)</f>
        <v>14</v>
      </c>
      <c r="AA26" t="str">
        <f t="shared" si="15"/>
        <v xml:space="preserve">["TYPE"] = 14; </v>
      </c>
      <c r="AB26" t="str">
        <f>IF(NOT(ISBLANK(E26)),VLOOKUP(E26,Type!D$2:E$6,2,FALSE),"")</f>
        <v/>
      </c>
      <c r="AC26" t="str">
        <f t="shared" si="35"/>
        <v xml:space="preserve">            </v>
      </c>
      <c r="AD26" t="str">
        <f t="shared" si="36"/>
        <v>0</v>
      </c>
      <c r="AE26" t="str">
        <f t="shared" si="18"/>
        <v xml:space="preserve">["VXP"] =    0; </v>
      </c>
      <c r="AF26" t="str">
        <f t="shared" si="37"/>
        <v>0</v>
      </c>
      <c r="AG26" t="str">
        <f t="shared" si="20"/>
        <v xml:space="preserve">["LP"] =  0; </v>
      </c>
      <c r="AH26" t="str">
        <f t="shared" si="38"/>
        <v>0</v>
      </c>
      <c r="AI26" t="str">
        <f t="shared" si="22"/>
        <v xml:space="preserve">["REP"] =    0; </v>
      </c>
      <c r="AJ26">
        <f>IF(LEN(J26)&gt;0,VLOOKUP(J26,Faction!A$2:B$78,2,FALSE),1)</f>
        <v>1</v>
      </c>
      <c r="AK26" t="str">
        <f t="shared" si="23"/>
        <v xml:space="preserve">["FACTION"] =  1; </v>
      </c>
      <c r="AL26" t="str">
        <f t="shared" si="39"/>
        <v xml:space="preserve">["TIER"] = 0; </v>
      </c>
      <c r="AM26" t="str">
        <f t="shared" si="40"/>
        <v xml:space="preserve">                     </v>
      </c>
      <c r="AN26" t="str">
        <f t="shared" si="41"/>
        <v/>
      </c>
      <c r="AO26" t="str">
        <f t="shared" si="42"/>
        <v xml:space="preserve">["NAME"] = { ["EN"] = "Level 25+"; }; </v>
      </c>
      <c r="AP26" t="str">
        <f t="shared" si="43"/>
        <v/>
      </c>
      <c r="AQ26" t="str">
        <f t="shared" si="44"/>
        <v/>
      </c>
      <c r="AR26" t="str">
        <f t="shared" si="45"/>
        <v/>
      </c>
      <c r="AS26" t="str">
        <f t="shared" si="31"/>
        <v>};</v>
      </c>
    </row>
    <row r="27" spans="1:45" x14ac:dyDescent="0.25">
      <c r="C27" s="3" t="s">
        <v>190</v>
      </c>
      <c r="D27" s="2" t="s">
        <v>134</v>
      </c>
      <c r="E27" s="2"/>
      <c r="M27">
        <v>1</v>
      </c>
      <c r="P27">
        <v>28</v>
      </c>
      <c r="R27" t="str">
        <f t="shared" si="7"/>
        <v xml:space="preserve"> [26] = {["CAT_ID"] = 28; }; -- - Fornost -</v>
      </c>
      <c r="S27" s="1" t="str">
        <f t="shared" si="32"/>
        <v xml:space="preserve"> [26] = {                                           ["TYPE"] = 14;             ["VXP"] =    0; ["LP"] =  0; ["REP"] =    0; ["FACTION"] =  1; ["TIER"] = 1;                      ["NAME"] = { ["EN"] = "- Fornost -"; }; };</v>
      </c>
      <c r="T27">
        <f t="shared" si="9"/>
        <v>26</v>
      </c>
      <c r="U27" t="str">
        <f t="shared" si="10"/>
        <v xml:space="preserve"> [26] = {</v>
      </c>
      <c r="V27" t="str">
        <f t="shared" si="33"/>
        <v xml:space="preserve">                     </v>
      </c>
      <c r="W27" t="str">
        <f t="shared" si="12"/>
        <v/>
      </c>
      <c r="X27" t="str">
        <f t="shared" si="13"/>
        <v xml:space="preserve">["CAT_ID"] = 28; </v>
      </c>
      <c r="Y27" s="1" t="str">
        <f t="shared" si="34"/>
        <v xml:space="preserve">                      </v>
      </c>
      <c r="Z27">
        <f>VLOOKUP(D27,Type!A$2:B$18,2,FALSE)</f>
        <v>14</v>
      </c>
      <c r="AA27" t="str">
        <f t="shared" si="15"/>
        <v xml:space="preserve">["TYPE"] = 14; </v>
      </c>
      <c r="AB27" t="str">
        <f>IF(NOT(ISBLANK(E27)),VLOOKUP(E27,Type!D$2:E$6,2,FALSE),"")</f>
        <v/>
      </c>
      <c r="AC27" t="str">
        <f t="shared" si="35"/>
        <v xml:space="preserve">            </v>
      </c>
      <c r="AD27" t="str">
        <f t="shared" si="36"/>
        <v>0</v>
      </c>
      <c r="AE27" t="str">
        <f t="shared" si="18"/>
        <v xml:space="preserve">["VXP"] =    0; </v>
      </c>
      <c r="AF27" t="str">
        <f t="shared" si="37"/>
        <v>0</v>
      </c>
      <c r="AG27" t="str">
        <f t="shared" si="20"/>
        <v xml:space="preserve">["LP"] =  0; </v>
      </c>
      <c r="AH27" t="str">
        <f t="shared" si="38"/>
        <v>0</v>
      </c>
      <c r="AI27" t="str">
        <f t="shared" si="22"/>
        <v xml:space="preserve">["REP"] =    0; </v>
      </c>
      <c r="AJ27">
        <f>IF(LEN(J27)&gt;0,VLOOKUP(J27,Faction!A$2:B$78,2,FALSE),1)</f>
        <v>1</v>
      </c>
      <c r="AK27" t="str">
        <f t="shared" si="23"/>
        <v xml:space="preserve">["FACTION"] =  1; </v>
      </c>
      <c r="AL27" t="str">
        <f t="shared" si="39"/>
        <v xml:space="preserve">["TIER"] = 1; </v>
      </c>
      <c r="AM27" t="str">
        <f t="shared" si="40"/>
        <v xml:space="preserve">                     </v>
      </c>
      <c r="AN27" t="str">
        <f t="shared" si="41"/>
        <v/>
      </c>
      <c r="AO27" t="str">
        <f t="shared" si="42"/>
        <v xml:space="preserve">["NAME"] = { ["EN"] = "- Fornost -"; }; </v>
      </c>
      <c r="AP27" t="str">
        <f t="shared" si="43"/>
        <v/>
      </c>
      <c r="AQ27" t="str">
        <f t="shared" si="44"/>
        <v/>
      </c>
      <c r="AR27" t="str">
        <f t="shared" si="45"/>
        <v/>
      </c>
      <c r="AS27" t="str">
        <f t="shared" si="31"/>
        <v>};</v>
      </c>
    </row>
    <row r="28" spans="1:45" x14ac:dyDescent="0.25">
      <c r="A28">
        <v>1879234025</v>
      </c>
      <c r="B28">
        <v>11</v>
      </c>
      <c r="C28" t="s">
        <v>172</v>
      </c>
      <c r="D28" t="s">
        <v>26</v>
      </c>
      <c r="K28" t="s">
        <v>174</v>
      </c>
      <c r="L28" t="s">
        <v>173</v>
      </c>
      <c r="M28">
        <v>0</v>
      </c>
      <c r="N28">
        <v>25</v>
      </c>
      <c r="R28" t="str">
        <f t="shared" si="7"/>
        <v xml:space="preserve"> [27] = {["ID"] = 1879234025; }; -- Fornost -- The Gate to Shadow</v>
      </c>
      <c r="S28" s="1" t="str">
        <f t="shared" si="32"/>
        <v xml:space="preserve"> [27] = {["ID"] = 1879234025; ["SAVE_INDEX"] =  11; ["TYPE"] =  6;             ["VXP"] =    0; ["LP"] =  0; ["REP"] =    0; ["FACTION"] =  1; ["TIER"] = 0; ["MIN_LVL"] =  "25"; ["NAME"] = { ["EN"] = "Fornost -- The Gate to Shadow"; }; ["LORE"] = { ["EN"] = "Defeat Brogadan, Wraith of Fire, to unlock the Gate of Shadow."; }; ["SUMMARY"] = { ["EN"] = "Complete Brogadan, Wraith of Fire"; }; };</v>
      </c>
      <c r="T28">
        <f t="shared" si="9"/>
        <v>27</v>
      </c>
      <c r="U28" t="str">
        <f t="shared" si="10"/>
        <v xml:space="preserve"> [27] = {</v>
      </c>
      <c r="V28" t="str">
        <f t="shared" si="33"/>
        <v xml:space="preserve">["ID"] = 1879234025; </v>
      </c>
      <c r="W28" t="str">
        <f t="shared" si="12"/>
        <v xml:space="preserve">["ID"] = 1879234025; </v>
      </c>
      <c r="X28" t="str">
        <f t="shared" si="13"/>
        <v/>
      </c>
      <c r="Y28" s="1" t="str">
        <f t="shared" si="34"/>
        <v xml:space="preserve">["SAVE_INDEX"] =  11; </v>
      </c>
      <c r="Z28">
        <f>VLOOKUP(D28,Type!A$2:B$18,2,FALSE)</f>
        <v>6</v>
      </c>
      <c r="AA28" t="str">
        <f t="shared" si="15"/>
        <v xml:space="preserve">["TYPE"] =  6; </v>
      </c>
      <c r="AB28" t="str">
        <f>IF(NOT(ISBLANK(E28)),VLOOKUP(E28,Type!D$2:E$6,2,FALSE),"")</f>
        <v/>
      </c>
      <c r="AC28" t="str">
        <f t="shared" si="35"/>
        <v xml:space="preserve">            </v>
      </c>
      <c r="AD28" t="str">
        <f t="shared" si="36"/>
        <v>0</v>
      </c>
      <c r="AE28" t="str">
        <f t="shared" si="18"/>
        <v xml:space="preserve">["VXP"] =    0; </v>
      </c>
      <c r="AF28" t="str">
        <f t="shared" si="37"/>
        <v>0</v>
      </c>
      <c r="AG28" t="str">
        <f t="shared" si="20"/>
        <v xml:space="preserve">["LP"] =  0; </v>
      </c>
      <c r="AH28" t="str">
        <f t="shared" si="38"/>
        <v>0</v>
      </c>
      <c r="AI28" t="str">
        <f t="shared" si="22"/>
        <v xml:space="preserve">["REP"] =    0; </v>
      </c>
      <c r="AJ28">
        <f>IF(LEN(J28)&gt;0,VLOOKUP(J28,Faction!A$2:B$78,2,FALSE),1)</f>
        <v>1</v>
      </c>
      <c r="AK28" t="str">
        <f t="shared" si="23"/>
        <v xml:space="preserve">["FACTION"] =  1; </v>
      </c>
      <c r="AL28" t="str">
        <f t="shared" si="39"/>
        <v xml:space="preserve">["TIER"] = 0; </v>
      </c>
      <c r="AM28" t="str">
        <f t="shared" si="40"/>
        <v xml:space="preserve">["MIN_LVL"] =  "25"; </v>
      </c>
      <c r="AN28" t="str">
        <f t="shared" si="41"/>
        <v/>
      </c>
      <c r="AO28" t="str">
        <f t="shared" si="42"/>
        <v xml:space="preserve">["NAME"] = { ["EN"] = "Fornost -- The Gate to Shadow"; }; </v>
      </c>
      <c r="AP28" t="str">
        <f t="shared" si="43"/>
        <v xml:space="preserve">["LORE"] = { ["EN"] = "Defeat Brogadan, Wraith of Fire, to unlock the Gate of Shadow."; }; </v>
      </c>
      <c r="AQ28" t="str">
        <f t="shared" si="44"/>
        <v xml:space="preserve">["SUMMARY"] = { ["EN"] = "Complete Brogadan, Wraith of Fire"; }; </v>
      </c>
      <c r="AR28" t="str">
        <f t="shared" si="45"/>
        <v/>
      </c>
      <c r="AS28" t="str">
        <f t="shared" si="31"/>
        <v>};</v>
      </c>
    </row>
    <row r="29" spans="1:45" x14ac:dyDescent="0.25">
      <c r="A29">
        <v>1879234024</v>
      </c>
      <c r="B29">
        <v>12</v>
      </c>
      <c r="C29" t="s">
        <v>171</v>
      </c>
      <c r="D29" t="s">
        <v>26</v>
      </c>
      <c r="K29" t="s">
        <v>176</v>
      </c>
      <c r="L29" t="s">
        <v>175</v>
      </c>
      <c r="M29">
        <v>1</v>
      </c>
      <c r="N29">
        <v>25</v>
      </c>
      <c r="R29" t="str">
        <f t="shared" si="7"/>
        <v xml:space="preserve"> [28] = {["ID"] = 1879234024; }; -- Fornost -- The Gate to Fire</v>
      </c>
      <c r="S29" s="1" t="str">
        <f t="shared" si="32"/>
        <v xml:space="preserve"> [28] = {["ID"] = 1879234024; ["SAVE_INDEX"] =  12; ["TYPE"] =  6;             ["VXP"] =    0; ["LP"] =  0; ["REP"] =    0; ["FACTION"] =  1; ["TIER"] = 1; ["MIN_LVL"] =  "25"; ["NAME"] = { ["EN"] = "Fornost -- The Gate to Fire"; }; ["LORE"] = { ["EN"] = "Defeat Rhavameldir, the Wraith of Earth, to unlock the Gate of Fire."; }; ["SUMMARY"] = { ["EN"] = "Complete Rhavameldir, the Wraith of Earth"; }; };</v>
      </c>
      <c r="T29">
        <f t="shared" si="9"/>
        <v>28</v>
      </c>
      <c r="U29" t="str">
        <f t="shared" si="10"/>
        <v xml:space="preserve"> [28] = {</v>
      </c>
      <c r="V29" t="str">
        <f t="shared" si="33"/>
        <v xml:space="preserve">["ID"] = 1879234024; </v>
      </c>
      <c r="W29" t="str">
        <f t="shared" si="12"/>
        <v xml:space="preserve">["ID"] = 1879234024; </v>
      </c>
      <c r="X29" t="str">
        <f t="shared" si="13"/>
        <v/>
      </c>
      <c r="Y29" s="1" t="str">
        <f t="shared" si="34"/>
        <v xml:space="preserve">["SAVE_INDEX"] =  12; </v>
      </c>
      <c r="Z29">
        <f>VLOOKUP(D29,Type!A$2:B$18,2,FALSE)</f>
        <v>6</v>
      </c>
      <c r="AA29" t="str">
        <f t="shared" si="15"/>
        <v xml:space="preserve">["TYPE"] =  6; </v>
      </c>
      <c r="AB29" t="str">
        <f>IF(NOT(ISBLANK(E29)),VLOOKUP(E29,Type!D$2:E$6,2,FALSE),"")</f>
        <v/>
      </c>
      <c r="AC29" t="str">
        <f t="shared" si="35"/>
        <v xml:space="preserve">            </v>
      </c>
      <c r="AD29" t="str">
        <f t="shared" si="36"/>
        <v>0</v>
      </c>
      <c r="AE29" t="str">
        <f t="shared" si="18"/>
        <v xml:space="preserve">["VXP"] =    0; </v>
      </c>
      <c r="AF29" t="str">
        <f t="shared" si="37"/>
        <v>0</v>
      </c>
      <c r="AG29" t="str">
        <f t="shared" si="20"/>
        <v xml:space="preserve">["LP"] =  0; </v>
      </c>
      <c r="AH29" t="str">
        <f t="shared" si="38"/>
        <v>0</v>
      </c>
      <c r="AI29" t="str">
        <f t="shared" si="22"/>
        <v xml:space="preserve">["REP"] =    0; </v>
      </c>
      <c r="AJ29">
        <f>IF(LEN(J29)&gt;0,VLOOKUP(J29,Faction!A$2:B$78,2,FALSE),1)</f>
        <v>1</v>
      </c>
      <c r="AK29" t="str">
        <f t="shared" si="23"/>
        <v xml:space="preserve">["FACTION"] =  1; </v>
      </c>
      <c r="AL29" t="str">
        <f t="shared" si="39"/>
        <v xml:space="preserve">["TIER"] = 1; </v>
      </c>
      <c r="AM29" t="str">
        <f t="shared" si="40"/>
        <v xml:space="preserve">["MIN_LVL"] =  "25"; </v>
      </c>
      <c r="AN29" t="str">
        <f t="shared" si="41"/>
        <v/>
      </c>
      <c r="AO29" t="str">
        <f t="shared" si="42"/>
        <v xml:space="preserve">["NAME"] = { ["EN"] = "Fornost -- The Gate to Fire"; }; </v>
      </c>
      <c r="AP29" t="str">
        <f t="shared" si="43"/>
        <v xml:space="preserve">["LORE"] = { ["EN"] = "Defeat Rhavameldir, the Wraith of Earth, to unlock the Gate of Fire."; }; </v>
      </c>
      <c r="AQ29" t="str">
        <f t="shared" si="44"/>
        <v xml:space="preserve">["SUMMARY"] = { ["EN"] = "Complete Rhavameldir, the Wraith of Earth"; }; </v>
      </c>
      <c r="AR29" t="str">
        <f t="shared" si="45"/>
        <v/>
      </c>
      <c r="AS29" t="str">
        <f t="shared" si="31"/>
        <v>};</v>
      </c>
    </row>
    <row r="30" spans="1:45" x14ac:dyDescent="0.25">
      <c r="A30">
        <v>1879234023</v>
      </c>
      <c r="B30">
        <v>13</v>
      </c>
      <c r="C30" t="s">
        <v>170</v>
      </c>
      <c r="D30" t="s">
        <v>26</v>
      </c>
      <c r="K30" t="s">
        <v>178</v>
      </c>
      <c r="L30" t="s">
        <v>177</v>
      </c>
      <c r="M30">
        <v>2</v>
      </c>
      <c r="N30">
        <v>25</v>
      </c>
      <c r="R30" t="str">
        <f t="shared" si="7"/>
        <v xml:space="preserve"> [29] = {["ID"] = 1879234023; }; -- Fornost -- The Gate to Earth</v>
      </c>
      <c r="S30" s="1" t="str">
        <f t="shared" si="32"/>
        <v xml:space="preserve"> [29] = {["ID"] = 1879234023; ["SAVE_INDEX"] =  13; ["TYPE"] =  6;             ["VXP"] =    0; ["LP"] =  0; ["REP"] =    0; ["FACTION"] =  1; ["TIER"] = 2; ["MIN_LVL"] =  "25"; ["NAME"] = { ["EN"] = "Fornost -- The Gate to Earth"; }; ["LORE"] = { ["EN"] = "Defeat Megoriath, the Wraith of Water, to unlock the Gate of Earth."; }; ["SUMMARY"] = { ["EN"] = "Complete Megoriath, the Wraith of Water"; }; };</v>
      </c>
      <c r="T30">
        <f t="shared" si="9"/>
        <v>29</v>
      </c>
      <c r="U30" t="str">
        <f t="shared" si="10"/>
        <v xml:space="preserve"> [29] = {</v>
      </c>
      <c r="V30" t="str">
        <f t="shared" si="33"/>
        <v xml:space="preserve">["ID"] = 1879234023; </v>
      </c>
      <c r="W30" t="str">
        <f t="shared" si="12"/>
        <v xml:space="preserve">["ID"] = 1879234023; </v>
      </c>
      <c r="X30" t="str">
        <f t="shared" si="13"/>
        <v/>
      </c>
      <c r="Y30" s="1" t="str">
        <f t="shared" si="34"/>
        <v xml:space="preserve">["SAVE_INDEX"] =  13; </v>
      </c>
      <c r="Z30">
        <f>VLOOKUP(D30,Type!A$2:B$18,2,FALSE)</f>
        <v>6</v>
      </c>
      <c r="AA30" t="str">
        <f t="shared" si="15"/>
        <v xml:space="preserve">["TYPE"] =  6; </v>
      </c>
      <c r="AB30" t="str">
        <f>IF(NOT(ISBLANK(E30)),VLOOKUP(E30,Type!D$2:E$6,2,FALSE),"")</f>
        <v/>
      </c>
      <c r="AC30" t="str">
        <f t="shared" si="35"/>
        <v xml:space="preserve">            </v>
      </c>
      <c r="AD30" t="str">
        <f t="shared" si="36"/>
        <v>0</v>
      </c>
      <c r="AE30" t="str">
        <f t="shared" si="18"/>
        <v xml:space="preserve">["VXP"] =    0; </v>
      </c>
      <c r="AF30" t="str">
        <f t="shared" si="37"/>
        <v>0</v>
      </c>
      <c r="AG30" t="str">
        <f t="shared" si="20"/>
        <v xml:space="preserve">["LP"] =  0; </v>
      </c>
      <c r="AH30" t="str">
        <f t="shared" si="38"/>
        <v>0</v>
      </c>
      <c r="AI30" t="str">
        <f t="shared" si="22"/>
        <v xml:space="preserve">["REP"] =    0; </v>
      </c>
      <c r="AJ30">
        <f>IF(LEN(J30)&gt;0,VLOOKUP(J30,Faction!A$2:B$78,2,FALSE),1)</f>
        <v>1</v>
      </c>
      <c r="AK30" t="str">
        <f t="shared" si="23"/>
        <v xml:space="preserve">["FACTION"] =  1; </v>
      </c>
      <c r="AL30" t="str">
        <f t="shared" si="39"/>
        <v xml:space="preserve">["TIER"] = 2; </v>
      </c>
      <c r="AM30" t="str">
        <f t="shared" si="40"/>
        <v xml:space="preserve">["MIN_LVL"] =  "25"; </v>
      </c>
      <c r="AN30" t="str">
        <f t="shared" si="41"/>
        <v/>
      </c>
      <c r="AO30" t="str">
        <f t="shared" si="42"/>
        <v xml:space="preserve">["NAME"] = { ["EN"] = "Fornost -- The Gate to Earth"; }; </v>
      </c>
      <c r="AP30" t="str">
        <f t="shared" si="43"/>
        <v xml:space="preserve">["LORE"] = { ["EN"] = "Defeat Megoriath, the Wraith of Water, to unlock the Gate of Earth."; }; </v>
      </c>
      <c r="AQ30" t="str">
        <f t="shared" si="44"/>
        <v xml:space="preserve">["SUMMARY"] = { ["EN"] = "Complete Megoriath, the Wraith of Water"; }; </v>
      </c>
      <c r="AR30" t="str">
        <f t="shared" si="45"/>
        <v/>
      </c>
      <c r="AS30" t="str">
        <f t="shared" si="31"/>
        <v>};</v>
      </c>
    </row>
    <row r="31" spans="1:45" x14ac:dyDescent="0.25">
      <c r="A31">
        <v>1879234022</v>
      </c>
      <c r="B31">
        <v>14</v>
      </c>
      <c r="C31" t="s">
        <v>179</v>
      </c>
      <c r="D31" t="s">
        <v>26</v>
      </c>
      <c r="H31">
        <v>10</v>
      </c>
      <c r="K31" t="s">
        <v>165</v>
      </c>
      <c r="L31" t="s">
        <v>1632</v>
      </c>
      <c r="M31">
        <v>0</v>
      </c>
      <c r="N31" t="s">
        <v>1392</v>
      </c>
      <c r="R31" t="str">
        <f t="shared" si="7"/>
        <v xml:space="preserve"> [30] = {["ID"] = 1879234022; }; -- Fornost -- Deadmen's Dike</v>
      </c>
      <c r="S31" s="1" t="str">
        <f t="shared" si="8"/>
        <v xml:space="preserve"> [30] = {["ID"] = 1879234022; ["SAVE_INDEX"] =  14; ["TYPE"] =  6;             ["VXP"] =    0; ["LP"] = 10; ["REP"] =    0; ["FACTION"] =  1; ["TIER"] = 0; ["MIN_LVL"] = "CAP"; ["NAME"] = { ["EN"] = "Fornost -- Deadmen's Dike"; }; ["LORE"] = { ["EN"] = "Defeat the Wraiths of Fornost and free Deadmen's Dike from Angmar's influence."; }; ["SUMMARY"] = { ["EN"] = "Complete 4 deeds"; }; };</v>
      </c>
      <c r="T31">
        <f t="shared" si="9"/>
        <v>30</v>
      </c>
      <c r="U31" t="str">
        <f t="shared" si="10"/>
        <v xml:space="preserve"> [30] = {</v>
      </c>
      <c r="V31" t="str">
        <f t="shared" si="11"/>
        <v xml:space="preserve">["ID"] = 1879234022; </v>
      </c>
      <c r="W31" t="str">
        <f t="shared" si="12"/>
        <v xml:space="preserve">["ID"] = 1879234022; </v>
      </c>
      <c r="X31" t="str">
        <f t="shared" si="13"/>
        <v/>
      </c>
      <c r="Y31" s="1" t="str">
        <f t="shared" si="14"/>
        <v xml:space="preserve">["SAVE_INDEX"] =  14; </v>
      </c>
      <c r="Z31">
        <f>VLOOKUP(D31,Type!A$2:B$18,2,FALSE)</f>
        <v>6</v>
      </c>
      <c r="AA31" t="str">
        <f t="shared" si="15"/>
        <v xml:space="preserve">["TYPE"] =  6; </v>
      </c>
      <c r="AB31" t="str">
        <f>IF(NOT(ISBLANK(E31)),VLOOKUP(E31,Type!D$2:E$6,2,FALSE),"")</f>
        <v/>
      </c>
      <c r="AC31" t="str">
        <f t="shared" si="16"/>
        <v xml:space="preserve">            </v>
      </c>
      <c r="AD31" t="str">
        <f t="shared" si="17"/>
        <v>0</v>
      </c>
      <c r="AE31" t="str">
        <f t="shared" si="18"/>
        <v xml:space="preserve">["VXP"] =    0; </v>
      </c>
      <c r="AF31" t="str">
        <f t="shared" si="19"/>
        <v>10</v>
      </c>
      <c r="AG31" t="str">
        <f t="shared" si="20"/>
        <v xml:space="preserve">["LP"] = 10; </v>
      </c>
      <c r="AH31" t="str">
        <f t="shared" si="21"/>
        <v>0</v>
      </c>
      <c r="AI31" t="str">
        <f t="shared" si="22"/>
        <v xml:space="preserve">["REP"] =    0; </v>
      </c>
      <c r="AJ31">
        <f>IF(LEN(J31)&gt;0,VLOOKUP(J31,Faction!A$2:B$78,2,FALSE),1)</f>
        <v>1</v>
      </c>
      <c r="AK31" t="str">
        <f t="shared" si="23"/>
        <v xml:space="preserve">["FACTION"] =  1; </v>
      </c>
      <c r="AL31" t="str">
        <f t="shared" si="24"/>
        <v xml:space="preserve">["TIER"] = 0; </v>
      </c>
      <c r="AM31" t="str">
        <f t="shared" si="25"/>
        <v xml:space="preserve">["MIN_LVL"] = "CAP"; </v>
      </c>
      <c r="AN31" t="str">
        <f t="shared" si="26"/>
        <v/>
      </c>
      <c r="AO31" t="str">
        <f t="shared" si="27"/>
        <v xml:space="preserve">["NAME"] = { ["EN"] = "Fornost -- Deadmen's Dike"; }; </v>
      </c>
      <c r="AP31" t="str">
        <f t="shared" si="28"/>
        <v xml:space="preserve">["LORE"] = { ["EN"] = "Defeat the Wraiths of Fornost and free Deadmen's Dike from Angmar's influence."; }; </v>
      </c>
      <c r="AQ31" t="str">
        <f t="shared" si="29"/>
        <v xml:space="preserve">["SUMMARY"] = { ["EN"] = "Complete 4 deeds"; }; </v>
      </c>
      <c r="AR31" t="str">
        <f t="shared" si="30"/>
        <v/>
      </c>
      <c r="AS31" t="str">
        <f t="shared" si="31"/>
        <v>};</v>
      </c>
    </row>
    <row r="32" spans="1:45" x14ac:dyDescent="0.25">
      <c r="A32">
        <v>1879234017</v>
      </c>
      <c r="B32">
        <v>15</v>
      </c>
      <c r="C32" t="s">
        <v>180</v>
      </c>
      <c r="D32" t="s">
        <v>26</v>
      </c>
      <c r="K32" t="s">
        <v>181</v>
      </c>
      <c r="L32" t="s">
        <v>1628</v>
      </c>
      <c r="M32">
        <v>1</v>
      </c>
      <c r="N32" t="s">
        <v>1392</v>
      </c>
      <c r="R32" t="str">
        <f t="shared" si="7"/>
        <v xml:space="preserve"> [31] = {["ID"] = 1879234017; }; -- Fornost -- Wraith of Water</v>
      </c>
      <c r="S32" s="1" t="str">
        <f t="shared" si="8"/>
        <v xml:space="preserve"> [31] = {["ID"] = 1879234017; ["SAVE_INDEX"] =  15; ["TYPE"] =  6;             ["VXP"] =    0; ["LP"] =  0; ["REP"] =    0; ["FACTION"] =  1; ["TIER"] = 1; ["MIN_LVL"] = "CAP"; ["NAME"] = { ["EN"] = "Fornost -- Wraith of Water"; }; ["LORE"] = { ["EN"] = "Defeat Megoriath, the Wraith of Water, and his minions."; }; ["SUMMARY"] = { ["EN"] = "Complete 3 quests and 1 challenge"; }; };</v>
      </c>
      <c r="T32">
        <f t="shared" si="9"/>
        <v>31</v>
      </c>
      <c r="U32" t="str">
        <f t="shared" si="10"/>
        <v xml:space="preserve"> [31] = {</v>
      </c>
      <c r="V32" t="str">
        <f t="shared" si="11"/>
        <v xml:space="preserve">["ID"] = 1879234017; </v>
      </c>
      <c r="W32" t="str">
        <f t="shared" si="12"/>
        <v xml:space="preserve">["ID"] = 1879234017; </v>
      </c>
      <c r="X32" t="str">
        <f t="shared" si="13"/>
        <v/>
      </c>
      <c r="Y32" s="1" t="str">
        <f t="shared" si="14"/>
        <v xml:space="preserve">["SAVE_INDEX"] =  15; </v>
      </c>
      <c r="Z32">
        <f>VLOOKUP(D32,Type!A$2:B$18,2,FALSE)</f>
        <v>6</v>
      </c>
      <c r="AA32" t="str">
        <f t="shared" si="15"/>
        <v xml:space="preserve">["TYPE"] =  6; </v>
      </c>
      <c r="AB32" t="str">
        <f>IF(NOT(ISBLANK(E32)),VLOOKUP(E32,Type!D$2:E$6,2,FALSE),"")</f>
        <v/>
      </c>
      <c r="AC32" t="str">
        <f t="shared" si="16"/>
        <v xml:space="preserve">            </v>
      </c>
      <c r="AD32" t="str">
        <f t="shared" si="17"/>
        <v>0</v>
      </c>
      <c r="AE32" t="str">
        <f t="shared" si="18"/>
        <v xml:space="preserve">["VXP"] =    0; </v>
      </c>
      <c r="AF32" t="str">
        <f t="shared" si="19"/>
        <v>0</v>
      </c>
      <c r="AG32" t="str">
        <f t="shared" si="20"/>
        <v xml:space="preserve">["LP"] =  0; </v>
      </c>
      <c r="AH32" t="str">
        <f t="shared" si="21"/>
        <v>0</v>
      </c>
      <c r="AI32" t="str">
        <f t="shared" si="22"/>
        <v xml:space="preserve">["REP"] =    0; </v>
      </c>
      <c r="AJ32">
        <f>IF(LEN(J32)&gt;0,VLOOKUP(J32,Faction!A$2:B$78,2,FALSE),1)</f>
        <v>1</v>
      </c>
      <c r="AK32" t="str">
        <f t="shared" si="23"/>
        <v xml:space="preserve">["FACTION"] =  1; </v>
      </c>
      <c r="AL32" t="str">
        <f t="shared" si="24"/>
        <v xml:space="preserve">["TIER"] = 1; </v>
      </c>
      <c r="AM32" t="str">
        <f t="shared" si="25"/>
        <v xml:space="preserve">["MIN_LVL"] = "CAP"; </v>
      </c>
      <c r="AN32" t="str">
        <f t="shared" si="26"/>
        <v/>
      </c>
      <c r="AO32" t="str">
        <f t="shared" si="27"/>
        <v xml:space="preserve">["NAME"] = { ["EN"] = "Fornost -- Wraith of Water"; }; </v>
      </c>
      <c r="AP32" t="str">
        <f t="shared" si="28"/>
        <v xml:space="preserve">["LORE"] = { ["EN"] = "Defeat Megoriath, the Wraith of Water, and his minions."; }; </v>
      </c>
      <c r="AQ32" t="str">
        <f t="shared" si="29"/>
        <v xml:space="preserve">["SUMMARY"] = { ["EN"] = "Complete 3 quests and 1 challenge"; }; </v>
      </c>
      <c r="AR32" t="str">
        <f t="shared" si="30"/>
        <v/>
      </c>
      <c r="AS32" t="str">
        <f t="shared" si="31"/>
        <v>};</v>
      </c>
    </row>
    <row r="33" spans="1:45" x14ac:dyDescent="0.25">
      <c r="A33">
        <v>1879234018</v>
      </c>
      <c r="B33">
        <v>16</v>
      </c>
      <c r="C33" t="s">
        <v>182</v>
      </c>
      <c r="D33" t="s">
        <v>26</v>
      </c>
      <c r="K33" t="s">
        <v>181</v>
      </c>
      <c r="L33" t="s">
        <v>1629</v>
      </c>
      <c r="M33">
        <v>1</v>
      </c>
      <c r="N33" t="s">
        <v>1392</v>
      </c>
      <c r="R33" t="str">
        <f t="shared" si="7"/>
        <v xml:space="preserve"> [32] = {["ID"] = 1879234018; }; -- Fornost -- Wraith of Earth</v>
      </c>
      <c r="S33" s="1" t="str">
        <f t="shared" si="8"/>
        <v xml:space="preserve"> [32] = {["ID"] = 1879234018; ["SAVE_INDEX"] =  16; ["TYPE"] =  6;             ["VXP"] =    0; ["LP"] =  0; ["REP"] =    0; ["FACTION"] =  1; ["TIER"] = 1; ["MIN_LVL"] = "CAP"; ["NAME"] = { ["EN"] = "Fornost -- Wraith of Earth"; }; ["LORE"] = { ["EN"] = "Defeat Rhavameldir, the Wraith of Earth, and his minions."; }; ["SUMMARY"] = { ["EN"] = "Complete 3 quests and 1 challenge"; }; };</v>
      </c>
      <c r="T33">
        <f t="shared" si="9"/>
        <v>32</v>
      </c>
      <c r="U33" t="str">
        <f t="shared" si="10"/>
        <v xml:space="preserve"> [32] = {</v>
      </c>
      <c r="V33" t="str">
        <f t="shared" si="11"/>
        <v xml:space="preserve">["ID"] = 1879234018; </v>
      </c>
      <c r="W33" t="str">
        <f t="shared" si="12"/>
        <v xml:space="preserve">["ID"] = 1879234018; </v>
      </c>
      <c r="X33" t="str">
        <f t="shared" si="13"/>
        <v/>
      </c>
      <c r="Y33" s="1" t="str">
        <f t="shared" si="14"/>
        <v xml:space="preserve">["SAVE_INDEX"] =  16; </v>
      </c>
      <c r="Z33">
        <f>VLOOKUP(D33,Type!A$2:B$18,2,FALSE)</f>
        <v>6</v>
      </c>
      <c r="AA33" t="str">
        <f t="shared" si="15"/>
        <v xml:space="preserve">["TYPE"] =  6; </v>
      </c>
      <c r="AB33" t="str">
        <f>IF(NOT(ISBLANK(E33)),VLOOKUP(E33,Type!D$2:E$6,2,FALSE),"")</f>
        <v/>
      </c>
      <c r="AC33" t="str">
        <f t="shared" si="16"/>
        <v xml:space="preserve">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IF(LEN(J33)&gt;0,VLOOKUP(J33,Faction!A$2:B$78,2,FALSE),1)</f>
        <v>1</v>
      </c>
      <c r="AK33" t="str">
        <f t="shared" si="23"/>
        <v xml:space="preserve">["FACTION"] =  1; </v>
      </c>
      <c r="AL33" t="str">
        <f t="shared" si="24"/>
        <v xml:space="preserve">["TIER"] = 1; </v>
      </c>
      <c r="AM33" t="str">
        <f t="shared" si="25"/>
        <v xml:space="preserve">["MIN_LVL"] = "CAP"; </v>
      </c>
      <c r="AN33" t="str">
        <f t="shared" si="26"/>
        <v/>
      </c>
      <c r="AO33" t="str">
        <f t="shared" si="27"/>
        <v xml:space="preserve">["NAME"] = { ["EN"] = "Fornost -- Wraith of Earth"; }; </v>
      </c>
      <c r="AP33" t="str">
        <f t="shared" si="28"/>
        <v xml:space="preserve">["LORE"] = { ["EN"] = "Defeat Rhavameldir, the Wraith of Earth, and his minions."; }; </v>
      </c>
      <c r="AQ33" t="str">
        <f t="shared" si="29"/>
        <v xml:space="preserve">["SUMMARY"] = { ["EN"] = "Complete 3 quests and 1 challenge"; }; </v>
      </c>
      <c r="AR33" t="str">
        <f t="shared" si="30"/>
        <v/>
      </c>
      <c r="AS33" t="str">
        <f t="shared" si="31"/>
        <v>};</v>
      </c>
    </row>
    <row r="34" spans="1:45" x14ac:dyDescent="0.25">
      <c r="A34">
        <v>1879234020</v>
      </c>
      <c r="B34">
        <v>17</v>
      </c>
      <c r="C34" t="s">
        <v>183</v>
      </c>
      <c r="D34" t="s">
        <v>26</v>
      </c>
      <c r="K34" t="s">
        <v>181</v>
      </c>
      <c r="L34" t="s">
        <v>1631</v>
      </c>
      <c r="M34">
        <v>1</v>
      </c>
      <c r="N34" t="s">
        <v>1392</v>
      </c>
      <c r="R34" t="str">
        <f t="shared" si="7"/>
        <v xml:space="preserve"> [33] = {["ID"] = 1879234020; }; -- Fornost -- Wraith of Fire</v>
      </c>
      <c r="S34" s="1" t="str">
        <f t="shared" si="8"/>
        <v xml:space="preserve"> [33] = {["ID"] = 1879234020; ["SAVE_INDEX"] =  17; ["TYPE"] =  6;             ["VXP"] =    0; ["LP"] =  0; ["REP"] =    0; ["FACTION"] =  1; ["TIER"] = 1; ["MIN_LVL"] = "CAP"; ["NAME"] = { ["EN"] = "Fornost -- Wraith of Fire"; }; ["LORE"] = { ["EN"] = "Defeat Brogadan, Wraith of Fire, and his minions."; }; ["SUMMARY"] = { ["EN"] = "Complete 3 quests and 1 challenge"; }; };</v>
      </c>
      <c r="T34">
        <f t="shared" si="9"/>
        <v>33</v>
      </c>
      <c r="U34" t="str">
        <f t="shared" si="10"/>
        <v xml:space="preserve"> [33] = {</v>
      </c>
      <c r="V34" t="str">
        <f t="shared" si="11"/>
        <v xml:space="preserve">["ID"] = 1879234020; </v>
      </c>
      <c r="W34" t="str">
        <f t="shared" si="12"/>
        <v xml:space="preserve">["ID"] = 1879234020; </v>
      </c>
      <c r="X34" t="str">
        <f t="shared" si="13"/>
        <v/>
      </c>
      <c r="Y34" s="1" t="str">
        <f t="shared" si="14"/>
        <v xml:space="preserve">["SAVE_INDEX"] =  17; </v>
      </c>
      <c r="Z34">
        <f>VLOOKUP(D34,Type!A$2:B$18,2,FALSE)</f>
        <v>6</v>
      </c>
      <c r="AA34" t="str">
        <f t="shared" si="15"/>
        <v xml:space="preserve">["TYPE"] =  6; </v>
      </c>
      <c r="AB34" t="str">
        <f>IF(NOT(ISBLANK(E34)),VLOOKUP(E34,Type!D$2:E$6,2,FALSE),"")</f>
        <v/>
      </c>
      <c r="AC34" t="str">
        <f t="shared" si="16"/>
        <v xml:space="preserve">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IF(LEN(J34)&gt;0,VLOOKUP(J34,Faction!A$2:B$78,2,FALSE),1)</f>
        <v>1</v>
      </c>
      <c r="AK34" t="str">
        <f t="shared" si="23"/>
        <v xml:space="preserve">["FACTION"] =  1; </v>
      </c>
      <c r="AL34" t="str">
        <f t="shared" si="24"/>
        <v xml:space="preserve">["TIER"] = 1; </v>
      </c>
      <c r="AM34" t="str">
        <f t="shared" si="25"/>
        <v xml:space="preserve">["MIN_LVL"] = "CAP"; </v>
      </c>
      <c r="AN34" t="str">
        <f t="shared" si="26"/>
        <v/>
      </c>
      <c r="AO34" t="str">
        <f t="shared" si="27"/>
        <v xml:space="preserve">["NAME"] = { ["EN"] = "Fornost -- Wraith of Fire"; }; </v>
      </c>
      <c r="AP34" t="str">
        <f t="shared" si="28"/>
        <v xml:space="preserve">["LORE"] = { ["EN"] = "Defeat Brogadan, Wraith of Fire, and his minions."; }; </v>
      </c>
      <c r="AQ34" t="str">
        <f t="shared" si="29"/>
        <v xml:space="preserve">["SUMMARY"] = { ["EN"] = "Complete 3 quests and 1 challenge"; }; </v>
      </c>
      <c r="AR34" t="str">
        <f t="shared" si="30"/>
        <v/>
      </c>
      <c r="AS34" t="str">
        <f t="shared" si="31"/>
        <v>};</v>
      </c>
    </row>
    <row r="35" spans="1:45" x14ac:dyDescent="0.25">
      <c r="A35">
        <v>1879234019</v>
      </c>
      <c r="B35">
        <v>18</v>
      </c>
      <c r="C35" t="s">
        <v>184</v>
      </c>
      <c r="D35" t="s">
        <v>26</v>
      </c>
      <c r="K35" t="s">
        <v>181</v>
      </c>
      <c r="L35" t="s">
        <v>1630</v>
      </c>
      <c r="M35">
        <v>1</v>
      </c>
      <c r="N35" t="s">
        <v>1392</v>
      </c>
      <c r="R35" t="str">
        <f t="shared" si="7"/>
        <v xml:space="preserve"> [34] = {["ID"] = 1879234019; }; -- Fornost -- Wraith of Shadow</v>
      </c>
      <c r="S35" s="1" t="str">
        <f t="shared" si="8"/>
        <v xml:space="preserve"> [34] = {["ID"] = 1879234019; ["SAVE_INDEX"] =  18; ["TYPE"] =  6;             ["VXP"] =    0; ["LP"] =  0; ["REP"] =    0; ["FACTION"] =  1; ["TIER"] = 1; ["MIN_LVL"] = "CAP"; ["NAME"] = { ["EN"] = "Fornost -- Wraith of Shadow"; }; ["LORE"] = { ["EN"] = "Defeat Remmenaeg, Wraith of Shadow, and his minions."; }; ["SUMMARY"] = { ["EN"] = "Complete 3 quests and 1 challenge"; }; };</v>
      </c>
      <c r="T35">
        <f t="shared" si="9"/>
        <v>34</v>
      </c>
      <c r="U35" t="str">
        <f t="shared" si="10"/>
        <v xml:space="preserve"> [34] = {</v>
      </c>
      <c r="V35" t="str">
        <f t="shared" si="11"/>
        <v xml:space="preserve">["ID"] = 1879234019; </v>
      </c>
      <c r="W35" t="str">
        <f t="shared" si="12"/>
        <v xml:space="preserve">["ID"] = 1879234019; </v>
      </c>
      <c r="X35" t="str">
        <f t="shared" si="13"/>
        <v/>
      </c>
      <c r="Y35" s="1" t="str">
        <f t="shared" si="14"/>
        <v xml:space="preserve">["SAVE_INDEX"] =  18; </v>
      </c>
      <c r="Z35">
        <f>VLOOKUP(D35,Type!A$2:B$18,2,FALSE)</f>
        <v>6</v>
      </c>
      <c r="AA35" t="str">
        <f t="shared" si="15"/>
        <v xml:space="preserve">["TYPE"] =  6; </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IF(LEN(J35)&gt;0,VLOOKUP(J35,Faction!A$2:B$78,2,FALSE),1)</f>
        <v>1</v>
      </c>
      <c r="AK35" t="str">
        <f t="shared" si="23"/>
        <v xml:space="preserve">["FACTION"] =  1; </v>
      </c>
      <c r="AL35" t="str">
        <f t="shared" si="24"/>
        <v xml:space="preserve">["TIER"] = 1; </v>
      </c>
      <c r="AM35" t="str">
        <f t="shared" si="25"/>
        <v xml:space="preserve">["MIN_LVL"] = "CAP"; </v>
      </c>
      <c r="AN35" t="str">
        <f t="shared" si="26"/>
        <v/>
      </c>
      <c r="AO35" t="str">
        <f t="shared" si="27"/>
        <v xml:space="preserve">["NAME"] = { ["EN"] = "Fornost -- Wraith of Shadow"; }; </v>
      </c>
      <c r="AP35" t="str">
        <f t="shared" si="28"/>
        <v xml:space="preserve">["LORE"] = { ["EN"] = "Defeat Remmenaeg, Wraith of Shadow, and his minions."; }; </v>
      </c>
      <c r="AQ35" t="str">
        <f t="shared" si="29"/>
        <v xml:space="preserve">["SUMMARY"] = { ["EN"] = "Complete 3 quests and 1 challenge"; }; </v>
      </c>
      <c r="AR35" t="str">
        <f t="shared" si="30"/>
        <v/>
      </c>
      <c r="AS35" t="str">
        <f t="shared" si="31"/>
        <v>};</v>
      </c>
    </row>
    <row r="36" spans="1:45" x14ac:dyDescent="0.25">
      <c r="C36" s="2" t="s">
        <v>191</v>
      </c>
      <c r="D36" s="2" t="s">
        <v>134</v>
      </c>
      <c r="E36" s="2"/>
      <c r="M36">
        <v>0</v>
      </c>
      <c r="P36">
        <v>29</v>
      </c>
      <c r="R36" t="str">
        <f t="shared" si="7"/>
        <v xml:space="preserve"> [35] = {["CAT_ID"] = 29; }; -- Level 40+</v>
      </c>
      <c r="S36" s="1" t="str">
        <f t="shared" si="8"/>
        <v xml:space="preserve"> [35] = {                                           ["TYPE"] = 14;             ["VXP"] =    0; ["LP"] =  0; ["REP"] =    0; ["FACTION"] =  1; ["TIER"] = 0;                      ["NAME"] = { ["EN"] = "Level 40+"; }; };</v>
      </c>
      <c r="T36">
        <f t="shared" si="9"/>
        <v>35</v>
      </c>
      <c r="U36" t="str">
        <f t="shared" si="10"/>
        <v xml:space="preserve"> [35] = {</v>
      </c>
      <c r="V36" t="str">
        <f t="shared" si="11"/>
        <v xml:space="preserve">                     </v>
      </c>
      <c r="W36" t="str">
        <f t="shared" si="12"/>
        <v/>
      </c>
      <c r="X36" t="str">
        <f t="shared" si="13"/>
        <v xml:space="preserve">["CAT_ID"] = 29; </v>
      </c>
      <c r="Y36" s="1" t="str">
        <f t="shared" si="14"/>
        <v xml:space="preserve">                      </v>
      </c>
      <c r="Z36">
        <f>VLOOKUP(D36,Type!A$2:B$18,2,FALSE)</f>
        <v>14</v>
      </c>
      <c r="AA36" t="str">
        <f t="shared" si="15"/>
        <v xml:space="preserve">["TYPE"] = 14; </v>
      </c>
      <c r="AB36" t="str">
        <f>IF(NOT(ISBLANK(E36)),VLOOKUP(E36,Type!D$2:E$6,2,FALSE),"")</f>
        <v/>
      </c>
      <c r="AC36" t="str">
        <f t="shared" si="16"/>
        <v xml:space="preserve">            </v>
      </c>
      <c r="AD36" t="str">
        <f t="shared" si="17"/>
        <v>0</v>
      </c>
      <c r="AE36" t="str">
        <f t="shared" si="18"/>
        <v xml:space="preserve">["VXP"] =    0; </v>
      </c>
      <c r="AF36" t="str">
        <f t="shared" si="19"/>
        <v>0</v>
      </c>
      <c r="AG36" t="str">
        <f t="shared" si="20"/>
        <v xml:space="preserve">["LP"] =  0; </v>
      </c>
      <c r="AH36" t="str">
        <f t="shared" si="21"/>
        <v>0</v>
      </c>
      <c r="AI36" t="str">
        <f t="shared" si="22"/>
        <v xml:space="preserve">["REP"] =    0; </v>
      </c>
      <c r="AJ36">
        <f>IF(LEN(J36)&gt;0,VLOOKUP(J36,Faction!A$2:B$78,2,FALSE),1)</f>
        <v>1</v>
      </c>
      <c r="AK36" t="str">
        <f t="shared" si="23"/>
        <v xml:space="preserve">["FACTION"] =  1; </v>
      </c>
      <c r="AL36" t="str">
        <f t="shared" si="24"/>
        <v xml:space="preserve">["TIER"] = 0; </v>
      </c>
      <c r="AM36" t="str">
        <f t="shared" si="25"/>
        <v xml:space="preserve">                     </v>
      </c>
      <c r="AN36" t="str">
        <f t="shared" si="26"/>
        <v/>
      </c>
      <c r="AO36" t="str">
        <f t="shared" si="27"/>
        <v xml:space="preserve">["NAME"] = { ["EN"] = "Level 40+"; }; </v>
      </c>
      <c r="AP36" t="str">
        <f t="shared" si="28"/>
        <v/>
      </c>
      <c r="AQ36" t="str">
        <f t="shared" si="29"/>
        <v/>
      </c>
      <c r="AR36" t="str">
        <f t="shared" si="30"/>
        <v/>
      </c>
      <c r="AS36" t="str">
        <f t="shared" si="31"/>
        <v>};</v>
      </c>
    </row>
    <row r="37" spans="1:45" x14ac:dyDescent="0.25">
      <c r="C37" s="3" t="s">
        <v>192</v>
      </c>
      <c r="D37" s="2" t="s">
        <v>134</v>
      </c>
      <c r="E37" s="2"/>
      <c r="M37">
        <v>1</v>
      </c>
      <c r="P37">
        <v>30</v>
      </c>
      <c r="R37" t="str">
        <f t="shared" si="7"/>
        <v xml:space="preserve"> [36] = {["CAT_ID"] = 30; }; -- - Annúminas -</v>
      </c>
      <c r="S37" s="1" t="str">
        <f t="shared" si="8"/>
        <v xml:space="preserve"> [36] = {                                           ["TYPE"] = 14;             ["VXP"] =    0; ["LP"] =  0; ["REP"] =    0; ["FACTION"] =  1; ["TIER"] = 1;                      ["NAME"] = { ["EN"] = "- Annúminas -"; }; };</v>
      </c>
      <c r="T37">
        <f t="shared" si="9"/>
        <v>36</v>
      </c>
      <c r="U37" t="str">
        <f t="shared" si="10"/>
        <v xml:space="preserve"> [36] = {</v>
      </c>
      <c r="V37" t="str">
        <f t="shared" si="11"/>
        <v xml:space="preserve">                     </v>
      </c>
      <c r="W37" t="str">
        <f t="shared" si="12"/>
        <v/>
      </c>
      <c r="X37" t="str">
        <f t="shared" si="13"/>
        <v xml:space="preserve">["CAT_ID"] = 30; </v>
      </c>
      <c r="Y37" s="1" t="str">
        <f t="shared" si="14"/>
        <v xml:space="preserve">                      </v>
      </c>
      <c r="Z37">
        <f>VLOOKUP(D37,Type!A$2:B$18,2,FALSE)</f>
        <v>14</v>
      </c>
      <c r="AA37" t="str">
        <f t="shared" si="15"/>
        <v xml:space="preserve">["TYPE"] = 14; </v>
      </c>
      <c r="AB37" t="str">
        <f>IF(NOT(ISBLANK(E37)),VLOOKUP(E37,Type!D$2:E$6,2,FALSE),"")</f>
        <v/>
      </c>
      <c r="AC37" t="str">
        <f t="shared" si="16"/>
        <v xml:space="preserve">            </v>
      </c>
      <c r="AD37" t="str">
        <f t="shared" si="17"/>
        <v>0</v>
      </c>
      <c r="AE37" t="str">
        <f t="shared" si="18"/>
        <v xml:space="preserve">["VXP"] =    0; </v>
      </c>
      <c r="AF37" t="str">
        <f t="shared" si="19"/>
        <v>0</v>
      </c>
      <c r="AG37" t="str">
        <f t="shared" si="20"/>
        <v xml:space="preserve">["LP"] =  0; </v>
      </c>
      <c r="AH37" t="str">
        <f t="shared" si="21"/>
        <v>0</v>
      </c>
      <c r="AI37" t="str">
        <f t="shared" si="22"/>
        <v xml:space="preserve">["REP"] =    0; </v>
      </c>
      <c r="AJ37">
        <f>IF(LEN(J37)&gt;0,VLOOKUP(J37,Faction!A$2:B$78,2,FALSE),1)</f>
        <v>1</v>
      </c>
      <c r="AK37" t="str">
        <f t="shared" si="23"/>
        <v xml:space="preserve">["FACTION"] =  1; </v>
      </c>
      <c r="AL37" t="str">
        <f t="shared" si="24"/>
        <v xml:space="preserve">["TIER"] = 1; </v>
      </c>
      <c r="AM37" t="str">
        <f t="shared" si="25"/>
        <v xml:space="preserve">                     </v>
      </c>
      <c r="AN37" t="str">
        <f t="shared" si="26"/>
        <v/>
      </c>
      <c r="AO37" t="str">
        <f t="shared" si="27"/>
        <v xml:space="preserve">["NAME"] = { ["EN"] = "- Annúminas -"; }; </v>
      </c>
      <c r="AP37" t="str">
        <f t="shared" si="28"/>
        <v/>
      </c>
      <c r="AQ37" t="str">
        <f t="shared" si="29"/>
        <v/>
      </c>
      <c r="AR37" t="str">
        <f t="shared" si="30"/>
        <v/>
      </c>
      <c r="AS37" t="str">
        <f t="shared" si="31"/>
        <v>};</v>
      </c>
    </row>
    <row r="38" spans="1:45" x14ac:dyDescent="0.25">
      <c r="A38">
        <v>1879188607</v>
      </c>
      <c r="B38">
        <v>19</v>
      </c>
      <c r="C38" t="s">
        <v>1448</v>
      </c>
      <c r="D38" t="s">
        <v>31</v>
      </c>
      <c r="G38" t="s">
        <v>194</v>
      </c>
      <c r="K38" t="s">
        <v>185</v>
      </c>
      <c r="L38" t="s">
        <v>1624</v>
      </c>
      <c r="M38">
        <v>0</v>
      </c>
      <c r="N38" t="s">
        <v>1392</v>
      </c>
      <c r="R38" t="str">
        <f t="shared" si="7"/>
        <v xml:space="preserve"> [37] = {["ID"] = 1879188607; }; -- Annuminas -- Glinghant</v>
      </c>
      <c r="S38" s="1" t="str">
        <f t="shared" si="8"/>
        <v xml:space="preserve"> [37] = {["ID"] = 1879188607; ["SAVE_INDEX"] =  19; ["TYPE"] =  4;             ["VXP"] =    0; ["LP"] =  0; ["REP"] =    0; ["FACTION"] =  1; ["TIER"] = 0; ["MIN_LVL"] = "CAP"; ["NAME"] = { ["EN"] = "Annuminas -- Glinghant"; }; ["LORE"] = { ["EN"] = "The gardens of Glinghant were once one of the wonders of Annúminas, but have fallen into decay and corruption."; }; ["SUMMARY"] = { ["EN"] = "Complete 4 quests and 1 challenge"; }; ["TITLE"] = { ["EN"] = "Garden Guardian"; }; };</v>
      </c>
      <c r="T38">
        <f t="shared" si="9"/>
        <v>37</v>
      </c>
      <c r="U38" t="str">
        <f t="shared" si="10"/>
        <v xml:space="preserve"> [37] = {</v>
      </c>
      <c r="V38" t="str">
        <f t="shared" si="11"/>
        <v xml:space="preserve">["ID"] = 1879188607; </v>
      </c>
      <c r="W38" t="str">
        <f t="shared" si="12"/>
        <v xml:space="preserve">["ID"] = 1879188607; </v>
      </c>
      <c r="X38" t="str">
        <f t="shared" si="13"/>
        <v/>
      </c>
      <c r="Y38" s="1" t="str">
        <f t="shared" si="14"/>
        <v xml:space="preserve">["SAVE_INDEX"] =  19; </v>
      </c>
      <c r="Z38">
        <f>VLOOKUP(D38,Type!A$2:B$18,2,FALSE)</f>
        <v>4</v>
      </c>
      <c r="AA38" t="str">
        <f t="shared" si="15"/>
        <v xml:space="preserve">["TYPE"] =  4; </v>
      </c>
      <c r="AB38" t="str">
        <f>IF(NOT(ISBLANK(E38)),VLOOKUP(E38,Type!D$2:E$6,2,FALSE),"")</f>
        <v/>
      </c>
      <c r="AC38" t="str">
        <f t="shared" si="16"/>
        <v xml:space="preserve">            </v>
      </c>
      <c r="AD38" t="str">
        <f t="shared" si="17"/>
        <v>0</v>
      </c>
      <c r="AE38" t="str">
        <f t="shared" si="18"/>
        <v xml:space="preserve">["VXP"] =    0; </v>
      </c>
      <c r="AF38" t="str">
        <f t="shared" si="19"/>
        <v>0</v>
      </c>
      <c r="AG38" t="str">
        <f t="shared" si="20"/>
        <v xml:space="preserve">["LP"] =  0; </v>
      </c>
      <c r="AH38" t="str">
        <f t="shared" si="21"/>
        <v>0</v>
      </c>
      <c r="AI38" t="str">
        <f t="shared" si="22"/>
        <v xml:space="preserve">["REP"] =    0; </v>
      </c>
      <c r="AJ38">
        <f>IF(LEN(J38)&gt;0,VLOOKUP(J38,Faction!A$2:B$78,2,FALSE),1)</f>
        <v>1</v>
      </c>
      <c r="AK38" t="str">
        <f t="shared" si="23"/>
        <v xml:space="preserve">["FACTION"] =  1; </v>
      </c>
      <c r="AL38" t="str">
        <f t="shared" si="24"/>
        <v xml:space="preserve">["TIER"] = 0; </v>
      </c>
      <c r="AM38" t="str">
        <f t="shared" si="25"/>
        <v xml:space="preserve">["MIN_LVL"] = "CAP"; </v>
      </c>
      <c r="AN38" t="str">
        <f t="shared" si="26"/>
        <v/>
      </c>
      <c r="AO38" t="str">
        <f t="shared" si="27"/>
        <v xml:space="preserve">["NAME"] = { ["EN"] = "Annuminas -- Glinghant"; }; </v>
      </c>
      <c r="AP38" t="str">
        <f t="shared" si="28"/>
        <v xml:space="preserve">["LORE"] = { ["EN"] = "The gardens of Glinghant were once one of the wonders of Annúminas, but have fallen into decay and corruption."; }; </v>
      </c>
      <c r="AQ38" t="str">
        <f t="shared" si="29"/>
        <v xml:space="preserve">["SUMMARY"] = { ["EN"] = "Complete 4 quests and 1 challenge"; }; </v>
      </c>
      <c r="AR38" t="str">
        <f t="shared" si="30"/>
        <v xml:space="preserve">["TITLE"] = { ["EN"] = "Garden Guardian"; }; </v>
      </c>
      <c r="AS38" t="str">
        <f t="shared" si="31"/>
        <v>};</v>
      </c>
    </row>
    <row r="39" spans="1:45" x14ac:dyDescent="0.25">
      <c r="A39">
        <v>1879188619</v>
      </c>
      <c r="B39">
        <v>20</v>
      </c>
      <c r="C39" t="s">
        <v>1449</v>
      </c>
      <c r="D39" t="s">
        <v>31</v>
      </c>
      <c r="G39" t="s">
        <v>195</v>
      </c>
      <c r="K39" t="s">
        <v>185</v>
      </c>
      <c r="L39" t="s">
        <v>1625</v>
      </c>
      <c r="M39">
        <v>0</v>
      </c>
      <c r="N39" t="s">
        <v>1392</v>
      </c>
      <c r="R39" t="str">
        <f t="shared" si="7"/>
        <v xml:space="preserve"> [38] = {["ID"] = 1879188619; }; -- Annuminas -- Haudh Valandil</v>
      </c>
      <c r="S39" s="1" t="str">
        <f t="shared" si="8"/>
        <v xml:space="preserve"> [38] = {["ID"] = 1879188619; ["SAVE_INDEX"] =  20; ["TYPE"] =  4;             ["VXP"] =    0; ["LP"] =  0; ["REP"] =    0; ["FACTION"] =  1; ["TIER"] = 0; ["MIN_LVL"] = "CAP"; ["NAME"] = { ["EN"] = "Annuminas -- Haudh Valandil"; }; ["LORE"] = { ["EN"] = "Haudh Valandil is the final resting place of Isildur's youngest son. Evil things now gnaw at its roots."; }; ["SUMMARY"] = { ["EN"] = "Complete 4 quests and 1 challenge"; }; ["TITLE"] = { ["EN"] = "Took the Tomb"; }; };</v>
      </c>
      <c r="T39">
        <f t="shared" si="9"/>
        <v>38</v>
      </c>
      <c r="U39" t="str">
        <f t="shared" si="10"/>
        <v xml:space="preserve"> [38] = {</v>
      </c>
      <c r="V39" t="str">
        <f t="shared" si="11"/>
        <v xml:space="preserve">["ID"] = 1879188619; </v>
      </c>
      <c r="W39" t="str">
        <f t="shared" si="12"/>
        <v xml:space="preserve">["ID"] = 1879188619; </v>
      </c>
      <c r="X39" t="str">
        <f t="shared" si="13"/>
        <v/>
      </c>
      <c r="Y39" s="1" t="str">
        <f t="shared" si="14"/>
        <v xml:space="preserve">["SAVE_INDEX"] =  20; </v>
      </c>
      <c r="Z39">
        <f>VLOOKUP(D39,Type!A$2:B$18,2,FALSE)</f>
        <v>4</v>
      </c>
      <c r="AA39" t="str">
        <f t="shared" si="15"/>
        <v xml:space="preserve">["TYPE"] =  4; </v>
      </c>
      <c r="AB39" t="str">
        <f>IF(NOT(ISBLANK(E39)),VLOOKUP(E39,Type!D$2:E$6,2,FALSE),"")</f>
        <v/>
      </c>
      <c r="AC39" t="str">
        <f t="shared" si="16"/>
        <v xml:space="preserve">            </v>
      </c>
      <c r="AD39" t="str">
        <f t="shared" si="17"/>
        <v>0</v>
      </c>
      <c r="AE39" t="str">
        <f t="shared" si="18"/>
        <v xml:space="preserve">["VXP"] =    0; </v>
      </c>
      <c r="AF39" t="str">
        <f t="shared" si="19"/>
        <v>0</v>
      </c>
      <c r="AG39" t="str">
        <f t="shared" si="20"/>
        <v xml:space="preserve">["LP"] =  0; </v>
      </c>
      <c r="AH39" t="str">
        <f t="shared" si="21"/>
        <v>0</v>
      </c>
      <c r="AI39" t="str">
        <f t="shared" si="22"/>
        <v xml:space="preserve">["REP"] =    0; </v>
      </c>
      <c r="AJ39">
        <f>IF(LEN(J39)&gt;0,VLOOKUP(J39,Faction!A$2:B$78,2,FALSE),1)</f>
        <v>1</v>
      </c>
      <c r="AK39" t="str">
        <f t="shared" si="23"/>
        <v xml:space="preserve">["FACTION"] =  1; </v>
      </c>
      <c r="AL39" t="str">
        <f t="shared" si="24"/>
        <v xml:space="preserve">["TIER"] = 0; </v>
      </c>
      <c r="AM39" t="str">
        <f t="shared" si="25"/>
        <v xml:space="preserve">["MIN_LVL"] = "CAP"; </v>
      </c>
      <c r="AN39" t="str">
        <f t="shared" si="26"/>
        <v/>
      </c>
      <c r="AO39" t="str">
        <f t="shared" si="27"/>
        <v xml:space="preserve">["NAME"] = { ["EN"] = "Annuminas -- Haudh Valandil"; }; </v>
      </c>
      <c r="AP39" t="str">
        <f t="shared" si="28"/>
        <v xml:space="preserve">["LORE"] = { ["EN"] = "Haudh Valandil is the final resting place of Isildur's youngest son. Evil things now gnaw at its roots."; }; </v>
      </c>
      <c r="AQ39" t="str">
        <f t="shared" si="29"/>
        <v xml:space="preserve">["SUMMARY"] = { ["EN"] = "Complete 4 quests and 1 challenge"; }; </v>
      </c>
      <c r="AR39" t="str">
        <f t="shared" si="30"/>
        <v xml:space="preserve">["TITLE"] = { ["EN"] = "Took the Tomb"; }; </v>
      </c>
      <c r="AS39" t="str">
        <f t="shared" si="31"/>
        <v>};</v>
      </c>
    </row>
    <row r="40" spans="1:45" x14ac:dyDescent="0.25">
      <c r="A40">
        <v>1879188613</v>
      </c>
      <c r="B40">
        <v>21</v>
      </c>
      <c r="C40" t="s">
        <v>1450</v>
      </c>
      <c r="D40" t="s">
        <v>31</v>
      </c>
      <c r="G40" t="s">
        <v>193</v>
      </c>
      <c r="K40" t="s">
        <v>185</v>
      </c>
      <c r="L40" t="s">
        <v>1626</v>
      </c>
      <c r="M40">
        <v>0</v>
      </c>
      <c r="N40" t="s">
        <v>1392</v>
      </c>
      <c r="R40" t="str">
        <f t="shared" si="7"/>
        <v xml:space="preserve"> [39] = {["ID"] = 1879188613; }; -- Annuminas -- Ost Elendil</v>
      </c>
      <c r="S40" s="1" t="str">
        <f t="shared" si="8"/>
        <v xml:space="preserve"> [39] = {["ID"] = 1879188613; ["SAVE_INDEX"] =  21; ["TYPE"] =  4;             ["VXP"] =    0; ["LP"] =  0; ["REP"] =    0; ["FACTION"] =  1; ["TIER"] = 0; ["MIN_LVL"] = "CAP"; ["NAME"] = { ["EN"] = "Annuminas -- Ost Elendil"; }; ["LORE"] = { ["EN"] = "Ost Elendil was once the palace of Elendil, first King of Westernesse in Middle-earth. Now it is home to great evil."; }; ["SUMMARY"] = { ["EN"] = "Complete 4 quests and 1 challenge"; }; ["TITLE"] = { ["EN"] = "Palace Protector"; }; };</v>
      </c>
      <c r="T40">
        <f t="shared" si="9"/>
        <v>39</v>
      </c>
      <c r="U40" t="str">
        <f t="shared" si="10"/>
        <v xml:space="preserve"> [39] = {</v>
      </c>
      <c r="V40" t="str">
        <f t="shared" si="11"/>
        <v xml:space="preserve">["ID"] = 1879188613; </v>
      </c>
      <c r="W40" t="str">
        <f t="shared" si="12"/>
        <v xml:space="preserve">["ID"] = 1879188613; </v>
      </c>
      <c r="X40" t="str">
        <f t="shared" si="13"/>
        <v/>
      </c>
      <c r="Y40" s="1" t="str">
        <f t="shared" si="14"/>
        <v xml:space="preserve">["SAVE_INDEX"] =  21; </v>
      </c>
      <c r="Z40">
        <f>VLOOKUP(D40,Type!A$2:B$18,2,FALSE)</f>
        <v>4</v>
      </c>
      <c r="AA40" t="str">
        <f t="shared" si="15"/>
        <v xml:space="preserve">["TYPE"] =  4; </v>
      </c>
      <c r="AB40" t="str">
        <f>IF(NOT(ISBLANK(E40)),VLOOKUP(E40,Type!D$2:E$6,2,FALSE),"")</f>
        <v/>
      </c>
      <c r="AC40" t="str">
        <f t="shared" si="16"/>
        <v xml:space="preserve">            </v>
      </c>
      <c r="AD40" t="str">
        <f t="shared" si="17"/>
        <v>0</v>
      </c>
      <c r="AE40" t="str">
        <f t="shared" si="18"/>
        <v xml:space="preserve">["VXP"] =    0; </v>
      </c>
      <c r="AF40" t="str">
        <f t="shared" si="19"/>
        <v>0</v>
      </c>
      <c r="AG40" t="str">
        <f t="shared" si="20"/>
        <v xml:space="preserve">["LP"] =  0; </v>
      </c>
      <c r="AH40" t="str">
        <f t="shared" si="21"/>
        <v>0</v>
      </c>
      <c r="AI40" t="str">
        <f t="shared" si="22"/>
        <v xml:space="preserve">["REP"] =    0; </v>
      </c>
      <c r="AJ40">
        <f>IF(LEN(J40)&gt;0,VLOOKUP(J40,Faction!A$2:B$78,2,FALSE),1)</f>
        <v>1</v>
      </c>
      <c r="AK40" t="str">
        <f t="shared" si="23"/>
        <v xml:space="preserve">["FACTION"] =  1; </v>
      </c>
      <c r="AL40" t="str">
        <f t="shared" si="24"/>
        <v xml:space="preserve">["TIER"] = 0; </v>
      </c>
      <c r="AM40" t="str">
        <f t="shared" si="25"/>
        <v xml:space="preserve">["MIN_LVL"] = "CAP"; </v>
      </c>
      <c r="AN40" t="str">
        <f t="shared" si="26"/>
        <v/>
      </c>
      <c r="AO40" t="str">
        <f t="shared" si="27"/>
        <v xml:space="preserve">["NAME"] = { ["EN"] = "Annuminas -- Ost Elendil"; }; </v>
      </c>
      <c r="AP40" t="str">
        <f t="shared" si="28"/>
        <v xml:space="preserve">["LORE"] = { ["EN"] = "Ost Elendil was once the palace of Elendil, first King of Westernesse in Middle-earth. Now it is home to great evil."; }; </v>
      </c>
      <c r="AQ40" t="str">
        <f t="shared" si="29"/>
        <v xml:space="preserve">["SUMMARY"] = { ["EN"] = "Complete 4 quests and 1 challenge"; }; </v>
      </c>
      <c r="AR40" t="str">
        <f t="shared" si="30"/>
        <v xml:space="preserve">["TITLE"] = { ["EN"] = "Palace Protector"; }; </v>
      </c>
      <c r="AS40" t="str">
        <f t="shared" si="31"/>
        <v>};</v>
      </c>
    </row>
    <row r="41" spans="1:45" x14ac:dyDescent="0.25">
      <c r="C41" s="3" t="s">
        <v>199</v>
      </c>
      <c r="D41" s="2" t="s">
        <v>134</v>
      </c>
      <c r="E41" s="2"/>
      <c r="M41">
        <v>1</v>
      </c>
      <c r="P41">
        <v>31</v>
      </c>
      <c r="R41" t="str">
        <f t="shared" si="7"/>
        <v xml:space="preserve"> [40] = {["CAT_ID"] = 31; }; -- -- The Halls of Night --</v>
      </c>
      <c r="S41" s="1" t="str">
        <f t="shared" si="8"/>
        <v xml:space="preserve"> [40] = {                                           ["TYPE"] = 14;             ["VXP"] =    0; ["LP"] =  0; ["REP"] =    0; ["FACTION"] =  1; ["TIER"] = 1;                      ["NAME"] = { ["EN"] = "-- The Halls of Night --"; }; };</v>
      </c>
      <c r="T41">
        <f t="shared" si="9"/>
        <v>40</v>
      </c>
      <c r="U41" t="str">
        <f t="shared" si="10"/>
        <v xml:space="preserve"> [40] = {</v>
      </c>
      <c r="V41" t="str">
        <f t="shared" si="11"/>
        <v xml:space="preserve">                     </v>
      </c>
      <c r="W41" t="str">
        <f t="shared" si="12"/>
        <v/>
      </c>
      <c r="X41" t="str">
        <f t="shared" si="13"/>
        <v xml:space="preserve">["CAT_ID"] = 31; </v>
      </c>
      <c r="Y41" s="1" t="str">
        <f t="shared" si="14"/>
        <v xml:space="preserve">                      </v>
      </c>
      <c r="Z41">
        <f>VLOOKUP(D41,Type!A$2:B$18,2,FALSE)</f>
        <v>14</v>
      </c>
      <c r="AA41" t="str">
        <f t="shared" si="15"/>
        <v xml:space="preserve">["TYPE"] = 14; </v>
      </c>
      <c r="AB41" t="str">
        <f>IF(NOT(ISBLANK(E41)),VLOOKUP(E41,Type!D$2:E$6,2,FALSE),"")</f>
        <v/>
      </c>
      <c r="AC41" t="str">
        <f t="shared" si="16"/>
        <v xml:space="preserve">            </v>
      </c>
      <c r="AD41" t="str">
        <f t="shared" si="17"/>
        <v>0</v>
      </c>
      <c r="AE41" t="str">
        <f t="shared" si="18"/>
        <v xml:space="preserve">["VXP"] =    0; </v>
      </c>
      <c r="AF41" t="str">
        <f t="shared" si="19"/>
        <v>0</v>
      </c>
      <c r="AG41" t="str">
        <f t="shared" si="20"/>
        <v xml:space="preserve">["LP"] =  0; </v>
      </c>
      <c r="AH41" t="str">
        <f t="shared" si="21"/>
        <v>0</v>
      </c>
      <c r="AI41" t="str">
        <f t="shared" si="22"/>
        <v xml:space="preserve">["REP"] =    0; </v>
      </c>
      <c r="AJ41">
        <f>IF(LEN(J41)&gt;0,VLOOKUP(J41,Faction!A$2:B$78,2,FALSE),1)</f>
        <v>1</v>
      </c>
      <c r="AK41" t="str">
        <f t="shared" si="23"/>
        <v xml:space="preserve">["FACTION"] =  1; </v>
      </c>
      <c r="AL41" t="str">
        <f t="shared" si="24"/>
        <v xml:space="preserve">["TIER"] = 1; </v>
      </c>
      <c r="AM41" t="str">
        <f t="shared" si="25"/>
        <v xml:space="preserve">                     </v>
      </c>
      <c r="AN41" t="str">
        <f t="shared" si="26"/>
        <v/>
      </c>
      <c r="AO41" t="str">
        <f t="shared" si="27"/>
        <v xml:space="preserve">["NAME"] = { ["EN"] = "-- The Halls of Night --"; }; </v>
      </c>
      <c r="AP41" t="str">
        <f t="shared" si="28"/>
        <v/>
      </c>
      <c r="AQ41" t="str">
        <f t="shared" si="29"/>
        <v/>
      </c>
      <c r="AR41" t="str">
        <f t="shared" si="30"/>
        <v/>
      </c>
      <c r="AS41" t="str">
        <f t="shared" si="31"/>
        <v>};</v>
      </c>
    </row>
    <row r="42" spans="1:45" x14ac:dyDescent="0.25">
      <c r="A42">
        <v>1879201689</v>
      </c>
      <c r="B42">
        <v>22</v>
      </c>
      <c r="C42" s="4" t="s">
        <v>205</v>
      </c>
      <c r="D42" t="s">
        <v>26</v>
      </c>
      <c r="H42">
        <v>10</v>
      </c>
      <c r="K42" t="s">
        <v>209</v>
      </c>
      <c r="L42" t="s">
        <v>206</v>
      </c>
      <c r="M42">
        <v>0</v>
      </c>
      <c r="N42" t="s">
        <v>1392</v>
      </c>
      <c r="R42" t="str">
        <f t="shared" si="7"/>
        <v xml:space="preserve"> [41] = {["ID"] = 1879201689; }; -- Champion of the Halls of Night</v>
      </c>
      <c r="S42" s="1" t="str">
        <f t="shared" si="8"/>
        <v xml:space="preserve"> [41] = {["ID"] = 1879201689; ["SAVE_INDEX"] =  22; ["TYPE"] =  6;             ["VXP"] =    0; ["LP"] = 10; ["REP"] =    0; ["FACTION"] =  1; ["TIER"] = 0; ["MIN_LVL"] = "CAP"; ["NAME"] = { ["EN"] = "Champion of the Halls of Night"; }; ["LORE"] = { ["EN"] = "You have become ensnared in the Halls of Night and must defeat Nightmare and his lieutenants before it is too late."; }; ["SUMMARY"] = { ["EN"] = "Complete 2 deeds"; }; };</v>
      </c>
      <c r="T42">
        <f t="shared" si="9"/>
        <v>41</v>
      </c>
      <c r="U42" t="str">
        <f t="shared" si="10"/>
        <v xml:space="preserve"> [41] = {</v>
      </c>
      <c r="V42" t="str">
        <f t="shared" si="11"/>
        <v xml:space="preserve">["ID"] = 1879201689; </v>
      </c>
      <c r="W42" t="str">
        <f t="shared" si="12"/>
        <v xml:space="preserve">["ID"] = 1879201689; </v>
      </c>
      <c r="X42" t="str">
        <f t="shared" si="13"/>
        <v/>
      </c>
      <c r="Y42" s="1" t="str">
        <f t="shared" si="14"/>
        <v xml:space="preserve">["SAVE_INDEX"] =  22; </v>
      </c>
      <c r="Z42">
        <f>VLOOKUP(D42,Type!A$2:B$18,2,FALSE)</f>
        <v>6</v>
      </c>
      <c r="AA42" t="str">
        <f t="shared" si="15"/>
        <v xml:space="preserve">["TYPE"] =  6; </v>
      </c>
      <c r="AB42" t="str">
        <f>IF(NOT(ISBLANK(E42)),VLOOKUP(E42,Type!D$2:E$6,2,FALSE),"")</f>
        <v/>
      </c>
      <c r="AC42" t="str">
        <f t="shared" si="16"/>
        <v xml:space="preserve">            </v>
      </c>
      <c r="AD42" t="str">
        <f t="shared" si="17"/>
        <v>0</v>
      </c>
      <c r="AE42" t="str">
        <f t="shared" si="18"/>
        <v xml:space="preserve">["VXP"] =    0; </v>
      </c>
      <c r="AF42" t="str">
        <f t="shared" si="19"/>
        <v>10</v>
      </c>
      <c r="AG42" t="str">
        <f t="shared" si="20"/>
        <v xml:space="preserve">["LP"] = 10; </v>
      </c>
      <c r="AH42" t="str">
        <f t="shared" si="21"/>
        <v>0</v>
      </c>
      <c r="AI42" t="str">
        <f t="shared" si="22"/>
        <v xml:space="preserve">["REP"] =    0; </v>
      </c>
      <c r="AJ42">
        <f>IF(LEN(J42)&gt;0,VLOOKUP(J42,Faction!A$2:B$78,2,FALSE),1)</f>
        <v>1</v>
      </c>
      <c r="AK42" t="str">
        <f t="shared" si="23"/>
        <v xml:space="preserve">["FACTION"] =  1; </v>
      </c>
      <c r="AL42" t="str">
        <f t="shared" si="24"/>
        <v xml:space="preserve">["TIER"] = 0; </v>
      </c>
      <c r="AM42" t="str">
        <f t="shared" si="25"/>
        <v xml:space="preserve">["MIN_LVL"] = "CAP"; </v>
      </c>
      <c r="AN42" t="str">
        <f t="shared" si="26"/>
        <v/>
      </c>
      <c r="AO42" t="str">
        <f t="shared" si="27"/>
        <v xml:space="preserve">["NAME"] = { ["EN"] = "Champion of the Halls of Night"; }; </v>
      </c>
      <c r="AP42" t="str">
        <f t="shared" si="28"/>
        <v xml:space="preserve">["LORE"] = { ["EN"] = "You have become ensnared in the Halls of Night and must defeat Nightmare and his lieutenants before it is too late."; }; </v>
      </c>
      <c r="AQ42" t="str">
        <f t="shared" si="29"/>
        <v xml:space="preserve">["SUMMARY"] = { ["EN"] = "Complete 2 deeds"; }; </v>
      </c>
      <c r="AR42" t="str">
        <f t="shared" si="30"/>
        <v/>
      </c>
      <c r="AS42" t="str">
        <f t="shared" si="31"/>
        <v>};</v>
      </c>
    </row>
    <row r="43" spans="1:45" x14ac:dyDescent="0.25">
      <c r="A43">
        <v>1879201688</v>
      </c>
      <c r="B43">
        <v>23</v>
      </c>
      <c r="C43" s="4" t="s">
        <v>207</v>
      </c>
      <c r="D43" t="s">
        <v>26</v>
      </c>
      <c r="H43">
        <v>10</v>
      </c>
      <c r="K43" t="s">
        <v>214</v>
      </c>
      <c r="L43" t="s">
        <v>208</v>
      </c>
      <c r="M43">
        <v>1</v>
      </c>
      <c r="N43" t="s">
        <v>1392</v>
      </c>
      <c r="R43" t="str">
        <f t="shared" si="7"/>
        <v xml:space="preserve"> [42] = {["ID"] = 1879201688; }; -- Raising Spirits</v>
      </c>
      <c r="S43" s="1" t="str">
        <f t="shared" si="8"/>
        <v xml:space="preserve"> [42] = {["ID"] = 1879201688; ["SAVE_INDEX"] =  23; ["TYPE"] =  6;             ["VXP"] =    0; ["LP"] = 10; ["REP"] =    0; ["FACTION"] =  1; ["TIER"] = 1; ["MIN_LVL"] = "CAP"; ["NAME"] = { ["EN"] = "Raising Spirits"; }; ["LORE"] = { ["EN"] = "Nightmare has corrupted countless adventurers, sapping their strength to weaken their resolve. When Nightmare attempts to weaken your spirit, steel your will and fight through. Defeat him without harming any of the tortured spirits."; }; ["SUMMARY"] = { ["EN"] = "Complete Challenge: Raising Spirits"; }; };</v>
      </c>
      <c r="T43">
        <f t="shared" si="9"/>
        <v>42</v>
      </c>
      <c r="U43" t="str">
        <f t="shared" si="10"/>
        <v xml:space="preserve"> [42] = {</v>
      </c>
      <c r="V43" t="str">
        <f t="shared" si="11"/>
        <v xml:space="preserve">["ID"] = 1879201688; </v>
      </c>
      <c r="W43" t="str">
        <f t="shared" si="12"/>
        <v xml:space="preserve">["ID"] = 1879201688; </v>
      </c>
      <c r="X43" t="str">
        <f t="shared" si="13"/>
        <v/>
      </c>
      <c r="Y43" s="1" t="str">
        <f t="shared" si="14"/>
        <v xml:space="preserve">["SAVE_INDEX"] =  23; </v>
      </c>
      <c r="Z43">
        <f>VLOOKUP(D43,Type!A$2:B$18,2,FALSE)</f>
        <v>6</v>
      </c>
      <c r="AA43" t="str">
        <f t="shared" si="15"/>
        <v xml:space="preserve">["TYPE"] =  6; </v>
      </c>
      <c r="AB43" t="str">
        <f>IF(NOT(ISBLANK(E43)),VLOOKUP(E43,Type!D$2:E$6,2,FALSE),"")</f>
        <v/>
      </c>
      <c r="AC43" t="str">
        <f t="shared" si="16"/>
        <v xml:space="preserve">            </v>
      </c>
      <c r="AD43" t="str">
        <f t="shared" si="17"/>
        <v>0</v>
      </c>
      <c r="AE43" t="str">
        <f t="shared" si="18"/>
        <v xml:space="preserve">["VXP"] =    0; </v>
      </c>
      <c r="AF43" t="str">
        <f t="shared" si="19"/>
        <v>10</v>
      </c>
      <c r="AG43" t="str">
        <f t="shared" si="20"/>
        <v xml:space="preserve">["LP"] = 10; </v>
      </c>
      <c r="AH43" t="str">
        <f t="shared" si="21"/>
        <v>0</v>
      </c>
      <c r="AI43" t="str">
        <f t="shared" si="22"/>
        <v xml:space="preserve">["REP"] =    0; </v>
      </c>
      <c r="AJ43">
        <f>IF(LEN(J43)&gt;0,VLOOKUP(J43,Faction!A$2:B$78,2,FALSE),1)</f>
        <v>1</v>
      </c>
      <c r="AK43" t="str">
        <f t="shared" si="23"/>
        <v xml:space="preserve">["FACTION"] =  1; </v>
      </c>
      <c r="AL43" t="str">
        <f t="shared" si="24"/>
        <v xml:space="preserve">["TIER"] = 1; </v>
      </c>
      <c r="AM43" t="str">
        <f t="shared" si="25"/>
        <v xml:space="preserve">["MIN_LVL"] = "CAP"; </v>
      </c>
      <c r="AN43" t="str">
        <f t="shared" si="26"/>
        <v/>
      </c>
      <c r="AO43" t="str">
        <f t="shared" si="27"/>
        <v xml:space="preserve">["NAME"] = { ["EN"] = "Raising Spirits"; }; </v>
      </c>
      <c r="AP43" t="str">
        <f t="shared" si="28"/>
        <v xml:space="preserve">["LORE"] = { ["EN"] = "Nightmare has corrupted countless adventurers, sapping their strength to weaken their resolve. When Nightmare attempts to weaken your spirit, steel your will and fight through. Defeat him without harming any of the tortured spirits."; }; </v>
      </c>
      <c r="AQ43" t="str">
        <f t="shared" si="29"/>
        <v xml:space="preserve">["SUMMARY"] = { ["EN"] = "Complete Challenge: Raising Spirits"; }; </v>
      </c>
      <c r="AR43" t="str">
        <f t="shared" si="30"/>
        <v/>
      </c>
      <c r="AS43" t="str">
        <f t="shared" si="31"/>
        <v>};</v>
      </c>
    </row>
    <row r="44" spans="1:45" x14ac:dyDescent="0.25">
      <c r="A44">
        <v>1879201687</v>
      </c>
      <c r="B44">
        <v>24</v>
      </c>
      <c r="C44" s="4" t="s">
        <v>210</v>
      </c>
      <c r="D44" t="s">
        <v>31</v>
      </c>
      <c r="G44" t="s">
        <v>215</v>
      </c>
      <c r="H44">
        <v>15</v>
      </c>
      <c r="K44" t="s">
        <v>211</v>
      </c>
      <c r="L44" t="s">
        <v>206</v>
      </c>
      <c r="M44">
        <v>2</v>
      </c>
      <c r="N44">
        <v>40</v>
      </c>
      <c r="R44" t="str">
        <f t="shared" si="7"/>
        <v xml:space="preserve"> [43] = {["ID"] = 1879201687; }; -- Facing Your Fears</v>
      </c>
      <c r="S44" s="1" t="str">
        <f t="shared" si="8"/>
        <v xml:space="preserve"> [43] = {["ID"] = 1879201687; ["SAVE_INDEX"] =  24; ["TYPE"] =  4;             ["VXP"] =    0; ["LP"] = 15; ["REP"] =    0; ["FACTION"] =  1; ["TIER"] = 2; ["MIN_LVL"] =  "40"; ["NAME"] = { ["EN"] = "Facing Your Fears"; }; ["LORE"] = { ["EN"] = "You have become ensnared in the Halls of Night and must defeat Nightmare and his lieutenants before it is too late."; }; ["SUMMARY"] = { ["EN"] = "Defeat 3 bosses"; }; ["TITLE"] = { ["EN"] = "Dreamer"; }; };</v>
      </c>
      <c r="T44">
        <f t="shared" si="9"/>
        <v>43</v>
      </c>
      <c r="U44" t="str">
        <f t="shared" si="10"/>
        <v xml:space="preserve"> [43] = {</v>
      </c>
      <c r="V44" t="str">
        <f t="shared" si="11"/>
        <v xml:space="preserve">["ID"] = 1879201687; </v>
      </c>
      <c r="W44" t="str">
        <f t="shared" si="12"/>
        <v xml:space="preserve">["ID"] = 1879201687; </v>
      </c>
      <c r="X44" t="str">
        <f t="shared" si="13"/>
        <v/>
      </c>
      <c r="Y44" s="1" t="str">
        <f t="shared" si="14"/>
        <v xml:space="preserve">["SAVE_INDEX"] =  24; </v>
      </c>
      <c r="Z44">
        <f>VLOOKUP(D44,Type!A$2:B$18,2,FALSE)</f>
        <v>4</v>
      </c>
      <c r="AA44" t="str">
        <f t="shared" si="15"/>
        <v xml:space="preserve">["TYPE"] =  4; </v>
      </c>
      <c r="AB44" t="str">
        <f>IF(NOT(ISBLANK(E44)),VLOOKUP(E44,Type!D$2:E$6,2,FALSE),"")</f>
        <v/>
      </c>
      <c r="AC44" t="str">
        <f t="shared" si="16"/>
        <v xml:space="preserve">            </v>
      </c>
      <c r="AD44" t="str">
        <f t="shared" si="17"/>
        <v>0</v>
      </c>
      <c r="AE44" t="str">
        <f t="shared" si="18"/>
        <v xml:space="preserve">["VXP"] =    0; </v>
      </c>
      <c r="AF44" t="str">
        <f t="shared" si="19"/>
        <v>15</v>
      </c>
      <c r="AG44" t="str">
        <f t="shared" si="20"/>
        <v xml:space="preserve">["LP"] = 15; </v>
      </c>
      <c r="AH44" t="str">
        <f t="shared" si="21"/>
        <v>0</v>
      </c>
      <c r="AI44" t="str">
        <f t="shared" si="22"/>
        <v xml:space="preserve">["REP"] =    0; </v>
      </c>
      <c r="AJ44">
        <f>IF(LEN(J44)&gt;0,VLOOKUP(J44,Faction!A$2:B$78,2,FALSE),1)</f>
        <v>1</v>
      </c>
      <c r="AK44" t="str">
        <f t="shared" si="23"/>
        <v xml:space="preserve">["FACTION"] =  1; </v>
      </c>
      <c r="AL44" t="str">
        <f t="shared" si="24"/>
        <v xml:space="preserve">["TIER"] = 2; </v>
      </c>
      <c r="AM44" t="str">
        <f t="shared" si="25"/>
        <v xml:space="preserve">["MIN_LVL"] =  "40"; </v>
      </c>
      <c r="AN44" t="str">
        <f t="shared" si="26"/>
        <v/>
      </c>
      <c r="AO44" t="str">
        <f t="shared" si="27"/>
        <v xml:space="preserve">["NAME"] = { ["EN"] = "Facing Your Fears"; }; </v>
      </c>
      <c r="AP44" t="str">
        <f t="shared" si="28"/>
        <v xml:space="preserve">["LORE"] = { ["EN"] = "You have become ensnared in the Halls of Night and must defeat Nightmare and his lieutenants before it is too late."; }; </v>
      </c>
      <c r="AQ44" t="str">
        <f t="shared" si="29"/>
        <v xml:space="preserve">["SUMMARY"] = { ["EN"] = "Defeat 3 bosses"; }; </v>
      </c>
      <c r="AR44" t="str">
        <f t="shared" si="30"/>
        <v xml:space="preserve">["TITLE"] = { ["EN"] = "Dreamer"; }; </v>
      </c>
      <c r="AS44" t="str">
        <f t="shared" si="31"/>
        <v>};</v>
      </c>
    </row>
    <row r="45" spans="1:45" x14ac:dyDescent="0.25">
      <c r="A45">
        <v>1879204078</v>
      </c>
      <c r="B45">
        <v>25</v>
      </c>
      <c r="C45" s="4" t="s">
        <v>212</v>
      </c>
      <c r="D45" t="s">
        <v>26</v>
      </c>
      <c r="H45">
        <v>10</v>
      </c>
      <c r="K45" t="s">
        <v>212</v>
      </c>
      <c r="L45" t="s">
        <v>213</v>
      </c>
      <c r="M45">
        <v>3</v>
      </c>
      <c r="N45">
        <v>40</v>
      </c>
      <c r="R45" t="str">
        <f t="shared" si="7"/>
        <v xml:space="preserve"> [44] = {["ID"] = 1879204078; }; -- Discover the Halls of Night</v>
      </c>
      <c r="S45" s="1" t="str">
        <f t="shared" si="8"/>
        <v xml:space="preserve"> [44] = {["ID"] = 1879204078; ["SAVE_INDEX"] =  25; ["TYPE"] =  6;             ["VXP"] =    0; ["LP"] = 10; ["REP"] =    0; ["FACTION"] =  1; ["TIER"] = 3; ["MIN_LVL"] =  "40"; ["NAME"] = { ["EN"] = "Discover the Halls of Night"; }; ["LORE"] = { ["EN"] = "You have discovered the Halls of Night."; }; ["SUMMARY"] = { ["EN"] = "Discover the Halls of Night"; }; };</v>
      </c>
      <c r="T45">
        <f t="shared" si="9"/>
        <v>44</v>
      </c>
      <c r="U45" t="str">
        <f t="shared" si="10"/>
        <v xml:space="preserve"> [44] = {</v>
      </c>
      <c r="V45" t="str">
        <f t="shared" si="11"/>
        <v xml:space="preserve">["ID"] = 1879204078; </v>
      </c>
      <c r="W45" t="str">
        <f t="shared" si="12"/>
        <v xml:space="preserve">["ID"] = 1879204078; </v>
      </c>
      <c r="X45" t="str">
        <f t="shared" si="13"/>
        <v/>
      </c>
      <c r="Y45" s="1" t="str">
        <f t="shared" si="14"/>
        <v xml:space="preserve">["SAVE_INDEX"] =  25; </v>
      </c>
      <c r="Z45">
        <f>VLOOKUP(D45,Type!A$2:B$18,2,FALSE)</f>
        <v>6</v>
      </c>
      <c r="AA45" t="str">
        <f t="shared" si="15"/>
        <v xml:space="preserve">["TYPE"] =  6; </v>
      </c>
      <c r="AB45" t="str">
        <f>IF(NOT(ISBLANK(E45)),VLOOKUP(E45,Type!D$2:E$6,2,FALSE),"")</f>
        <v/>
      </c>
      <c r="AC45" t="str">
        <f t="shared" si="16"/>
        <v xml:space="preserve">            </v>
      </c>
      <c r="AD45" t="str">
        <f t="shared" si="17"/>
        <v>0</v>
      </c>
      <c r="AE45" t="str">
        <f t="shared" si="18"/>
        <v xml:space="preserve">["VXP"] =    0; </v>
      </c>
      <c r="AF45" t="str">
        <f t="shared" si="19"/>
        <v>10</v>
      </c>
      <c r="AG45" t="str">
        <f t="shared" si="20"/>
        <v xml:space="preserve">["LP"] = 10; </v>
      </c>
      <c r="AH45" t="str">
        <f t="shared" si="21"/>
        <v>0</v>
      </c>
      <c r="AI45" t="str">
        <f t="shared" si="22"/>
        <v xml:space="preserve">["REP"] =    0; </v>
      </c>
      <c r="AJ45">
        <f>IF(LEN(J45)&gt;0,VLOOKUP(J45,Faction!A$2:B$78,2,FALSE),1)</f>
        <v>1</v>
      </c>
      <c r="AK45" t="str">
        <f t="shared" si="23"/>
        <v xml:space="preserve">["FACTION"] =  1; </v>
      </c>
      <c r="AL45" t="str">
        <f t="shared" si="24"/>
        <v xml:space="preserve">["TIER"] = 3; </v>
      </c>
      <c r="AM45" t="str">
        <f t="shared" si="25"/>
        <v xml:space="preserve">["MIN_LVL"] =  "40"; </v>
      </c>
      <c r="AN45" t="str">
        <f t="shared" si="26"/>
        <v/>
      </c>
      <c r="AO45" t="str">
        <f t="shared" si="27"/>
        <v xml:space="preserve">["NAME"] = { ["EN"] = "Discover the Halls of Night"; }; </v>
      </c>
      <c r="AP45" t="str">
        <f t="shared" si="28"/>
        <v xml:space="preserve">["LORE"] = { ["EN"] = "You have discovered the Halls of Night."; }; </v>
      </c>
      <c r="AQ45" t="str">
        <f t="shared" si="29"/>
        <v xml:space="preserve">["SUMMARY"] = { ["EN"] = "Discover the Halls of Night"; }; </v>
      </c>
      <c r="AR45" t="str">
        <f t="shared" si="30"/>
        <v/>
      </c>
      <c r="AS45" t="str">
        <f t="shared" si="31"/>
        <v>};</v>
      </c>
    </row>
    <row r="46" spans="1:45" x14ac:dyDescent="0.25">
      <c r="C46" s="3" t="s">
        <v>1842</v>
      </c>
      <c r="D46" s="2" t="s">
        <v>134</v>
      </c>
      <c r="E46" s="2"/>
      <c r="P46">
        <v>32</v>
      </c>
      <c r="R46" t="str">
        <f t="shared" si="7"/>
        <v xml:space="preserve"> [45] = {["CAT_ID"] = 32; }; -- - Agoroth, the Narrowdelve -</v>
      </c>
      <c r="S46" s="1" t="str">
        <f t="shared" si="8"/>
        <v xml:space="preserve"> [45] = {                                           ["TYPE"] = 14;             ["VXP"] =    0; ["LP"] =  0; ["REP"] =    0; ["FACTION"] =  1; ["TIER"] = 0;                      ["NAME"] = { ["EN"] = "- Agoroth, the Narrowdelve -"; }; };</v>
      </c>
      <c r="T46">
        <f t="shared" si="9"/>
        <v>45</v>
      </c>
      <c r="U46" t="str">
        <f t="shared" si="10"/>
        <v xml:space="preserve"> [45] = {</v>
      </c>
      <c r="V46" t="str">
        <f t="shared" si="11"/>
        <v xml:space="preserve">                     </v>
      </c>
      <c r="W46" t="str">
        <f t="shared" si="12"/>
        <v/>
      </c>
      <c r="X46" t="str">
        <f t="shared" si="13"/>
        <v xml:space="preserve">["CAT_ID"] = 32; </v>
      </c>
      <c r="Y46" s="1" t="str">
        <f t="shared" si="14"/>
        <v xml:space="preserve">                      </v>
      </c>
      <c r="Z46">
        <f>VLOOKUP(D46,Type!A$2:B$18,2,FALSE)</f>
        <v>14</v>
      </c>
      <c r="AA46" t="str">
        <f t="shared" si="15"/>
        <v xml:space="preserve">["TYPE"] = 14; </v>
      </c>
      <c r="AB46" t="str">
        <f>IF(NOT(ISBLANK(E46)),VLOOKUP(E46,Type!D$2:E$6,2,FALSE),"")</f>
        <v/>
      </c>
      <c r="AC46" t="str">
        <f t="shared" si="16"/>
        <v xml:space="preserve">            </v>
      </c>
      <c r="AD46" t="str">
        <f t="shared" si="17"/>
        <v>0</v>
      </c>
      <c r="AE46" t="str">
        <f t="shared" si="18"/>
        <v xml:space="preserve">["VXP"] =    0; </v>
      </c>
      <c r="AF46" t="str">
        <f t="shared" si="19"/>
        <v>0</v>
      </c>
      <c r="AG46" t="str">
        <f t="shared" si="20"/>
        <v xml:space="preserve">["LP"] =  0; </v>
      </c>
      <c r="AH46" t="str">
        <f t="shared" si="21"/>
        <v>0</v>
      </c>
      <c r="AI46" t="str">
        <f t="shared" si="22"/>
        <v xml:space="preserve">["REP"] =    0; </v>
      </c>
      <c r="AJ46">
        <f>IF(LEN(J46)&gt;0,VLOOKUP(J46,Faction!A$2:B$78,2,FALSE),1)</f>
        <v>1</v>
      </c>
      <c r="AK46" t="str">
        <f t="shared" si="23"/>
        <v xml:space="preserve">["FACTION"] =  1; </v>
      </c>
      <c r="AL46" t="str">
        <f t="shared" si="24"/>
        <v xml:space="preserve">["TIER"] = 0; </v>
      </c>
      <c r="AM46" t="str">
        <f t="shared" si="25"/>
        <v xml:space="preserve">                     </v>
      </c>
      <c r="AN46" t="str">
        <f t="shared" si="26"/>
        <v/>
      </c>
      <c r="AO46" t="str">
        <f t="shared" si="27"/>
        <v xml:space="preserve">["NAME"] = { ["EN"] = "- Agoroth, the Narrowdelve -"; }; </v>
      </c>
      <c r="AP46" t="str">
        <f t="shared" si="28"/>
        <v/>
      </c>
      <c r="AQ46" t="str">
        <f t="shared" si="29"/>
        <v/>
      </c>
      <c r="AR46" t="str">
        <f t="shared" si="30"/>
        <v/>
      </c>
      <c r="AS46" t="str">
        <f t="shared" si="31"/>
        <v>};</v>
      </c>
    </row>
    <row r="47" spans="1:45" x14ac:dyDescent="0.25">
      <c r="A47">
        <v>1879415645</v>
      </c>
      <c r="B47">
        <v>96</v>
      </c>
      <c r="C47" s="4" t="s">
        <v>1846</v>
      </c>
      <c r="D47" t="s">
        <v>31</v>
      </c>
      <c r="F47">
        <v>2000</v>
      </c>
      <c r="K47" t="s">
        <v>1847</v>
      </c>
      <c r="L47" t="s">
        <v>1844</v>
      </c>
      <c r="M47">
        <v>0</v>
      </c>
      <c r="N47">
        <v>125</v>
      </c>
      <c r="R47" t="str">
        <f t="shared" si="7"/>
        <v xml:space="preserve"> [46] = {["ID"] = 1879415645; }; -- Agoroth, the Narrowdelve -- Tier 1</v>
      </c>
      <c r="S47" s="1" t="str">
        <f t="shared" si="8"/>
        <v xml:space="preserve"> [46] = {["ID"] = 1879415645; ["SAVE_INDEX"] =  96; ["TYPE"] =  4;             ["VXP"] = 2000; ["LP"] =  0; ["REP"] =    0; ["FACTION"] =  1; ["TIER"] = 0; ["MIN_LVL"] = "125"; ["NAME"] = { ["EN"] = "Agoroth, the Narrowdelve -- Tier 1";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1"; }; };</v>
      </c>
      <c r="T47">
        <f t="shared" si="9"/>
        <v>46</v>
      </c>
      <c r="U47" t="str">
        <f t="shared" si="10"/>
        <v xml:space="preserve"> [46] = {</v>
      </c>
      <c r="V47" t="str">
        <f t="shared" si="11"/>
        <v xml:space="preserve">["ID"] = 1879415645; </v>
      </c>
      <c r="W47" t="str">
        <f t="shared" si="12"/>
        <v xml:space="preserve">["ID"] = 1879415645; </v>
      </c>
      <c r="X47" t="str">
        <f t="shared" si="13"/>
        <v/>
      </c>
      <c r="Y47" s="1" t="str">
        <f t="shared" si="14"/>
        <v xml:space="preserve">["SAVE_INDEX"] =  96; </v>
      </c>
      <c r="Z47">
        <f>VLOOKUP(D47,Type!A$2:B$18,2,FALSE)</f>
        <v>4</v>
      </c>
      <c r="AA47" t="str">
        <f t="shared" si="15"/>
        <v xml:space="preserve">["TYPE"] =  4; </v>
      </c>
      <c r="AB47" t="str">
        <f>IF(NOT(ISBLANK(E47)),VLOOKUP(E47,Type!D$2:E$6,2,FALSE),"")</f>
        <v/>
      </c>
      <c r="AC47" t="str">
        <f t="shared" si="16"/>
        <v xml:space="preserve">            </v>
      </c>
      <c r="AD47" t="str">
        <f t="shared" si="17"/>
        <v>2000</v>
      </c>
      <c r="AE47" t="str">
        <f t="shared" si="18"/>
        <v xml:space="preserve">["VXP"] = 2000; </v>
      </c>
      <c r="AF47" t="str">
        <f t="shared" si="19"/>
        <v>0</v>
      </c>
      <c r="AG47" t="str">
        <f t="shared" si="20"/>
        <v xml:space="preserve">["LP"] =  0; </v>
      </c>
      <c r="AH47" t="str">
        <f t="shared" si="21"/>
        <v>0</v>
      </c>
      <c r="AI47" t="str">
        <f t="shared" si="22"/>
        <v xml:space="preserve">["REP"] =    0; </v>
      </c>
      <c r="AJ47">
        <f>IF(LEN(J47)&gt;0,VLOOKUP(J47,Faction!A$2:B$78,2,FALSE),1)</f>
        <v>1</v>
      </c>
      <c r="AK47" t="str">
        <f t="shared" si="23"/>
        <v xml:space="preserve">["FACTION"] =  1; </v>
      </c>
      <c r="AL47" t="str">
        <f t="shared" si="24"/>
        <v xml:space="preserve">["TIER"] = 0; </v>
      </c>
      <c r="AM47" t="str">
        <f t="shared" si="25"/>
        <v xml:space="preserve">["MIN_LVL"] = "125"; </v>
      </c>
      <c r="AN47" t="str">
        <f t="shared" si="26"/>
        <v/>
      </c>
      <c r="AO47" t="str">
        <f t="shared" si="27"/>
        <v xml:space="preserve">["NAME"] = { ["EN"] = "Agoroth, the Narrowdelve -- Tier 1"; }; </v>
      </c>
      <c r="AP47"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7" t="str">
        <f t="shared" si="29"/>
        <v xml:space="preserve">["SUMMARY"] = { ["EN"] = "Complete Agoroth, the Narrowdelve -- Tier 1"; }; </v>
      </c>
      <c r="AR47" t="str">
        <f t="shared" si="30"/>
        <v/>
      </c>
      <c r="AS47" t="str">
        <f t="shared" si="31"/>
        <v>};</v>
      </c>
    </row>
    <row r="48" spans="1:45" x14ac:dyDescent="0.25">
      <c r="A48">
        <v>1879415647</v>
      </c>
      <c r="B48">
        <v>97</v>
      </c>
      <c r="C48" s="4" t="s">
        <v>1848</v>
      </c>
      <c r="D48" t="s">
        <v>31</v>
      </c>
      <c r="F48">
        <v>2000</v>
      </c>
      <c r="K48" t="s">
        <v>1849</v>
      </c>
      <c r="L48" t="s">
        <v>1844</v>
      </c>
      <c r="M48">
        <v>0</v>
      </c>
      <c r="N48">
        <v>125</v>
      </c>
      <c r="R48" t="str">
        <f t="shared" si="7"/>
        <v xml:space="preserve"> [47] = {["ID"] = 1879415647; }; -- Agoroth, the Narrowdelve -- Tier 2</v>
      </c>
      <c r="S48" s="1" t="str">
        <f t="shared" si="8"/>
        <v xml:space="preserve"> [47] = {["ID"] = 1879415647; ["SAVE_INDEX"] =  97; ["TYPE"] =  4;             ["VXP"] = 2000; ["LP"] =  0; ["REP"] =    0; ["FACTION"] =  1; ["TIER"] = 0; ["MIN_LVL"] = "125"; ["NAME"] = { ["EN"] = "Agoroth, the Narrowdelve -- Tier 2";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2"; }; };</v>
      </c>
      <c r="T48">
        <f t="shared" si="9"/>
        <v>47</v>
      </c>
      <c r="U48" t="str">
        <f t="shared" si="10"/>
        <v xml:space="preserve"> [47] = {</v>
      </c>
      <c r="V48" t="str">
        <f t="shared" si="11"/>
        <v xml:space="preserve">["ID"] = 1879415647; </v>
      </c>
      <c r="W48" t="str">
        <f t="shared" si="12"/>
        <v xml:space="preserve">["ID"] = 1879415647; </v>
      </c>
      <c r="X48" t="str">
        <f t="shared" si="13"/>
        <v/>
      </c>
      <c r="Y48" s="1" t="str">
        <f t="shared" si="14"/>
        <v xml:space="preserve">["SAVE_INDEX"] =  97; </v>
      </c>
      <c r="Z48">
        <f>VLOOKUP(D48,Type!A$2:B$18,2,FALSE)</f>
        <v>4</v>
      </c>
      <c r="AA48" t="str">
        <f t="shared" si="15"/>
        <v xml:space="preserve">["TYPE"] =  4; </v>
      </c>
      <c r="AB48" t="str">
        <f>IF(NOT(ISBLANK(E48)),VLOOKUP(E48,Type!D$2:E$6,2,FALSE),"")</f>
        <v/>
      </c>
      <c r="AC48" t="str">
        <f t="shared" si="16"/>
        <v xml:space="preserve">            </v>
      </c>
      <c r="AD48" t="str">
        <f t="shared" si="17"/>
        <v>2000</v>
      </c>
      <c r="AE48" t="str">
        <f t="shared" si="18"/>
        <v xml:space="preserve">["VXP"] = 2000; </v>
      </c>
      <c r="AF48" t="str">
        <f t="shared" si="19"/>
        <v>0</v>
      </c>
      <c r="AG48" t="str">
        <f t="shared" si="20"/>
        <v xml:space="preserve">["LP"] =  0; </v>
      </c>
      <c r="AH48" t="str">
        <f t="shared" si="21"/>
        <v>0</v>
      </c>
      <c r="AI48" t="str">
        <f t="shared" si="22"/>
        <v xml:space="preserve">["REP"] =    0; </v>
      </c>
      <c r="AJ48">
        <f>IF(LEN(J48)&gt;0,VLOOKUP(J48,Faction!A$2:B$78,2,FALSE),1)</f>
        <v>1</v>
      </c>
      <c r="AK48" t="str">
        <f t="shared" si="23"/>
        <v xml:space="preserve">["FACTION"] =  1; </v>
      </c>
      <c r="AL48" t="str">
        <f t="shared" si="24"/>
        <v xml:space="preserve">["TIER"] = 0; </v>
      </c>
      <c r="AM48" t="str">
        <f t="shared" si="25"/>
        <v xml:space="preserve">["MIN_LVL"] = "125"; </v>
      </c>
      <c r="AN48" t="str">
        <f t="shared" si="26"/>
        <v/>
      </c>
      <c r="AO48" t="str">
        <f t="shared" si="27"/>
        <v xml:space="preserve">["NAME"] = { ["EN"] = "Agoroth, the Narrowdelve -- Tier 2"; }; </v>
      </c>
      <c r="AP48"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8" t="str">
        <f t="shared" si="29"/>
        <v xml:space="preserve">["SUMMARY"] = { ["EN"] = "Complete Agoroth, the Narrowdelve -- Tier 2"; }; </v>
      </c>
      <c r="AR48" t="str">
        <f t="shared" si="30"/>
        <v/>
      </c>
      <c r="AS48" t="str">
        <f t="shared" si="31"/>
        <v>};</v>
      </c>
    </row>
    <row r="49" spans="1:45" x14ac:dyDescent="0.25">
      <c r="A49">
        <v>1879415648</v>
      </c>
      <c r="B49">
        <v>98</v>
      </c>
      <c r="C49" s="4" t="s">
        <v>1850</v>
      </c>
      <c r="D49" t="s">
        <v>31</v>
      </c>
      <c r="F49">
        <v>2000</v>
      </c>
      <c r="G49" t="s">
        <v>1851</v>
      </c>
      <c r="K49" t="s">
        <v>1852</v>
      </c>
      <c r="L49" t="s">
        <v>1844</v>
      </c>
      <c r="M49">
        <v>0</v>
      </c>
      <c r="N49">
        <v>125</v>
      </c>
      <c r="R49" t="str">
        <f t="shared" si="7"/>
        <v xml:space="preserve"> [48] = {["ID"] = 1879415648; }; -- Agoroth, the Narrowdelve -- Tier 3</v>
      </c>
      <c r="S49" s="1" t="str">
        <f t="shared" si="8"/>
        <v xml:space="preserve"> [48] = {["ID"] = 1879415648; ["SAVE_INDEX"] =  98; ["TYPE"] =  4;             ["VXP"] = 2000; ["LP"] =  0; ["REP"] =    0; ["FACTION"] =  1; ["TIER"] = 0; ["MIN_LVL"] = "125"; ["NAME"] = { ["EN"] = "Agoroth, the Narrowdelve -- Tier 3";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 ["TITLE"] = { ["EN"] = "Protector of Agoroth"; }; };</v>
      </c>
      <c r="T49">
        <f t="shared" si="9"/>
        <v>48</v>
      </c>
      <c r="U49" t="str">
        <f t="shared" si="10"/>
        <v xml:space="preserve"> [48] = {</v>
      </c>
      <c r="V49" t="str">
        <f t="shared" si="11"/>
        <v xml:space="preserve">["ID"] = 1879415648; </v>
      </c>
      <c r="W49" t="str">
        <f t="shared" si="12"/>
        <v xml:space="preserve">["ID"] = 1879415648; </v>
      </c>
      <c r="X49" t="str">
        <f t="shared" si="13"/>
        <v/>
      </c>
      <c r="Y49" s="1" t="str">
        <f t="shared" si="14"/>
        <v xml:space="preserve">["SAVE_INDEX"] =  98; </v>
      </c>
      <c r="Z49">
        <f>VLOOKUP(D49,Type!A$2:B$18,2,FALSE)</f>
        <v>4</v>
      </c>
      <c r="AA49" t="str">
        <f t="shared" si="15"/>
        <v xml:space="preserve">["TYPE"] =  4; </v>
      </c>
      <c r="AB49" t="str">
        <f>IF(NOT(ISBLANK(E49)),VLOOKUP(E49,Type!D$2:E$6,2,FALSE),"")</f>
        <v/>
      </c>
      <c r="AC49" t="str">
        <f t="shared" si="16"/>
        <v xml:space="preserve">            </v>
      </c>
      <c r="AD49" t="str">
        <f t="shared" si="17"/>
        <v>2000</v>
      </c>
      <c r="AE49" t="str">
        <f t="shared" si="18"/>
        <v xml:space="preserve">["VXP"] = 2000; </v>
      </c>
      <c r="AF49" t="str">
        <f t="shared" si="19"/>
        <v>0</v>
      </c>
      <c r="AG49" t="str">
        <f t="shared" si="20"/>
        <v xml:space="preserve">["LP"] =  0; </v>
      </c>
      <c r="AH49" t="str">
        <f t="shared" si="21"/>
        <v>0</v>
      </c>
      <c r="AI49" t="str">
        <f t="shared" si="22"/>
        <v xml:space="preserve">["REP"] =    0; </v>
      </c>
      <c r="AJ49">
        <f>IF(LEN(J49)&gt;0,VLOOKUP(J49,Faction!A$2:B$78,2,FALSE),1)</f>
        <v>1</v>
      </c>
      <c r="AK49" t="str">
        <f t="shared" si="23"/>
        <v xml:space="preserve">["FACTION"] =  1; </v>
      </c>
      <c r="AL49" t="str">
        <f t="shared" si="24"/>
        <v xml:space="preserve">["TIER"] = 0; </v>
      </c>
      <c r="AM49" t="str">
        <f t="shared" si="25"/>
        <v xml:space="preserve">["MIN_LVL"] = "125"; </v>
      </c>
      <c r="AN49" t="str">
        <f t="shared" si="26"/>
        <v/>
      </c>
      <c r="AO49" t="str">
        <f t="shared" si="27"/>
        <v xml:space="preserve">["NAME"] = { ["EN"] = "Agoroth, the Narrowdelve -- Tier 3"; }; </v>
      </c>
      <c r="AP49"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9" t="str">
        <f t="shared" si="29"/>
        <v xml:space="preserve">["SUMMARY"] = { ["EN"] = "Complete Agoroth, the Narrowdelve -- Tier 3"; }; </v>
      </c>
      <c r="AR49" t="str">
        <f t="shared" si="30"/>
        <v xml:space="preserve">["TITLE"] = { ["EN"] = "Protector of Agoroth"; }; </v>
      </c>
      <c r="AS49" t="str">
        <f t="shared" si="31"/>
        <v>};</v>
      </c>
    </row>
    <row r="50" spans="1:45" x14ac:dyDescent="0.25">
      <c r="C50" s="2" t="s">
        <v>196</v>
      </c>
      <c r="D50" s="2" t="s">
        <v>134</v>
      </c>
      <c r="E50" s="2"/>
      <c r="M50">
        <v>0</v>
      </c>
      <c r="P50">
        <v>33</v>
      </c>
      <c r="R50" t="str">
        <f t="shared" si="7"/>
        <v xml:space="preserve"> [49] = {["CAT_ID"] = 33; }; -- Level 50+</v>
      </c>
      <c r="S50" s="1" t="str">
        <f t="shared" si="8"/>
        <v xml:space="preserve"> [49] = {                                           ["TYPE"] = 14;             ["VXP"] =    0; ["LP"] =  0; ["REP"] =    0; ["FACTION"] =  1; ["TIER"] = 0;                      ["NAME"] = { ["EN"] = "Level 50+"; }; };</v>
      </c>
      <c r="T50">
        <f t="shared" si="9"/>
        <v>49</v>
      </c>
      <c r="U50" t="str">
        <f t="shared" si="10"/>
        <v xml:space="preserve"> [49] = {</v>
      </c>
      <c r="V50" t="str">
        <f t="shared" si="11"/>
        <v xml:space="preserve">                     </v>
      </c>
      <c r="W50" t="str">
        <f t="shared" si="12"/>
        <v/>
      </c>
      <c r="X50" t="str">
        <f t="shared" si="13"/>
        <v xml:space="preserve">["CAT_ID"] = 33; </v>
      </c>
      <c r="Y50" s="1" t="str">
        <f t="shared" si="14"/>
        <v xml:space="preserve">                      </v>
      </c>
      <c r="Z50">
        <f>VLOOKUP(D50,Type!A$2:B$18,2,FALSE)</f>
        <v>14</v>
      </c>
      <c r="AA50" t="str">
        <f t="shared" si="15"/>
        <v xml:space="preserve">["TYPE"] = 14; </v>
      </c>
      <c r="AB50" t="str">
        <f>IF(NOT(ISBLANK(E50)),VLOOKUP(E50,Type!D$2:E$6,2,FALSE),"")</f>
        <v/>
      </c>
      <c r="AC50" t="str">
        <f t="shared" si="16"/>
        <v xml:space="preserve">            </v>
      </c>
      <c r="AD50" t="str">
        <f t="shared" si="17"/>
        <v>0</v>
      </c>
      <c r="AE50" t="str">
        <f t="shared" si="18"/>
        <v xml:space="preserve">["VXP"] =    0; </v>
      </c>
      <c r="AF50" t="str">
        <f t="shared" si="19"/>
        <v>0</v>
      </c>
      <c r="AG50" t="str">
        <f t="shared" si="20"/>
        <v xml:space="preserve">["LP"] =  0; </v>
      </c>
      <c r="AH50" t="str">
        <f t="shared" si="21"/>
        <v>0</v>
      </c>
      <c r="AI50" t="str">
        <f t="shared" si="22"/>
        <v xml:space="preserve">["REP"] =    0; </v>
      </c>
      <c r="AJ50">
        <f>IF(LEN(J50)&gt;0,VLOOKUP(J50,Faction!A$2:B$78,2,FALSE),1)</f>
        <v>1</v>
      </c>
      <c r="AK50" t="str">
        <f t="shared" si="23"/>
        <v xml:space="preserve">["FACTION"] =  1; </v>
      </c>
      <c r="AL50" t="str">
        <f t="shared" si="24"/>
        <v xml:space="preserve">["TIER"] = 0; </v>
      </c>
      <c r="AM50" t="str">
        <f t="shared" si="25"/>
        <v xml:space="preserve">                     </v>
      </c>
      <c r="AN50" t="str">
        <f t="shared" si="26"/>
        <v/>
      </c>
      <c r="AO50" t="str">
        <f t="shared" si="27"/>
        <v xml:space="preserve">["NAME"] = { ["EN"] = "Level 50+"; }; </v>
      </c>
      <c r="AP50" t="str">
        <f t="shared" si="28"/>
        <v/>
      </c>
      <c r="AQ50" t="str">
        <f t="shared" si="29"/>
        <v/>
      </c>
      <c r="AR50" t="str">
        <f t="shared" si="30"/>
        <v/>
      </c>
      <c r="AS50" t="str">
        <f t="shared" si="31"/>
        <v>};</v>
      </c>
    </row>
    <row r="51" spans="1:45" x14ac:dyDescent="0.25">
      <c r="C51" s="3" t="s">
        <v>198</v>
      </c>
      <c r="D51" s="2" t="s">
        <v>134</v>
      </c>
      <c r="E51" s="2"/>
      <c r="M51">
        <v>0</v>
      </c>
      <c r="P51">
        <v>34</v>
      </c>
      <c r="R51" t="str">
        <f t="shared" si="7"/>
        <v xml:space="preserve"> [50] = {["CAT_ID"] = 34; }; -- - Angmar -</v>
      </c>
      <c r="S51" s="1" t="str">
        <f t="shared" si="8"/>
        <v xml:space="preserve"> [50] = {                                           ["TYPE"] = 14;             ["VXP"] =    0; ["LP"] =  0; ["REP"] =    0; ["FACTION"] =  1; ["TIER"] = 0;                      ["NAME"] = { ["EN"] = "- Angmar -"; }; };</v>
      </c>
      <c r="T51">
        <f t="shared" si="9"/>
        <v>50</v>
      </c>
      <c r="U51" t="str">
        <f t="shared" si="10"/>
        <v xml:space="preserve"> [50] = {</v>
      </c>
      <c r="V51" t="str">
        <f t="shared" si="11"/>
        <v xml:space="preserve">                     </v>
      </c>
      <c r="W51" t="str">
        <f t="shared" si="12"/>
        <v/>
      </c>
      <c r="X51" t="str">
        <f t="shared" si="13"/>
        <v xml:space="preserve">["CAT_ID"] = 34; </v>
      </c>
      <c r="Y51" s="1" t="str">
        <f t="shared" si="14"/>
        <v xml:space="preserve">                      </v>
      </c>
      <c r="Z51">
        <f>VLOOKUP(D51,Type!A$2:B$18,2,FALSE)</f>
        <v>14</v>
      </c>
      <c r="AA51" t="str">
        <f t="shared" si="15"/>
        <v xml:space="preserve">["TYPE"] = 14; </v>
      </c>
      <c r="AB51" t="str">
        <f>IF(NOT(ISBLANK(E51)),VLOOKUP(E51,Type!D$2:E$6,2,FALSE),"")</f>
        <v/>
      </c>
      <c r="AC51" t="str">
        <f t="shared" si="16"/>
        <v xml:space="preserve">            </v>
      </c>
      <c r="AD51" t="str">
        <f t="shared" si="17"/>
        <v>0</v>
      </c>
      <c r="AE51" t="str">
        <f t="shared" si="18"/>
        <v xml:space="preserve">["VXP"] =    0; </v>
      </c>
      <c r="AF51" t="str">
        <f t="shared" si="19"/>
        <v>0</v>
      </c>
      <c r="AG51" t="str">
        <f t="shared" si="20"/>
        <v xml:space="preserve">["LP"] =  0; </v>
      </c>
      <c r="AH51" t="str">
        <f t="shared" si="21"/>
        <v>0</v>
      </c>
      <c r="AI51" t="str">
        <f t="shared" si="22"/>
        <v xml:space="preserve">["REP"] =    0; </v>
      </c>
      <c r="AJ51">
        <f>IF(LEN(J51)&gt;0,VLOOKUP(J51,Faction!A$2:B$78,2,FALSE),1)</f>
        <v>1</v>
      </c>
      <c r="AK51" t="str">
        <f t="shared" si="23"/>
        <v xml:space="preserve">["FACTION"] =  1; </v>
      </c>
      <c r="AL51" t="str">
        <f t="shared" si="24"/>
        <v xml:space="preserve">["TIER"] = 0; </v>
      </c>
      <c r="AM51" t="str">
        <f t="shared" si="25"/>
        <v xml:space="preserve">                     </v>
      </c>
      <c r="AN51" t="str">
        <f t="shared" si="26"/>
        <v/>
      </c>
      <c r="AO51" t="str">
        <f t="shared" si="27"/>
        <v xml:space="preserve">["NAME"] = { ["EN"] = "- Angmar -"; }; </v>
      </c>
      <c r="AP51" t="str">
        <f t="shared" si="28"/>
        <v/>
      </c>
      <c r="AQ51" t="str">
        <f t="shared" si="29"/>
        <v/>
      </c>
      <c r="AR51" t="str">
        <f t="shared" si="30"/>
        <v/>
      </c>
      <c r="AS51" t="str">
        <f t="shared" si="31"/>
        <v>};</v>
      </c>
    </row>
    <row r="52" spans="1:45" x14ac:dyDescent="0.25">
      <c r="A52">
        <v>1879173476</v>
      </c>
      <c r="B52">
        <v>26</v>
      </c>
      <c r="C52" s="4" t="s">
        <v>197</v>
      </c>
      <c r="D52" t="s">
        <v>26</v>
      </c>
      <c r="G52" t="s">
        <v>197</v>
      </c>
      <c r="H52">
        <v>10</v>
      </c>
      <c r="K52" t="s">
        <v>1622</v>
      </c>
      <c r="L52" t="s">
        <v>1621</v>
      </c>
      <c r="M52">
        <v>0</v>
      </c>
      <c r="N52">
        <v>50</v>
      </c>
      <c r="R52" t="str">
        <f t="shared" si="7"/>
        <v xml:space="preserve"> [51] = {["ID"] = 1879173476; }; -- Saviour of Eriador</v>
      </c>
      <c r="S52" s="1" t="str">
        <f t="shared" si="8"/>
        <v xml:space="preserve"> [51] = {["ID"] = 1879173476; ["SAVE_INDEX"] =  26; ["TYPE"] =  6;             ["VXP"] =    0; ["LP"] = 10; ["REP"] =    0; ["FACTION"] =  1; ["TIER"] = 0; ["MIN_LVL"] =  "50"; ["NAME"] = { ["EN"] = "Saviour of Eriador"; }; ["LORE"] = { ["EN"] = "The Dúnedain have asked many things of you. Complete all of these tasks, and you will be rewarded greatly."; }; ["SUMMARY"] = { ["EN"] = "Complete all of the Carn Dûm, Urugarth, and Barad Gúlaran Deeds, and quests An Ancient Threat and Thorog Defeated."; }; ["TITLE"] = { ["EN"] = "Saviour of Eriador"; }; };</v>
      </c>
      <c r="T52">
        <f t="shared" si="9"/>
        <v>51</v>
      </c>
      <c r="U52" t="str">
        <f t="shared" si="10"/>
        <v xml:space="preserve"> [51] = {</v>
      </c>
      <c r="V52" t="str">
        <f t="shared" si="11"/>
        <v xml:space="preserve">["ID"] = 1879173476; </v>
      </c>
      <c r="W52" t="str">
        <f t="shared" si="12"/>
        <v xml:space="preserve">["ID"] = 1879173476; </v>
      </c>
      <c r="X52" t="str">
        <f t="shared" si="13"/>
        <v/>
      </c>
      <c r="Y52" s="1" t="str">
        <f t="shared" si="14"/>
        <v xml:space="preserve">["SAVE_INDEX"] =  26; </v>
      </c>
      <c r="Z52">
        <f>VLOOKUP(D52,Type!A$2:B$18,2,FALSE)</f>
        <v>6</v>
      </c>
      <c r="AA52" t="str">
        <f t="shared" si="15"/>
        <v xml:space="preserve">["TYPE"] =  6; </v>
      </c>
      <c r="AB52" t="str">
        <f>IF(NOT(ISBLANK(E52)),VLOOKUP(E52,Type!D$2:E$6,2,FALSE),"")</f>
        <v/>
      </c>
      <c r="AC52" t="str">
        <f t="shared" si="16"/>
        <v xml:space="preserve">            </v>
      </c>
      <c r="AD52" t="str">
        <f t="shared" si="17"/>
        <v>0</v>
      </c>
      <c r="AE52" t="str">
        <f t="shared" si="18"/>
        <v xml:space="preserve">["VXP"] =    0; </v>
      </c>
      <c r="AF52" t="str">
        <f t="shared" si="19"/>
        <v>10</v>
      </c>
      <c r="AG52" t="str">
        <f t="shared" si="20"/>
        <v xml:space="preserve">["LP"] = 10; </v>
      </c>
      <c r="AH52" t="str">
        <f t="shared" si="21"/>
        <v>0</v>
      </c>
      <c r="AI52" t="str">
        <f t="shared" si="22"/>
        <v xml:space="preserve">["REP"] =    0; </v>
      </c>
      <c r="AJ52">
        <f>IF(LEN(J52)&gt;0,VLOOKUP(J52,Faction!A$2:B$78,2,FALSE),1)</f>
        <v>1</v>
      </c>
      <c r="AK52" t="str">
        <f t="shared" si="23"/>
        <v xml:space="preserve">["FACTION"] =  1; </v>
      </c>
      <c r="AL52" t="str">
        <f t="shared" si="24"/>
        <v xml:space="preserve">["TIER"] = 0; </v>
      </c>
      <c r="AM52" t="str">
        <f t="shared" si="25"/>
        <v xml:space="preserve">["MIN_LVL"] =  "50"; </v>
      </c>
      <c r="AN52" t="str">
        <f t="shared" si="26"/>
        <v/>
      </c>
      <c r="AO52" t="str">
        <f t="shared" si="27"/>
        <v xml:space="preserve">["NAME"] = { ["EN"] = "Saviour of Eriador"; }; </v>
      </c>
      <c r="AP52" t="str">
        <f t="shared" si="28"/>
        <v xml:space="preserve">["LORE"] = { ["EN"] = "The Dúnedain have asked many things of you. Complete all of these tasks, and you will be rewarded greatly."; }; </v>
      </c>
      <c r="AQ52" t="str">
        <f t="shared" si="29"/>
        <v xml:space="preserve">["SUMMARY"] = { ["EN"] = "Complete all of the Carn Dûm, Urugarth, and Barad Gúlaran Deeds, and quests An Ancient Threat and Thorog Defeated."; }; </v>
      </c>
      <c r="AR52" t="str">
        <f t="shared" si="30"/>
        <v xml:space="preserve">["TITLE"] = { ["EN"] = "Saviour of Eriador"; }; </v>
      </c>
      <c r="AS52" t="str">
        <f t="shared" si="31"/>
        <v>};</v>
      </c>
    </row>
    <row r="53" spans="1:45" x14ac:dyDescent="0.25">
      <c r="C53" s="3" t="s">
        <v>202</v>
      </c>
      <c r="D53" s="2" t="s">
        <v>134</v>
      </c>
      <c r="E53" s="2"/>
      <c r="M53">
        <v>1</v>
      </c>
      <c r="P53">
        <v>35</v>
      </c>
      <c r="R53" t="str">
        <f t="shared" si="7"/>
        <v xml:space="preserve"> [52] = {["CAT_ID"] = 35; }; -- -- Carn Dûm --</v>
      </c>
      <c r="S53" s="1" t="str">
        <f t="shared" si="8"/>
        <v xml:space="preserve"> [52] = {                                           ["TYPE"] = 14;             ["VXP"] =    0; ["LP"] =  0; ["REP"] =    0; ["FACTION"] =  1; ["TIER"] = 1;                      ["NAME"] = { ["EN"] = "-- Carn Dûm --"; }; };</v>
      </c>
      <c r="T53">
        <f t="shared" si="9"/>
        <v>52</v>
      </c>
      <c r="U53" t="str">
        <f t="shared" si="10"/>
        <v xml:space="preserve"> [52] = {</v>
      </c>
      <c r="V53" t="str">
        <f t="shared" si="11"/>
        <v xml:space="preserve">                     </v>
      </c>
      <c r="W53" t="str">
        <f t="shared" si="12"/>
        <v/>
      </c>
      <c r="X53" t="str">
        <f t="shared" si="13"/>
        <v xml:space="preserve">["CAT_ID"] = 35; </v>
      </c>
      <c r="Y53" s="1" t="str">
        <f t="shared" si="14"/>
        <v xml:space="preserve">                      </v>
      </c>
      <c r="Z53">
        <f>VLOOKUP(D53,Type!A$2:B$18,2,FALSE)</f>
        <v>14</v>
      </c>
      <c r="AA53" t="str">
        <f t="shared" si="15"/>
        <v xml:space="preserve">["TYPE"] = 14; </v>
      </c>
      <c r="AB53" t="str">
        <f>IF(NOT(ISBLANK(E53)),VLOOKUP(E53,Type!D$2:E$6,2,FALSE),"")</f>
        <v/>
      </c>
      <c r="AC53" t="str">
        <f t="shared" si="16"/>
        <v xml:space="preserve">            </v>
      </c>
      <c r="AD53" t="str">
        <f t="shared" si="17"/>
        <v>0</v>
      </c>
      <c r="AE53" t="str">
        <f t="shared" si="18"/>
        <v xml:space="preserve">["VXP"] =    0; </v>
      </c>
      <c r="AF53" t="str">
        <f t="shared" si="19"/>
        <v>0</v>
      </c>
      <c r="AG53" t="str">
        <f t="shared" si="20"/>
        <v xml:space="preserve">["LP"] =  0; </v>
      </c>
      <c r="AH53" t="str">
        <f t="shared" si="21"/>
        <v>0</v>
      </c>
      <c r="AI53" t="str">
        <f t="shared" si="22"/>
        <v xml:space="preserve">["REP"] =    0; </v>
      </c>
      <c r="AJ53">
        <f>IF(LEN(J53)&gt;0,VLOOKUP(J53,Faction!A$2:B$78,2,FALSE),1)</f>
        <v>1</v>
      </c>
      <c r="AK53" t="str">
        <f t="shared" si="23"/>
        <v xml:space="preserve">["FACTION"] =  1; </v>
      </c>
      <c r="AL53" t="str">
        <f t="shared" si="24"/>
        <v xml:space="preserve">["TIER"] = 1; </v>
      </c>
      <c r="AM53" t="str">
        <f t="shared" si="25"/>
        <v xml:space="preserve">                     </v>
      </c>
      <c r="AN53" t="str">
        <f t="shared" si="26"/>
        <v/>
      </c>
      <c r="AO53" t="str">
        <f t="shared" si="27"/>
        <v xml:space="preserve">["NAME"] = { ["EN"] = "-- Carn Dûm --"; }; </v>
      </c>
      <c r="AP53" t="str">
        <f t="shared" si="28"/>
        <v/>
      </c>
      <c r="AQ53" t="str">
        <f t="shared" si="29"/>
        <v/>
      </c>
      <c r="AR53" t="str">
        <f t="shared" si="30"/>
        <v/>
      </c>
      <c r="AS53" t="str">
        <f t="shared" si="31"/>
        <v>};</v>
      </c>
    </row>
    <row r="54" spans="1:45" x14ac:dyDescent="0.25">
      <c r="A54">
        <v>1879173576</v>
      </c>
      <c r="B54">
        <v>49</v>
      </c>
      <c r="C54" s="4" t="s">
        <v>286</v>
      </c>
      <c r="D54" t="s">
        <v>26</v>
      </c>
      <c r="G54" t="s">
        <v>329</v>
      </c>
      <c r="H54">
        <v>10</v>
      </c>
      <c r="K54" t="s">
        <v>330</v>
      </c>
      <c r="L54" t="s">
        <v>287</v>
      </c>
      <c r="M54">
        <v>1</v>
      </c>
      <c r="N54">
        <v>50</v>
      </c>
      <c r="R54" t="str">
        <f t="shared" si="7"/>
        <v xml:space="preserve"> [53] = {["ID"] = 1879173576; }; -- Downfall of Carn Dûm</v>
      </c>
      <c r="S54" s="1" t="str">
        <f t="shared" si="8"/>
        <v xml:space="preserve"> [53] = {["ID"] = 1879173576; ["SAVE_INDEX"] =  49; ["TYPE"] =  6;             ["VXP"] =    0; ["LP"] = 10; ["REP"] =    0; ["FACTION"] =  1; ["TIER"] = 1; ["MIN_LVL"] =  "50"; ["NAME"] = { ["EN"] = "Downfall of Carn Dûm"; }; ["LORE"] = { ["EN"] = "You are called upon to do all that needs to be done to overthrow Carn Dûm."; }; ["SUMMARY"] = { ["EN"] = "Complete 8 deeds"; }; ["TITLE"] = { ["EN"] = "Crusader of Carn Dûm"; }; };</v>
      </c>
      <c r="T54">
        <f t="shared" si="9"/>
        <v>53</v>
      </c>
      <c r="U54" t="str">
        <f t="shared" si="10"/>
        <v xml:space="preserve"> [53] = {</v>
      </c>
      <c r="V54" t="str">
        <f t="shared" si="11"/>
        <v xml:space="preserve">["ID"] = 1879173576; </v>
      </c>
      <c r="W54" t="str">
        <f t="shared" si="12"/>
        <v xml:space="preserve">["ID"] = 1879173576; </v>
      </c>
      <c r="X54" t="str">
        <f t="shared" si="13"/>
        <v/>
      </c>
      <c r="Y54" s="1" t="str">
        <f t="shared" si="14"/>
        <v xml:space="preserve">["SAVE_INDEX"] =  49; </v>
      </c>
      <c r="Z54">
        <f>VLOOKUP(D54,Type!A$2:B$18,2,FALSE)</f>
        <v>6</v>
      </c>
      <c r="AA54" t="str">
        <f t="shared" si="15"/>
        <v xml:space="preserve">["TYPE"] =  6; </v>
      </c>
      <c r="AB54" t="str">
        <f>IF(NOT(ISBLANK(E54)),VLOOKUP(E54,Type!D$2:E$6,2,FALSE),"")</f>
        <v/>
      </c>
      <c r="AC54" t="str">
        <f t="shared" si="16"/>
        <v xml:space="preserve">            </v>
      </c>
      <c r="AD54" t="str">
        <f t="shared" si="17"/>
        <v>0</v>
      </c>
      <c r="AE54" t="str">
        <f t="shared" si="18"/>
        <v xml:space="preserve">["VXP"] =    0; </v>
      </c>
      <c r="AF54" t="str">
        <f t="shared" si="19"/>
        <v>10</v>
      </c>
      <c r="AG54" t="str">
        <f t="shared" si="20"/>
        <v xml:space="preserve">["LP"] = 10; </v>
      </c>
      <c r="AH54" t="str">
        <f t="shared" si="21"/>
        <v>0</v>
      </c>
      <c r="AI54" t="str">
        <f t="shared" si="22"/>
        <v xml:space="preserve">["REP"] =    0; </v>
      </c>
      <c r="AJ54">
        <f>IF(LEN(J54)&gt;0,VLOOKUP(J54,Faction!A$2:B$78,2,FALSE),1)</f>
        <v>1</v>
      </c>
      <c r="AK54" t="str">
        <f t="shared" si="23"/>
        <v xml:space="preserve">["FACTION"] =  1; </v>
      </c>
      <c r="AL54" t="str">
        <f t="shared" si="24"/>
        <v xml:space="preserve">["TIER"] = 1; </v>
      </c>
      <c r="AM54" t="str">
        <f t="shared" si="25"/>
        <v xml:space="preserve">["MIN_LVL"] =  "50"; </v>
      </c>
      <c r="AN54" t="str">
        <f t="shared" si="26"/>
        <v/>
      </c>
      <c r="AO54" t="str">
        <f t="shared" si="27"/>
        <v xml:space="preserve">["NAME"] = { ["EN"] = "Downfall of Carn Dûm"; }; </v>
      </c>
      <c r="AP54" t="str">
        <f t="shared" si="28"/>
        <v xml:space="preserve">["LORE"] = { ["EN"] = "You are called upon to do all that needs to be done to overthrow Carn Dûm."; }; </v>
      </c>
      <c r="AQ54" t="str">
        <f t="shared" si="29"/>
        <v xml:space="preserve">["SUMMARY"] = { ["EN"] = "Complete 8 deeds"; }; </v>
      </c>
      <c r="AR54" t="str">
        <f t="shared" si="30"/>
        <v xml:space="preserve">["TITLE"] = { ["EN"] = "Crusader of Carn Dûm"; }; </v>
      </c>
      <c r="AS54" t="str">
        <f t="shared" si="31"/>
        <v>};</v>
      </c>
    </row>
    <row r="55" spans="1:45" x14ac:dyDescent="0.25">
      <c r="A55">
        <v>1879114588</v>
      </c>
      <c r="B55">
        <v>55</v>
      </c>
      <c r="C55" s="4" t="s">
        <v>300</v>
      </c>
      <c r="D55" t="s">
        <v>26</v>
      </c>
      <c r="G55" t="s">
        <v>301</v>
      </c>
      <c r="H55">
        <v>10</v>
      </c>
      <c r="I55">
        <v>700</v>
      </c>
      <c r="J55" t="s">
        <v>43</v>
      </c>
      <c r="K55" t="s">
        <v>302</v>
      </c>
      <c r="L55" t="s">
        <v>303</v>
      </c>
      <c r="M55">
        <v>2</v>
      </c>
      <c r="N55">
        <v>45</v>
      </c>
      <c r="R55" t="str">
        <f t="shared" si="7"/>
        <v xml:space="preserve"> [54] = {["ID"] = 1879114588; }; -- Plans of War</v>
      </c>
      <c r="S55" s="1" t="str">
        <f t="shared" si="8"/>
        <v xml:space="preserve"> [54] = {["ID"] = 1879114588; ["SAVE_INDEX"] =  55; ["TYPE"] =  6;             ["VXP"] =    0; ["LP"] = 10; ["REP"] =  700; ["FACTION"] = 12; ["TIER"] = 2; ["MIN_LVL"] =  "45"; ["NAME"] = { ["EN"] = "Plans of War"; }; ["LORE"] = { ["EN"] = "Find pages of the Plans of War scattered throughout Carn Dûm."; }; ["SUMMARY"] = { ["EN"] = "Find 6 plans of war"; }; ["TITLE"] = { ["EN"] = "Foil of War"; }; };</v>
      </c>
      <c r="T55">
        <f t="shared" si="9"/>
        <v>54</v>
      </c>
      <c r="U55" t="str">
        <f t="shared" si="10"/>
        <v xml:space="preserve"> [54] = {</v>
      </c>
      <c r="V55" t="str">
        <f t="shared" si="11"/>
        <v xml:space="preserve">["ID"] = 1879114588; </v>
      </c>
      <c r="W55" t="str">
        <f t="shared" si="12"/>
        <v xml:space="preserve">["ID"] = 1879114588; </v>
      </c>
      <c r="X55" t="str">
        <f t="shared" si="13"/>
        <v/>
      </c>
      <c r="Y55" s="1" t="str">
        <f t="shared" si="14"/>
        <v xml:space="preserve">["SAVE_INDEX"] =  55; </v>
      </c>
      <c r="Z55">
        <f>VLOOKUP(D55,Type!A$2:B$18,2,FALSE)</f>
        <v>6</v>
      </c>
      <c r="AA55" t="str">
        <f t="shared" si="15"/>
        <v xml:space="preserve">["TYPE"] =  6; </v>
      </c>
      <c r="AB55" t="str">
        <f>IF(NOT(ISBLANK(E55)),VLOOKUP(E55,Type!D$2:E$6,2,FALSE),"")</f>
        <v/>
      </c>
      <c r="AC55" t="str">
        <f t="shared" si="16"/>
        <v xml:space="preserve">            </v>
      </c>
      <c r="AD55" t="str">
        <f t="shared" si="17"/>
        <v>0</v>
      </c>
      <c r="AE55" t="str">
        <f t="shared" si="18"/>
        <v xml:space="preserve">["VXP"] =    0; </v>
      </c>
      <c r="AF55" t="str">
        <f t="shared" si="19"/>
        <v>10</v>
      </c>
      <c r="AG55" t="str">
        <f t="shared" si="20"/>
        <v xml:space="preserve">["LP"] = 10; </v>
      </c>
      <c r="AH55" t="str">
        <f t="shared" si="21"/>
        <v>700</v>
      </c>
      <c r="AI55" t="str">
        <f t="shared" si="22"/>
        <v xml:space="preserve">["REP"] =  700; </v>
      </c>
      <c r="AJ55">
        <f>IF(LEN(J55)&gt;0,VLOOKUP(J55,Faction!A$2:B$78,2,FALSE),1)</f>
        <v>12</v>
      </c>
      <c r="AK55" t="str">
        <f t="shared" si="23"/>
        <v xml:space="preserve">["FACTION"] = 12; </v>
      </c>
      <c r="AL55" t="str">
        <f t="shared" si="24"/>
        <v xml:space="preserve">["TIER"] = 2; </v>
      </c>
      <c r="AM55" t="str">
        <f t="shared" si="25"/>
        <v xml:space="preserve">["MIN_LVL"] =  "45"; </v>
      </c>
      <c r="AN55" t="str">
        <f t="shared" si="26"/>
        <v/>
      </c>
      <c r="AO55" t="str">
        <f t="shared" si="27"/>
        <v xml:space="preserve">["NAME"] = { ["EN"] = "Plans of War"; }; </v>
      </c>
      <c r="AP55" t="str">
        <f t="shared" si="28"/>
        <v xml:space="preserve">["LORE"] = { ["EN"] = "Find pages of the Plans of War scattered throughout Carn Dûm."; }; </v>
      </c>
      <c r="AQ55" t="str">
        <f t="shared" si="29"/>
        <v xml:space="preserve">["SUMMARY"] = { ["EN"] = "Find 6 plans of war"; }; </v>
      </c>
      <c r="AR55" t="str">
        <f t="shared" si="30"/>
        <v xml:space="preserve">["TITLE"] = { ["EN"] = "Foil of War"; }; </v>
      </c>
      <c r="AS55" t="str">
        <f t="shared" si="31"/>
        <v>};</v>
      </c>
    </row>
    <row r="56" spans="1:45" x14ac:dyDescent="0.25">
      <c r="A56">
        <v>1879114556</v>
      </c>
      <c r="B56">
        <v>50</v>
      </c>
      <c r="C56" s="4" t="s">
        <v>288</v>
      </c>
      <c r="D56" t="s">
        <v>31</v>
      </c>
      <c r="F56">
        <v>2000</v>
      </c>
      <c r="H56">
        <v>10</v>
      </c>
      <c r="I56">
        <v>700</v>
      </c>
      <c r="J56" t="s">
        <v>43</v>
      </c>
      <c r="K56" t="s">
        <v>290</v>
      </c>
      <c r="L56" t="s">
        <v>1633</v>
      </c>
      <c r="M56">
        <v>2</v>
      </c>
      <c r="N56">
        <v>45</v>
      </c>
      <c r="R56" t="str">
        <f t="shared" si="7"/>
        <v xml:space="preserve"> [55] = {["ID"] = 1879114556; }; -- Ancient Evil of Carn Dûm (Advanced)</v>
      </c>
      <c r="S56" s="1" t="str">
        <f t="shared" si="8"/>
        <v xml:space="preserve"> [55] = {["ID"] = 1879114556; ["SAVE_INDEX"] =  50; ["TYPE"] =  4;             ["VXP"] = 2000; ["LP"] = 10; ["REP"] =  700; ["FACTION"] = 12; ["TIER"] = 2; ["MIN_LVL"] =  "45"; ["NAME"] = { ["EN"] = "Ancient Evil of Carn Dûm (Advanced)"; }; ["LORE"] = { ["EN"] = "Defeat Ancient Evil in Carn Dûm"; }; ["SUMMARY"] = { ["EN"] = "Defeat 60 Ancient Evil within Carn Dûm"; }; };</v>
      </c>
      <c r="T56">
        <f t="shared" si="9"/>
        <v>55</v>
      </c>
      <c r="U56" t="str">
        <f t="shared" si="10"/>
        <v xml:space="preserve"> [55] = {</v>
      </c>
      <c r="V56" t="str">
        <f t="shared" si="11"/>
        <v xml:space="preserve">["ID"] = 1879114556; </v>
      </c>
      <c r="W56" t="str">
        <f t="shared" si="12"/>
        <v xml:space="preserve">["ID"] = 1879114556; </v>
      </c>
      <c r="X56" t="str">
        <f t="shared" si="13"/>
        <v/>
      </c>
      <c r="Y56" s="1" t="str">
        <f t="shared" si="14"/>
        <v xml:space="preserve">["SAVE_INDEX"] =  50; </v>
      </c>
      <c r="Z56">
        <f>VLOOKUP(D56,Type!A$2:B$18,2,FALSE)</f>
        <v>4</v>
      </c>
      <c r="AA56" t="str">
        <f t="shared" si="15"/>
        <v xml:space="preserve">["TYPE"] =  4; </v>
      </c>
      <c r="AB56" t="str">
        <f>IF(NOT(ISBLANK(E56)),VLOOKUP(E56,Type!D$2:E$6,2,FALSE),"")</f>
        <v/>
      </c>
      <c r="AC56" t="str">
        <f t="shared" si="16"/>
        <v xml:space="preserve">            </v>
      </c>
      <c r="AD56" t="str">
        <f t="shared" si="17"/>
        <v>2000</v>
      </c>
      <c r="AE56" t="str">
        <f t="shared" si="18"/>
        <v xml:space="preserve">["VXP"] = 2000; </v>
      </c>
      <c r="AF56" t="str">
        <f t="shared" si="19"/>
        <v>10</v>
      </c>
      <c r="AG56" t="str">
        <f t="shared" si="20"/>
        <v xml:space="preserve">["LP"] = 10; </v>
      </c>
      <c r="AH56" t="str">
        <f t="shared" si="21"/>
        <v>700</v>
      </c>
      <c r="AI56" t="str">
        <f t="shared" si="22"/>
        <v xml:space="preserve">["REP"] =  700; </v>
      </c>
      <c r="AJ56">
        <f>IF(LEN(J56)&gt;0,VLOOKUP(J56,Faction!A$2:B$78,2,FALSE),1)</f>
        <v>12</v>
      </c>
      <c r="AK56" t="str">
        <f t="shared" si="23"/>
        <v xml:space="preserve">["FACTION"] = 12; </v>
      </c>
      <c r="AL56" t="str">
        <f t="shared" si="24"/>
        <v xml:space="preserve">["TIER"] = 2; </v>
      </c>
      <c r="AM56" t="str">
        <f t="shared" si="25"/>
        <v xml:space="preserve">["MIN_LVL"] =  "45"; </v>
      </c>
      <c r="AN56" t="str">
        <f t="shared" si="26"/>
        <v/>
      </c>
      <c r="AO56" t="str">
        <f t="shared" si="27"/>
        <v xml:space="preserve">["NAME"] = { ["EN"] = "Ancient Evil of Carn Dûm (Advanced)"; }; </v>
      </c>
      <c r="AP56" t="str">
        <f t="shared" si="28"/>
        <v xml:space="preserve">["LORE"] = { ["EN"] = "Defeat Ancient Evil in Carn Dûm"; }; </v>
      </c>
      <c r="AQ56" t="str">
        <f t="shared" si="29"/>
        <v xml:space="preserve">["SUMMARY"] = { ["EN"] = "Defeat 60 Ancient Evil within Carn Dûm"; }; </v>
      </c>
      <c r="AR56" t="str">
        <f t="shared" si="30"/>
        <v/>
      </c>
      <c r="AS56" t="str">
        <f t="shared" si="31"/>
        <v>};</v>
      </c>
    </row>
    <row r="57" spans="1:45" x14ac:dyDescent="0.25">
      <c r="A57">
        <v>1879114587</v>
      </c>
      <c r="B57">
        <v>51</v>
      </c>
      <c r="C57" s="4" t="s">
        <v>289</v>
      </c>
      <c r="D57" t="s">
        <v>31</v>
      </c>
      <c r="G57" t="s">
        <v>292</v>
      </c>
      <c r="H57">
        <v>5</v>
      </c>
      <c r="I57">
        <v>700</v>
      </c>
      <c r="J57" t="s">
        <v>43</v>
      </c>
      <c r="K57" t="s">
        <v>291</v>
      </c>
      <c r="L57" t="s">
        <v>1633</v>
      </c>
      <c r="M57">
        <v>3</v>
      </c>
      <c r="N57">
        <v>45</v>
      </c>
      <c r="R57" t="str">
        <f t="shared" si="7"/>
        <v xml:space="preserve"> [56] = {["ID"] = 1879114587; }; -- Ancient Evil of Carn Dûm</v>
      </c>
      <c r="S57" s="1" t="str">
        <f t="shared" si="8"/>
        <v xml:space="preserve"> [56] = {["ID"] = 1879114587; ["SAVE_INDEX"] =  51; ["TYPE"] =  4;             ["VXP"] =    0; ["LP"] =  5; ["REP"] =  700; ["FACTION"] = 12; ["TIER"] = 3; ["MIN_LVL"] =  "45"; ["NAME"] = { ["EN"] = "Ancient Evil of Carn Dûm"; }; ["LORE"] = { ["EN"] = "Defeat Ancient Evil in Carn Dûm"; }; ["SUMMARY"] = { ["EN"] = "Defeat 30 Ancient Evil within Carn Dûm"; }; ["TITLE"] = { ["EN"] = "the Fearless"; }; };</v>
      </c>
      <c r="T57">
        <f t="shared" si="9"/>
        <v>56</v>
      </c>
      <c r="U57" t="str">
        <f t="shared" si="10"/>
        <v xml:space="preserve"> [56] = {</v>
      </c>
      <c r="V57" t="str">
        <f t="shared" si="11"/>
        <v xml:space="preserve">["ID"] = 1879114587; </v>
      </c>
      <c r="W57" t="str">
        <f t="shared" si="12"/>
        <v xml:space="preserve">["ID"] = 1879114587; </v>
      </c>
      <c r="X57" t="str">
        <f t="shared" si="13"/>
        <v/>
      </c>
      <c r="Y57" s="1" t="str">
        <f t="shared" si="14"/>
        <v xml:space="preserve">["SAVE_INDEX"] =  51; </v>
      </c>
      <c r="Z57">
        <f>VLOOKUP(D57,Type!A$2:B$18,2,FALSE)</f>
        <v>4</v>
      </c>
      <c r="AA57" t="str">
        <f t="shared" si="15"/>
        <v xml:space="preserve">["TYPE"] =  4; </v>
      </c>
      <c r="AB57" t="str">
        <f>IF(NOT(ISBLANK(E57)),VLOOKUP(E57,Type!D$2:E$6,2,FALSE),"")</f>
        <v/>
      </c>
      <c r="AC57" t="str">
        <f t="shared" si="16"/>
        <v xml:space="preserve">            </v>
      </c>
      <c r="AD57" t="str">
        <f t="shared" si="17"/>
        <v>0</v>
      </c>
      <c r="AE57" t="str">
        <f t="shared" si="18"/>
        <v xml:space="preserve">["VXP"] =    0; </v>
      </c>
      <c r="AF57" t="str">
        <f t="shared" si="19"/>
        <v>5</v>
      </c>
      <c r="AG57" t="str">
        <f t="shared" si="20"/>
        <v xml:space="preserve">["LP"] =  5; </v>
      </c>
      <c r="AH57" t="str">
        <f t="shared" si="21"/>
        <v>700</v>
      </c>
      <c r="AI57" t="str">
        <f t="shared" si="22"/>
        <v xml:space="preserve">["REP"] =  700; </v>
      </c>
      <c r="AJ57">
        <f>IF(LEN(J57)&gt;0,VLOOKUP(J57,Faction!A$2:B$78,2,FALSE),1)</f>
        <v>12</v>
      </c>
      <c r="AK57" t="str">
        <f t="shared" si="23"/>
        <v xml:space="preserve">["FACTION"] = 12; </v>
      </c>
      <c r="AL57" t="str">
        <f t="shared" si="24"/>
        <v xml:space="preserve">["TIER"] = 3; </v>
      </c>
      <c r="AM57" t="str">
        <f t="shared" si="25"/>
        <v xml:space="preserve">["MIN_LVL"] =  "45"; </v>
      </c>
      <c r="AN57" t="str">
        <f t="shared" si="26"/>
        <v/>
      </c>
      <c r="AO57" t="str">
        <f t="shared" si="27"/>
        <v xml:space="preserve">["NAME"] = { ["EN"] = "Ancient Evil of Carn Dûm"; }; </v>
      </c>
      <c r="AP57" t="str">
        <f t="shared" si="28"/>
        <v xml:space="preserve">["LORE"] = { ["EN"] = "Defeat Ancient Evil in Carn Dûm"; }; </v>
      </c>
      <c r="AQ57" t="str">
        <f t="shared" si="29"/>
        <v xml:space="preserve">["SUMMARY"] = { ["EN"] = "Defeat 30 Ancient Evil within Carn Dûm"; }; </v>
      </c>
      <c r="AR57" t="str">
        <f t="shared" si="30"/>
        <v xml:space="preserve">["TITLE"] = { ["EN"] = "the Fearless"; }; </v>
      </c>
      <c r="AS57" t="str">
        <f t="shared" si="31"/>
        <v>};</v>
      </c>
    </row>
    <row r="58" spans="1:45" x14ac:dyDescent="0.25">
      <c r="A58">
        <v>1879114565</v>
      </c>
      <c r="B58">
        <v>56</v>
      </c>
      <c r="C58" s="4" t="s">
        <v>304</v>
      </c>
      <c r="D58" t="s">
        <v>31</v>
      </c>
      <c r="F58">
        <v>2000</v>
      </c>
      <c r="H58">
        <v>10</v>
      </c>
      <c r="I58">
        <v>700</v>
      </c>
      <c r="J58" t="s">
        <v>43</v>
      </c>
      <c r="K58" t="s">
        <v>307</v>
      </c>
      <c r="L58" t="s">
        <v>306</v>
      </c>
      <c r="M58">
        <v>2</v>
      </c>
      <c r="N58">
        <v>45</v>
      </c>
      <c r="R58" t="str">
        <f t="shared" si="7"/>
        <v xml:space="preserve"> [57] = {["ID"] = 1879114565; }; -- The Angmarim of Carn Dûm (Advanced)</v>
      </c>
      <c r="S58" s="1" t="str">
        <f t="shared" si="8"/>
        <v xml:space="preserve"> [57] = {["ID"] = 1879114565; ["SAVE_INDEX"] =  56; ["TYPE"] =  4;             ["VXP"] = 2000; ["LP"] = 10; ["REP"] =  700; ["FACTION"] = 12; ["TIER"] = 2; ["MIN_LVL"] =  "45"; ["NAME"] = { ["EN"] = "The Angmarim of Carn Dûm (Advanced)"; }; ["LORE"] = { ["EN"] = "Defeat Angmarim in Carn Dûm."; }; ["SUMMARY"] = { ["EN"] = "Defeat 200 Angmarim in Carn Dûm"; }; };</v>
      </c>
      <c r="T58">
        <f t="shared" si="9"/>
        <v>57</v>
      </c>
      <c r="U58" t="str">
        <f t="shared" si="10"/>
        <v xml:space="preserve"> [57] = {</v>
      </c>
      <c r="V58" t="str">
        <f t="shared" si="11"/>
        <v xml:space="preserve">["ID"] = 1879114565; </v>
      </c>
      <c r="W58" t="str">
        <f t="shared" si="12"/>
        <v xml:space="preserve">["ID"] = 1879114565; </v>
      </c>
      <c r="X58" t="str">
        <f t="shared" si="13"/>
        <v/>
      </c>
      <c r="Y58" s="1" t="str">
        <f t="shared" si="14"/>
        <v xml:space="preserve">["SAVE_INDEX"] =  56; </v>
      </c>
      <c r="Z58">
        <f>VLOOKUP(D58,Type!A$2:B$18,2,FALSE)</f>
        <v>4</v>
      </c>
      <c r="AA58" t="str">
        <f t="shared" si="15"/>
        <v xml:space="preserve">["TYPE"] =  4; </v>
      </c>
      <c r="AB58" t="str">
        <f>IF(NOT(ISBLANK(E58)),VLOOKUP(E58,Type!D$2:E$6,2,FALSE),"")</f>
        <v/>
      </c>
      <c r="AC58" t="str">
        <f t="shared" si="16"/>
        <v xml:space="preserve">            </v>
      </c>
      <c r="AD58" t="str">
        <f t="shared" si="17"/>
        <v>2000</v>
      </c>
      <c r="AE58" t="str">
        <f t="shared" si="18"/>
        <v xml:space="preserve">["VXP"] = 2000; </v>
      </c>
      <c r="AF58" t="str">
        <f t="shared" si="19"/>
        <v>10</v>
      </c>
      <c r="AG58" t="str">
        <f t="shared" si="20"/>
        <v xml:space="preserve">["LP"] = 10; </v>
      </c>
      <c r="AH58" t="str">
        <f t="shared" si="21"/>
        <v>700</v>
      </c>
      <c r="AI58" t="str">
        <f t="shared" si="22"/>
        <v xml:space="preserve">["REP"] =  700; </v>
      </c>
      <c r="AJ58">
        <f>IF(LEN(J58)&gt;0,VLOOKUP(J58,Faction!A$2:B$78,2,FALSE),1)</f>
        <v>12</v>
      </c>
      <c r="AK58" t="str">
        <f t="shared" si="23"/>
        <v xml:space="preserve">["FACTION"] = 12; </v>
      </c>
      <c r="AL58" t="str">
        <f t="shared" si="24"/>
        <v xml:space="preserve">["TIER"] = 2; </v>
      </c>
      <c r="AM58" t="str">
        <f t="shared" si="25"/>
        <v xml:space="preserve">["MIN_LVL"] =  "45"; </v>
      </c>
      <c r="AN58" t="str">
        <f t="shared" si="26"/>
        <v/>
      </c>
      <c r="AO58" t="str">
        <f t="shared" si="27"/>
        <v xml:space="preserve">["NAME"] = { ["EN"] = "The Angmarim of Carn Dûm (Advanced)"; }; </v>
      </c>
      <c r="AP58" t="str">
        <f t="shared" si="28"/>
        <v xml:space="preserve">["LORE"] = { ["EN"] = "Defeat Angmarim in Carn Dûm."; }; </v>
      </c>
      <c r="AQ58" t="str">
        <f t="shared" si="29"/>
        <v xml:space="preserve">["SUMMARY"] = { ["EN"] = "Defeat 200 Angmarim in Carn Dûm"; }; </v>
      </c>
      <c r="AR58" t="str">
        <f t="shared" si="30"/>
        <v/>
      </c>
      <c r="AS58" t="str">
        <f t="shared" si="31"/>
        <v>};</v>
      </c>
    </row>
    <row r="59" spans="1:45" x14ac:dyDescent="0.25">
      <c r="A59">
        <v>1879114573</v>
      </c>
      <c r="B59">
        <v>57</v>
      </c>
      <c r="C59" s="4" t="s">
        <v>305</v>
      </c>
      <c r="D59" t="s">
        <v>31</v>
      </c>
      <c r="G59" t="s">
        <v>309</v>
      </c>
      <c r="H59">
        <v>5</v>
      </c>
      <c r="I59">
        <v>700</v>
      </c>
      <c r="J59" t="s">
        <v>43</v>
      </c>
      <c r="K59" t="s">
        <v>308</v>
      </c>
      <c r="L59" t="s">
        <v>306</v>
      </c>
      <c r="M59">
        <v>3</v>
      </c>
      <c r="N59">
        <v>45</v>
      </c>
      <c r="R59" t="str">
        <f t="shared" si="7"/>
        <v xml:space="preserve"> [58] = {["ID"] = 1879114573; }; -- The Angmarim of Carn Dûm</v>
      </c>
      <c r="S59" s="1" t="str">
        <f t="shared" si="8"/>
        <v xml:space="preserve"> [58] = {["ID"] = 1879114573; ["SAVE_INDEX"] =  57; ["TYPE"] =  4;             ["VXP"] =    0; ["LP"] =  5; ["REP"] =  700; ["FACTION"] = 12; ["TIER"] = 3; ["MIN_LVL"] =  "45"; ["NAME"] = { ["EN"] = "The Angmarim of Carn Dûm"; }; ["LORE"] = { ["EN"] = "Defeat Angmarim in Carn Dûm."; }; ["SUMMARY"] = { ["EN"] = "Defeat 100 Angmarim in Carn Dûm"; }; ["TITLE"] = { ["EN"] = "the Fearsome"; }; };</v>
      </c>
      <c r="T59">
        <f t="shared" si="9"/>
        <v>58</v>
      </c>
      <c r="U59" t="str">
        <f t="shared" si="10"/>
        <v xml:space="preserve"> [58] = {</v>
      </c>
      <c r="V59" t="str">
        <f t="shared" si="11"/>
        <v xml:space="preserve">["ID"] = 1879114573; </v>
      </c>
      <c r="W59" t="str">
        <f t="shared" si="12"/>
        <v xml:space="preserve">["ID"] = 1879114573; </v>
      </c>
      <c r="X59" t="str">
        <f t="shared" si="13"/>
        <v/>
      </c>
      <c r="Y59" s="1" t="str">
        <f t="shared" si="14"/>
        <v xml:space="preserve">["SAVE_INDEX"] =  57; </v>
      </c>
      <c r="Z59">
        <f>VLOOKUP(D59,Type!A$2:B$18,2,FALSE)</f>
        <v>4</v>
      </c>
      <c r="AA59" t="str">
        <f t="shared" si="15"/>
        <v xml:space="preserve">["TYPE"] =  4; </v>
      </c>
      <c r="AB59" t="str">
        <f>IF(NOT(ISBLANK(E59)),VLOOKUP(E59,Type!D$2:E$6,2,FALSE),"")</f>
        <v/>
      </c>
      <c r="AC59" t="str">
        <f t="shared" si="16"/>
        <v xml:space="preserve">            </v>
      </c>
      <c r="AD59" t="str">
        <f t="shared" si="17"/>
        <v>0</v>
      </c>
      <c r="AE59" t="str">
        <f t="shared" si="18"/>
        <v xml:space="preserve">["VXP"] =    0; </v>
      </c>
      <c r="AF59" t="str">
        <f t="shared" si="19"/>
        <v>5</v>
      </c>
      <c r="AG59" t="str">
        <f t="shared" si="20"/>
        <v xml:space="preserve">["LP"] =  5; </v>
      </c>
      <c r="AH59" t="str">
        <f t="shared" si="21"/>
        <v>700</v>
      </c>
      <c r="AI59" t="str">
        <f t="shared" si="22"/>
        <v xml:space="preserve">["REP"] =  700; </v>
      </c>
      <c r="AJ59">
        <f>IF(LEN(J59)&gt;0,VLOOKUP(J59,Faction!A$2:B$78,2,FALSE),1)</f>
        <v>12</v>
      </c>
      <c r="AK59" t="str">
        <f t="shared" si="23"/>
        <v xml:space="preserve">["FACTION"] = 12; </v>
      </c>
      <c r="AL59" t="str">
        <f t="shared" si="24"/>
        <v xml:space="preserve">["TIER"] = 3; </v>
      </c>
      <c r="AM59" t="str">
        <f t="shared" si="25"/>
        <v xml:space="preserve">["MIN_LVL"] =  "45"; </v>
      </c>
      <c r="AN59" t="str">
        <f t="shared" si="26"/>
        <v/>
      </c>
      <c r="AO59" t="str">
        <f t="shared" si="27"/>
        <v xml:space="preserve">["NAME"] = { ["EN"] = "The Angmarim of Carn Dûm"; }; </v>
      </c>
      <c r="AP59" t="str">
        <f t="shared" si="28"/>
        <v xml:space="preserve">["LORE"] = { ["EN"] = "Defeat Angmarim in Carn Dûm."; }; </v>
      </c>
      <c r="AQ59" t="str">
        <f t="shared" si="29"/>
        <v xml:space="preserve">["SUMMARY"] = { ["EN"] = "Defeat 100 Angmarim in Carn Dûm"; }; </v>
      </c>
      <c r="AR59" t="str">
        <f t="shared" si="30"/>
        <v xml:space="preserve">["TITLE"] = { ["EN"] = "the Fearsome"; }; </v>
      </c>
      <c r="AS59" t="str">
        <f t="shared" si="31"/>
        <v>};</v>
      </c>
    </row>
    <row r="60" spans="1:45" x14ac:dyDescent="0.25">
      <c r="A60">
        <v>1879114566</v>
      </c>
      <c r="B60">
        <v>52</v>
      </c>
      <c r="C60" s="4" t="s">
        <v>293</v>
      </c>
      <c r="D60" t="s">
        <v>31</v>
      </c>
      <c r="F60">
        <v>2000</v>
      </c>
      <c r="G60" t="s">
        <v>2000</v>
      </c>
      <c r="H60">
        <v>10</v>
      </c>
      <c r="I60">
        <v>700</v>
      </c>
      <c r="J60" t="s">
        <v>43</v>
      </c>
      <c r="K60" t="s">
        <v>272</v>
      </c>
      <c r="L60" t="s">
        <v>296</v>
      </c>
      <c r="M60">
        <v>2</v>
      </c>
      <c r="N60">
        <v>45</v>
      </c>
      <c r="R60" t="str">
        <f t="shared" si="7"/>
        <v xml:space="preserve"> [59] = {["ID"] = 1879114566; }; -- Champions of Carn Dûm (Final)</v>
      </c>
      <c r="S60" s="1" t="str">
        <f t="shared" si="8"/>
        <v xml:space="preserve"> [59] = {["ID"] = 1879114566; ["SAVE_INDEX"] =  52; ["TYPE"] =  4;             ["VXP"] = 2000; ["LP"] = 10; ["REP"] =  700; ["FACTION"] = 12; ["TIER"] = 2; ["MIN_LVL"] =  "45"; ["NAME"] = { ["EN"] = "Champions of Carn Dûm (Final)"; }; ["LORE"] = { ["EN"] = "Defeat the champions of Carn Dûm."; }; ["SUMMARY"] = { ["EN"] = "Defeat 5 champions"; }; ["TITLE"] = { ["EN"] = "Lord / Lady of the Ashen Wastes"; }; };</v>
      </c>
      <c r="T60">
        <f t="shared" si="9"/>
        <v>59</v>
      </c>
      <c r="U60" t="str">
        <f t="shared" si="10"/>
        <v xml:space="preserve"> [59] = {</v>
      </c>
      <c r="V60" t="str">
        <f t="shared" si="11"/>
        <v xml:space="preserve">["ID"] = 1879114566; </v>
      </c>
      <c r="W60" t="str">
        <f t="shared" si="12"/>
        <v xml:space="preserve">["ID"] = 1879114566; </v>
      </c>
      <c r="X60" t="str">
        <f t="shared" si="13"/>
        <v/>
      </c>
      <c r="Y60" s="1" t="str">
        <f t="shared" si="14"/>
        <v xml:space="preserve">["SAVE_INDEX"] =  52; </v>
      </c>
      <c r="Z60">
        <f>VLOOKUP(D60,Type!A$2:B$18,2,FALSE)</f>
        <v>4</v>
      </c>
      <c r="AA60" t="str">
        <f t="shared" si="15"/>
        <v xml:space="preserve">["TYPE"] =  4; </v>
      </c>
      <c r="AB60" t="str">
        <f>IF(NOT(ISBLANK(E60)),VLOOKUP(E60,Type!D$2:E$6,2,FALSE),"")</f>
        <v/>
      </c>
      <c r="AC60" t="str">
        <f t="shared" si="16"/>
        <v xml:space="preserve">            </v>
      </c>
      <c r="AD60" t="str">
        <f t="shared" si="17"/>
        <v>2000</v>
      </c>
      <c r="AE60" t="str">
        <f t="shared" si="18"/>
        <v xml:space="preserve">["VXP"] = 2000; </v>
      </c>
      <c r="AF60" t="str">
        <f t="shared" si="19"/>
        <v>10</v>
      </c>
      <c r="AG60" t="str">
        <f t="shared" si="20"/>
        <v xml:space="preserve">["LP"] = 10; </v>
      </c>
      <c r="AH60" t="str">
        <f t="shared" si="21"/>
        <v>700</v>
      </c>
      <c r="AI60" t="str">
        <f t="shared" si="22"/>
        <v xml:space="preserve">["REP"] =  700; </v>
      </c>
      <c r="AJ60">
        <f>IF(LEN(J60)&gt;0,VLOOKUP(J60,Faction!A$2:B$78,2,FALSE),1)</f>
        <v>12</v>
      </c>
      <c r="AK60" t="str">
        <f t="shared" si="23"/>
        <v xml:space="preserve">["FACTION"] = 12; </v>
      </c>
      <c r="AL60" t="str">
        <f t="shared" si="24"/>
        <v xml:space="preserve">["TIER"] = 2; </v>
      </c>
      <c r="AM60" t="str">
        <f t="shared" si="25"/>
        <v xml:space="preserve">["MIN_LVL"] =  "45"; </v>
      </c>
      <c r="AN60" t="str">
        <f t="shared" si="26"/>
        <v/>
      </c>
      <c r="AO60" t="str">
        <f t="shared" si="27"/>
        <v xml:space="preserve">["NAME"] = { ["EN"] = "Champions of Carn Dûm (Final)"; }; </v>
      </c>
      <c r="AP60" t="str">
        <f t="shared" si="28"/>
        <v xml:space="preserve">["LORE"] = { ["EN"] = "Defeat the champions of Carn Dûm."; }; </v>
      </c>
      <c r="AQ60" t="str">
        <f t="shared" si="29"/>
        <v xml:space="preserve">["SUMMARY"] = { ["EN"] = "Defeat 5 champions"; }; </v>
      </c>
      <c r="AR60" t="str">
        <f t="shared" si="30"/>
        <v xml:space="preserve">["TITLE"] = { ["EN"] = "Lord / Lady of the Ashen Wastes"; }; </v>
      </c>
      <c r="AS60" t="str">
        <f t="shared" si="31"/>
        <v>};</v>
      </c>
    </row>
    <row r="61" spans="1:45" x14ac:dyDescent="0.25">
      <c r="A61">
        <v>1879114569</v>
      </c>
      <c r="B61">
        <v>53</v>
      </c>
      <c r="C61" s="4" t="s">
        <v>294</v>
      </c>
      <c r="D61" t="s">
        <v>31</v>
      </c>
      <c r="G61" t="s">
        <v>299</v>
      </c>
      <c r="H61">
        <v>5</v>
      </c>
      <c r="I61">
        <v>700</v>
      </c>
      <c r="J61" t="s">
        <v>43</v>
      </c>
      <c r="K61" t="s">
        <v>271</v>
      </c>
      <c r="L61" t="s">
        <v>296</v>
      </c>
      <c r="M61">
        <v>3</v>
      </c>
      <c r="N61">
        <v>45</v>
      </c>
      <c r="R61" t="str">
        <f t="shared" si="7"/>
        <v xml:space="preserve"> [60] = {["ID"] = 1879114569; }; -- Champions of Carn Dûm (Advanced)</v>
      </c>
      <c r="S61" s="1" t="str">
        <f t="shared" si="8"/>
        <v xml:space="preserve"> [60] = {["ID"] = 1879114569; ["SAVE_INDEX"] =  53; ["TYPE"] =  4;             ["VXP"] =    0; ["LP"] =  5; ["REP"] =  700; ["FACTION"] = 12; ["TIER"] = 3; ["MIN_LVL"] =  "45"; ["NAME"] = { ["EN"] = "Champions of Carn Dûm (Advanced)"; }; ["LORE"] = { ["EN"] = "Defeat the champions of Carn Dûm."; }; ["SUMMARY"] = { ["EN"] = "Defeat 4 champions"; }; ["TITLE"] = { ["EN"] = "Master of the Ashen Wastes"; }; };</v>
      </c>
      <c r="T61">
        <f t="shared" si="9"/>
        <v>60</v>
      </c>
      <c r="U61" t="str">
        <f t="shared" si="10"/>
        <v xml:space="preserve"> [60] = {</v>
      </c>
      <c r="V61" t="str">
        <f t="shared" si="11"/>
        <v xml:space="preserve">["ID"] = 1879114569; </v>
      </c>
      <c r="W61" t="str">
        <f t="shared" si="12"/>
        <v xml:space="preserve">["ID"] = 1879114569; </v>
      </c>
      <c r="X61" t="str">
        <f t="shared" si="13"/>
        <v/>
      </c>
      <c r="Y61" s="1" t="str">
        <f t="shared" si="14"/>
        <v xml:space="preserve">["SAVE_INDEX"] =  53; </v>
      </c>
      <c r="Z61">
        <f>VLOOKUP(D61,Type!A$2:B$18,2,FALSE)</f>
        <v>4</v>
      </c>
      <c r="AA61" t="str">
        <f t="shared" si="15"/>
        <v xml:space="preserve">["TYPE"] =  4; </v>
      </c>
      <c r="AB61" t="str">
        <f>IF(NOT(ISBLANK(E61)),VLOOKUP(E61,Type!D$2:E$6,2,FALSE),"")</f>
        <v/>
      </c>
      <c r="AC61" t="str">
        <f t="shared" si="16"/>
        <v xml:space="preserve">            </v>
      </c>
      <c r="AD61" t="str">
        <f t="shared" si="17"/>
        <v>0</v>
      </c>
      <c r="AE61" t="str">
        <f t="shared" si="18"/>
        <v xml:space="preserve">["VXP"] =    0; </v>
      </c>
      <c r="AF61" t="str">
        <f t="shared" si="19"/>
        <v>5</v>
      </c>
      <c r="AG61" t="str">
        <f t="shared" si="20"/>
        <v xml:space="preserve">["LP"] =  5; </v>
      </c>
      <c r="AH61" t="str">
        <f t="shared" si="21"/>
        <v>700</v>
      </c>
      <c r="AI61" t="str">
        <f t="shared" si="22"/>
        <v xml:space="preserve">["REP"] =  700; </v>
      </c>
      <c r="AJ61">
        <f>IF(LEN(J61)&gt;0,VLOOKUP(J61,Faction!A$2:B$78,2,FALSE),1)</f>
        <v>12</v>
      </c>
      <c r="AK61" t="str">
        <f t="shared" si="23"/>
        <v xml:space="preserve">["FACTION"] = 12; </v>
      </c>
      <c r="AL61" t="str">
        <f t="shared" si="24"/>
        <v xml:space="preserve">["TIER"] = 3; </v>
      </c>
      <c r="AM61" t="str">
        <f t="shared" si="25"/>
        <v xml:space="preserve">["MIN_LVL"] =  "45"; </v>
      </c>
      <c r="AN61" t="str">
        <f t="shared" si="26"/>
        <v/>
      </c>
      <c r="AO61" t="str">
        <f t="shared" si="27"/>
        <v xml:space="preserve">["NAME"] = { ["EN"] = "Champions of Carn Dûm (Advanced)"; }; </v>
      </c>
      <c r="AP61" t="str">
        <f t="shared" si="28"/>
        <v xml:space="preserve">["LORE"] = { ["EN"] = "Defeat the champions of Carn Dûm."; }; </v>
      </c>
      <c r="AQ61" t="str">
        <f t="shared" si="29"/>
        <v xml:space="preserve">["SUMMARY"] = { ["EN"] = "Defeat 4 champions"; }; </v>
      </c>
      <c r="AR61" t="str">
        <f t="shared" si="30"/>
        <v xml:space="preserve">["TITLE"] = { ["EN"] = "Master of the Ashen Wastes"; }; </v>
      </c>
      <c r="AS61" t="str">
        <f t="shared" si="31"/>
        <v>};</v>
      </c>
    </row>
    <row r="62" spans="1:45" x14ac:dyDescent="0.25">
      <c r="A62">
        <v>1879114563</v>
      </c>
      <c r="B62">
        <v>54</v>
      </c>
      <c r="C62" s="4" t="s">
        <v>295</v>
      </c>
      <c r="D62" t="s">
        <v>31</v>
      </c>
      <c r="G62" t="s">
        <v>298</v>
      </c>
      <c r="H62">
        <v>5</v>
      </c>
      <c r="I62">
        <v>700</v>
      </c>
      <c r="J62" t="s">
        <v>43</v>
      </c>
      <c r="K62" t="s">
        <v>297</v>
      </c>
      <c r="L62" t="s">
        <v>296</v>
      </c>
      <c r="M62">
        <v>4</v>
      </c>
      <c r="N62">
        <v>45</v>
      </c>
      <c r="R62" t="str">
        <f t="shared" si="7"/>
        <v xml:space="preserve"> [61] = {["ID"] = 1879114563; }; -- Champions of Carn Dûm</v>
      </c>
      <c r="S62" s="1" t="str">
        <f t="shared" si="8"/>
        <v xml:space="preserve"> [61] = {["ID"] = 1879114563; ["SAVE_INDEX"] =  54; ["TYPE"] =  4;             ["VXP"] =    0; ["LP"] =  5; ["REP"] =  700; ["FACTION"] = 12; ["TIER"] = 4; ["MIN_LVL"] =  "45"; ["NAME"] = { ["EN"] = "Champions of Carn Dûm"; }; ["LORE"] = { ["EN"] = "Defeat the champions of Carn Dûm."; }; ["SUMMARY"] = { ["EN"] = "Defeat 3 champions"; }; ["TITLE"] = { ["EN"] = "Warden of the Ashen Wastes"; }; };</v>
      </c>
      <c r="T62">
        <f t="shared" si="9"/>
        <v>61</v>
      </c>
      <c r="U62" t="str">
        <f t="shared" si="10"/>
        <v xml:space="preserve"> [61] = {</v>
      </c>
      <c r="V62" t="str">
        <f t="shared" si="11"/>
        <v xml:space="preserve">["ID"] = 1879114563; </v>
      </c>
      <c r="W62" t="str">
        <f t="shared" si="12"/>
        <v xml:space="preserve">["ID"] = 1879114563; </v>
      </c>
      <c r="X62" t="str">
        <f t="shared" si="13"/>
        <v/>
      </c>
      <c r="Y62" s="1" t="str">
        <f t="shared" si="14"/>
        <v xml:space="preserve">["SAVE_INDEX"] =  54; </v>
      </c>
      <c r="Z62">
        <f>VLOOKUP(D62,Type!A$2:B$18,2,FALSE)</f>
        <v>4</v>
      </c>
      <c r="AA62" t="str">
        <f t="shared" si="15"/>
        <v xml:space="preserve">["TYPE"] =  4; </v>
      </c>
      <c r="AB62" t="str">
        <f>IF(NOT(ISBLANK(E62)),VLOOKUP(E62,Type!D$2:E$6,2,FALSE),"")</f>
        <v/>
      </c>
      <c r="AC62" t="str">
        <f t="shared" si="16"/>
        <v xml:space="preserve">            </v>
      </c>
      <c r="AD62" t="str">
        <f t="shared" si="17"/>
        <v>0</v>
      </c>
      <c r="AE62" t="str">
        <f t="shared" si="18"/>
        <v xml:space="preserve">["VXP"] =    0; </v>
      </c>
      <c r="AF62" t="str">
        <f t="shared" si="19"/>
        <v>5</v>
      </c>
      <c r="AG62" t="str">
        <f t="shared" si="20"/>
        <v xml:space="preserve">["LP"] =  5; </v>
      </c>
      <c r="AH62" t="str">
        <f t="shared" si="21"/>
        <v>700</v>
      </c>
      <c r="AI62" t="str">
        <f t="shared" si="22"/>
        <v xml:space="preserve">["REP"] =  700; </v>
      </c>
      <c r="AJ62">
        <f>IF(LEN(J62)&gt;0,VLOOKUP(J62,Faction!A$2:B$78,2,FALSE),1)</f>
        <v>12</v>
      </c>
      <c r="AK62" t="str">
        <f t="shared" si="23"/>
        <v xml:space="preserve">["FACTION"] = 12; </v>
      </c>
      <c r="AL62" t="str">
        <f t="shared" si="24"/>
        <v xml:space="preserve">["TIER"] = 4; </v>
      </c>
      <c r="AM62" t="str">
        <f t="shared" si="25"/>
        <v xml:space="preserve">["MIN_LVL"] =  "45"; </v>
      </c>
      <c r="AN62" t="str">
        <f t="shared" si="26"/>
        <v/>
      </c>
      <c r="AO62" t="str">
        <f t="shared" si="27"/>
        <v xml:space="preserve">["NAME"] = { ["EN"] = "Champions of Carn Dûm"; }; </v>
      </c>
      <c r="AP62" t="str">
        <f t="shared" si="28"/>
        <v xml:space="preserve">["LORE"] = { ["EN"] = "Defeat the champions of Carn Dûm."; }; </v>
      </c>
      <c r="AQ62" t="str">
        <f t="shared" si="29"/>
        <v xml:space="preserve">["SUMMARY"] = { ["EN"] = "Defeat 3 champions"; }; </v>
      </c>
      <c r="AR62" t="str">
        <f t="shared" si="30"/>
        <v xml:space="preserve">["TITLE"] = { ["EN"] = "Warden of the Ashen Wastes"; }; </v>
      </c>
      <c r="AS62" t="str">
        <f t="shared" si="31"/>
        <v>};</v>
      </c>
    </row>
    <row r="63" spans="1:45" x14ac:dyDescent="0.25">
      <c r="A63">
        <v>1879114558</v>
      </c>
      <c r="B63">
        <v>59</v>
      </c>
      <c r="C63" s="4" t="s">
        <v>313</v>
      </c>
      <c r="D63" t="s">
        <v>31</v>
      </c>
      <c r="F63">
        <v>2000</v>
      </c>
      <c r="H63">
        <v>10</v>
      </c>
      <c r="I63">
        <v>700</v>
      </c>
      <c r="J63" t="s">
        <v>43</v>
      </c>
      <c r="K63" t="s">
        <v>316</v>
      </c>
      <c r="L63" t="s">
        <v>315</v>
      </c>
      <c r="M63">
        <v>2</v>
      </c>
      <c r="N63">
        <v>45</v>
      </c>
      <c r="R63" t="str">
        <f t="shared" si="7"/>
        <v xml:space="preserve"> [62] = {["ID"] = 1879114558; }; -- The Orcs of Carn Dûm (Advanced)</v>
      </c>
      <c r="S63" s="1" t="str">
        <f t="shared" si="8"/>
        <v xml:space="preserve"> [62] = {["ID"] = 1879114558; ["SAVE_INDEX"] =  59; ["TYPE"] =  4;             ["VXP"] = 2000; ["LP"] = 10; ["REP"] =  700; ["FACTION"] = 12; ["TIER"] = 2; ["MIN_LVL"] =  "45"; ["NAME"] = { ["EN"] = "The Orcs of Carn Dûm (Advanced)"; }; ["LORE"] = { ["EN"] = "Defeat Orc-kind in Carn Dûm."; }; ["SUMMARY"] = { ["EN"] = "Defeat 200 Orc-kind in Carn Dûm"; }; };</v>
      </c>
      <c r="T63">
        <f t="shared" si="9"/>
        <v>62</v>
      </c>
      <c r="U63" t="str">
        <f t="shared" si="10"/>
        <v xml:space="preserve"> [62] = {</v>
      </c>
      <c r="V63" t="str">
        <f t="shared" si="11"/>
        <v xml:space="preserve">["ID"] = 1879114558; </v>
      </c>
      <c r="W63" t="str">
        <f t="shared" si="12"/>
        <v xml:space="preserve">["ID"] = 1879114558; </v>
      </c>
      <c r="X63" t="str">
        <f t="shared" si="13"/>
        <v/>
      </c>
      <c r="Y63" s="1" t="str">
        <f t="shared" si="14"/>
        <v xml:space="preserve">["SAVE_INDEX"] =  59; </v>
      </c>
      <c r="Z63">
        <f>VLOOKUP(D63,Type!A$2:B$18,2,FALSE)</f>
        <v>4</v>
      </c>
      <c r="AA63" t="str">
        <f t="shared" si="15"/>
        <v xml:space="preserve">["TYPE"] =  4; </v>
      </c>
      <c r="AB63" t="str">
        <f>IF(NOT(ISBLANK(E63)),VLOOKUP(E63,Type!D$2:E$6,2,FALSE),"")</f>
        <v/>
      </c>
      <c r="AC63" t="str">
        <f t="shared" si="16"/>
        <v xml:space="preserve">            </v>
      </c>
      <c r="AD63" t="str">
        <f t="shared" si="17"/>
        <v>2000</v>
      </c>
      <c r="AE63" t="str">
        <f t="shared" si="18"/>
        <v xml:space="preserve">["VXP"] = 2000; </v>
      </c>
      <c r="AF63" t="str">
        <f t="shared" si="19"/>
        <v>10</v>
      </c>
      <c r="AG63" t="str">
        <f t="shared" si="20"/>
        <v xml:space="preserve">["LP"] = 10; </v>
      </c>
      <c r="AH63" t="str">
        <f t="shared" si="21"/>
        <v>700</v>
      </c>
      <c r="AI63" t="str">
        <f t="shared" si="22"/>
        <v xml:space="preserve">["REP"] =  700; </v>
      </c>
      <c r="AJ63">
        <f>IF(LEN(J63)&gt;0,VLOOKUP(J63,Faction!A$2:B$78,2,FALSE),1)</f>
        <v>12</v>
      </c>
      <c r="AK63" t="str">
        <f t="shared" si="23"/>
        <v xml:space="preserve">["FACTION"] = 12; </v>
      </c>
      <c r="AL63" t="str">
        <f t="shared" si="24"/>
        <v xml:space="preserve">["TIER"] = 2; </v>
      </c>
      <c r="AM63" t="str">
        <f t="shared" si="25"/>
        <v xml:space="preserve">["MIN_LVL"] =  "45"; </v>
      </c>
      <c r="AN63" t="str">
        <f t="shared" si="26"/>
        <v/>
      </c>
      <c r="AO63" t="str">
        <f t="shared" si="27"/>
        <v xml:space="preserve">["NAME"] = { ["EN"] = "The Orcs of Carn Dûm (Advanced)"; }; </v>
      </c>
      <c r="AP63" t="str">
        <f t="shared" si="28"/>
        <v xml:space="preserve">["LORE"] = { ["EN"] = "Defeat Orc-kind in Carn Dûm."; }; </v>
      </c>
      <c r="AQ63" t="str">
        <f t="shared" si="29"/>
        <v xml:space="preserve">["SUMMARY"] = { ["EN"] = "Defeat 200 Orc-kind in Carn Dûm"; }; </v>
      </c>
      <c r="AR63" t="str">
        <f t="shared" si="30"/>
        <v/>
      </c>
      <c r="AS63" t="str">
        <f t="shared" si="31"/>
        <v>};</v>
      </c>
    </row>
    <row r="64" spans="1:45" x14ac:dyDescent="0.25">
      <c r="A64">
        <v>1879114576</v>
      </c>
      <c r="B64">
        <v>60</v>
      </c>
      <c r="C64" s="4" t="s">
        <v>314</v>
      </c>
      <c r="D64" t="s">
        <v>31</v>
      </c>
      <c r="G64" t="s">
        <v>318</v>
      </c>
      <c r="H64">
        <v>5</v>
      </c>
      <c r="I64">
        <v>700</v>
      </c>
      <c r="J64" t="s">
        <v>43</v>
      </c>
      <c r="K64" t="s">
        <v>317</v>
      </c>
      <c r="L64" t="s">
        <v>315</v>
      </c>
      <c r="M64">
        <v>3</v>
      </c>
      <c r="N64">
        <v>45</v>
      </c>
      <c r="R64" t="str">
        <f t="shared" si="7"/>
        <v xml:space="preserve"> [63] = {["ID"] = 1879114576; }; -- The Orcs of Carn Dûm</v>
      </c>
      <c r="S64" s="1" t="str">
        <f t="shared" si="8"/>
        <v xml:space="preserve"> [63] = {["ID"] = 1879114576; ["SAVE_INDEX"] =  60; ["TYPE"] =  4;             ["VXP"] =    0; ["LP"] =  5; ["REP"] =  700; ["FACTION"] = 12; ["TIER"] = 3; ["MIN_LVL"] =  "45"; ["NAME"] = { ["EN"] = "The Orcs of Carn Dûm"; }; ["LORE"] = { ["EN"] = "Defeat Orc-kind in Carn Dûm."; }; ["SUMMARY"] = { ["EN"] = "Defeat 100 Orc-kind in Carn Dûm"; }; ["TITLE"] = { ["EN"] = "the Brave"; }; };</v>
      </c>
      <c r="T64">
        <f t="shared" si="9"/>
        <v>63</v>
      </c>
      <c r="U64" t="str">
        <f t="shared" si="10"/>
        <v xml:space="preserve"> [63] = {</v>
      </c>
      <c r="V64" t="str">
        <f t="shared" si="11"/>
        <v xml:space="preserve">["ID"] = 1879114576; </v>
      </c>
      <c r="W64" t="str">
        <f t="shared" si="12"/>
        <v xml:space="preserve">["ID"] = 1879114576; </v>
      </c>
      <c r="X64" t="str">
        <f t="shared" si="13"/>
        <v/>
      </c>
      <c r="Y64" s="1" t="str">
        <f t="shared" si="14"/>
        <v xml:space="preserve">["SAVE_INDEX"] =  60; </v>
      </c>
      <c r="Z64">
        <f>VLOOKUP(D64,Type!A$2:B$18,2,FALSE)</f>
        <v>4</v>
      </c>
      <c r="AA64" t="str">
        <f t="shared" si="15"/>
        <v xml:space="preserve">["TYPE"] =  4; </v>
      </c>
      <c r="AB64" t="str">
        <f>IF(NOT(ISBLANK(E64)),VLOOKUP(E64,Type!D$2:E$6,2,FALSE),"")</f>
        <v/>
      </c>
      <c r="AC64" t="str">
        <f t="shared" si="16"/>
        <v xml:space="preserve">            </v>
      </c>
      <c r="AD64" t="str">
        <f t="shared" si="17"/>
        <v>0</v>
      </c>
      <c r="AE64" t="str">
        <f t="shared" si="18"/>
        <v xml:space="preserve">["VXP"] =    0; </v>
      </c>
      <c r="AF64" t="str">
        <f t="shared" si="19"/>
        <v>5</v>
      </c>
      <c r="AG64" t="str">
        <f t="shared" si="20"/>
        <v xml:space="preserve">["LP"] =  5; </v>
      </c>
      <c r="AH64" t="str">
        <f t="shared" si="21"/>
        <v>700</v>
      </c>
      <c r="AI64" t="str">
        <f t="shared" si="22"/>
        <v xml:space="preserve">["REP"] =  700; </v>
      </c>
      <c r="AJ64">
        <f>IF(LEN(J64)&gt;0,VLOOKUP(J64,Faction!A$2:B$78,2,FALSE),1)</f>
        <v>12</v>
      </c>
      <c r="AK64" t="str">
        <f t="shared" si="23"/>
        <v xml:space="preserve">["FACTION"] = 12; </v>
      </c>
      <c r="AL64" t="str">
        <f t="shared" si="24"/>
        <v xml:space="preserve">["TIER"] = 3; </v>
      </c>
      <c r="AM64" t="str">
        <f t="shared" si="25"/>
        <v xml:space="preserve">["MIN_LVL"] =  "45"; </v>
      </c>
      <c r="AN64" t="str">
        <f t="shared" si="26"/>
        <v/>
      </c>
      <c r="AO64" t="str">
        <f t="shared" si="27"/>
        <v xml:space="preserve">["NAME"] = { ["EN"] = "The Orcs of Carn Dûm"; }; </v>
      </c>
      <c r="AP64" t="str">
        <f t="shared" si="28"/>
        <v xml:space="preserve">["LORE"] = { ["EN"] = "Defeat Orc-kind in Carn Dûm."; }; </v>
      </c>
      <c r="AQ64" t="str">
        <f t="shared" si="29"/>
        <v xml:space="preserve">["SUMMARY"] = { ["EN"] = "Defeat 100 Orc-kind in Carn Dûm"; }; </v>
      </c>
      <c r="AR64" t="str">
        <f t="shared" si="30"/>
        <v xml:space="preserve">["TITLE"] = { ["EN"] = "the Brave"; }; </v>
      </c>
      <c r="AS64" t="str">
        <f t="shared" si="31"/>
        <v>};</v>
      </c>
    </row>
    <row r="65" spans="1:45" x14ac:dyDescent="0.25">
      <c r="A65">
        <v>1879114580</v>
      </c>
      <c r="B65">
        <v>61</v>
      </c>
      <c r="C65" s="4" t="s">
        <v>319</v>
      </c>
      <c r="D65" t="s">
        <v>31</v>
      </c>
      <c r="G65" t="s">
        <v>320</v>
      </c>
      <c r="H65">
        <v>5</v>
      </c>
      <c r="I65">
        <v>700</v>
      </c>
      <c r="J65" t="s">
        <v>43</v>
      </c>
      <c r="K65" t="s">
        <v>322</v>
      </c>
      <c r="L65" t="s">
        <v>321</v>
      </c>
      <c r="M65">
        <v>2</v>
      </c>
      <c r="N65">
        <v>45</v>
      </c>
      <c r="R65" t="str">
        <f t="shared" si="7"/>
        <v xml:space="preserve"> [64] = {["ID"] = 1879114580; }; -- The Slugs of Carn Dûm</v>
      </c>
      <c r="S65" s="1" t="str">
        <f t="shared" si="8"/>
        <v xml:space="preserve"> [64] = {["ID"] = 1879114580; ["SAVE_INDEX"] =  61; ["TYPE"] =  4;             ["VXP"] =    0; ["LP"] =  5; ["REP"] =  700; ["FACTION"] = 12; ["TIER"] = 2; ["MIN_LVL"] =  "45"; ["NAME"] = { ["EN"] = "The Slugs of Carn Dûm"; }; ["LORE"] = { ["EN"] = "Defeat slugs in Carn Dûm."; }; ["SUMMARY"] = { ["EN"] = "Defeat 100 slugs in Carn Dûm"; }; ["TITLE"] = { ["EN"] = "Slug-wrangler"; }; };</v>
      </c>
      <c r="T65">
        <f t="shared" si="9"/>
        <v>64</v>
      </c>
      <c r="U65" t="str">
        <f t="shared" si="10"/>
        <v xml:space="preserve"> [64] = {</v>
      </c>
      <c r="V65" t="str">
        <f t="shared" si="11"/>
        <v xml:space="preserve">["ID"] = 1879114580; </v>
      </c>
      <c r="W65" t="str">
        <f t="shared" si="12"/>
        <v xml:space="preserve">["ID"] = 1879114580; </v>
      </c>
      <c r="X65" t="str">
        <f t="shared" si="13"/>
        <v/>
      </c>
      <c r="Y65" s="1" t="str">
        <f t="shared" si="14"/>
        <v xml:space="preserve">["SAVE_INDEX"] =  61; </v>
      </c>
      <c r="Z65">
        <f>VLOOKUP(D65,Type!A$2:B$18,2,FALSE)</f>
        <v>4</v>
      </c>
      <c r="AA65" t="str">
        <f t="shared" si="15"/>
        <v xml:space="preserve">["TYPE"] =  4; </v>
      </c>
      <c r="AB65" t="str">
        <f>IF(NOT(ISBLANK(E65)),VLOOKUP(E65,Type!D$2:E$6,2,FALSE),"")</f>
        <v/>
      </c>
      <c r="AC65" t="str">
        <f t="shared" si="16"/>
        <v xml:space="preserve">            </v>
      </c>
      <c r="AD65" t="str">
        <f t="shared" si="17"/>
        <v>0</v>
      </c>
      <c r="AE65" t="str">
        <f t="shared" si="18"/>
        <v xml:space="preserve">["VXP"] =    0; </v>
      </c>
      <c r="AF65" t="str">
        <f t="shared" si="19"/>
        <v>5</v>
      </c>
      <c r="AG65" t="str">
        <f t="shared" si="20"/>
        <v xml:space="preserve">["LP"] =  5; </v>
      </c>
      <c r="AH65" t="str">
        <f t="shared" si="21"/>
        <v>700</v>
      </c>
      <c r="AI65" t="str">
        <f t="shared" si="22"/>
        <v xml:space="preserve">["REP"] =  700; </v>
      </c>
      <c r="AJ65">
        <f>IF(LEN(J65)&gt;0,VLOOKUP(J65,Faction!A$2:B$78,2,FALSE),1)</f>
        <v>12</v>
      </c>
      <c r="AK65" t="str">
        <f t="shared" si="23"/>
        <v xml:space="preserve">["FACTION"] = 12; </v>
      </c>
      <c r="AL65" t="str">
        <f t="shared" si="24"/>
        <v xml:space="preserve">["TIER"] = 2; </v>
      </c>
      <c r="AM65" t="str">
        <f t="shared" si="25"/>
        <v xml:space="preserve">["MIN_LVL"] =  "45"; </v>
      </c>
      <c r="AN65" t="str">
        <f t="shared" si="26"/>
        <v/>
      </c>
      <c r="AO65" t="str">
        <f t="shared" si="27"/>
        <v xml:space="preserve">["NAME"] = { ["EN"] = "The Slugs of Carn Dûm"; }; </v>
      </c>
      <c r="AP65" t="str">
        <f t="shared" si="28"/>
        <v xml:space="preserve">["LORE"] = { ["EN"] = "Defeat slugs in Carn Dûm."; }; </v>
      </c>
      <c r="AQ65" t="str">
        <f t="shared" si="29"/>
        <v xml:space="preserve">["SUMMARY"] = { ["EN"] = "Defeat 100 slugs in Carn Dûm"; }; </v>
      </c>
      <c r="AR65" t="str">
        <f t="shared" si="30"/>
        <v xml:space="preserve">["TITLE"] = { ["EN"] = "Slug-wrangler"; }; </v>
      </c>
      <c r="AS65" t="str">
        <f t="shared" si="31"/>
        <v>};</v>
      </c>
    </row>
    <row r="66" spans="1:45" x14ac:dyDescent="0.25">
      <c r="A66">
        <v>1879114560</v>
      </c>
      <c r="B66">
        <v>62</v>
      </c>
      <c r="C66" s="4" t="s">
        <v>326</v>
      </c>
      <c r="D66" t="s">
        <v>31</v>
      </c>
      <c r="F66">
        <v>2000</v>
      </c>
      <c r="H66">
        <v>10</v>
      </c>
      <c r="I66">
        <v>700</v>
      </c>
      <c r="J66" t="s">
        <v>43</v>
      </c>
      <c r="K66" t="s">
        <v>325</v>
      </c>
      <c r="L66" t="s">
        <v>323</v>
      </c>
      <c r="M66">
        <v>2</v>
      </c>
      <c r="N66">
        <v>45</v>
      </c>
      <c r="R66" t="str">
        <f t="shared" si="7"/>
        <v xml:space="preserve"> [65] = {["ID"] = 1879114560; }; -- The Trolls of Carn Dûm (Advanced)</v>
      </c>
      <c r="S66" s="1" t="str">
        <f t="shared" si="8"/>
        <v xml:space="preserve"> [65] = {["ID"] = 1879114560; ["SAVE_INDEX"] =  62; ["TYPE"] =  4;             ["VXP"] = 2000; ["LP"] = 10; ["REP"] =  700; ["FACTION"] = 12; ["TIER"] = 2; ["MIN_LVL"] =  "45"; ["NAME"] = { ["EN"] = "The Trolls of Carn Dûm (Advanced)"; }; ["LORE"] = { ["EN"] = "Defeat troll-kind in Carn Dûm."; }; ["SUMMARY"] = { ["EN"] = "Defeat 120 Troll-kind in Carn Dûm"; }; };</v>
      </c>
      <c r="T66">
        <f t="shared" si="9"/>
        <v>65</v>
      </c>
      <c r="U66" t="str">
        <f t="shared" si="10"/>
        <v xml:space="preserve"> [65] = {</v>
      </c>
      <c r="V66" t="str">
        <f t="shared" si="11"/>
        <v xml:space="preserve">["ID"] = 1879114560; </v>
      </c>
      <c r="W66" t="str">
        <f t="shared" si="12"/>
        <v xml:space="preserve">["ID"] = 1879114560; </v>
      </c>
      <c r="X66" t="str">
        <f t="shared" si="13"/>
        <v/>
      </c>
      <c r="Y66" s="1" t="str">
        <f t="shared" si="14"/>
        <v xml:space="preserve">["SAVE_INDEX"] =  62; </v>
      </c>
      <c r="Z66">
        <f>VLOOKUP(D66,Type!A$2:B$18,2,FALSE)</f>
        <v>4</v>
      </c>
      <c r="AA66" t="str">
        <f t="shared" si="15"/>
        <v xml:space="preserve">["TYPE"] =  4; </v>
      </c>
      <c r="AB66" t="str">
        <f>IF(NOT(ISBLANK(E66)),VLOOKUP(E66,Type!D$2:E$6,2,FALSE),"")</f>
        <v/>
      </c>
      <c r="AC66" t="str">
        <f t="shared" si="16"/>
        <v xml:space="preserve">            </v>
      </c>
      <c r="AD66" t="str">
        <f t="shared" si="17"/>
        <v>2000</v>
      </c>
      <c r="AE66" t="str">
        <f t="shared" si="18"/>
        <v xml:space="preserve">["VXP"] = 2000; </v>
      </c>
      <c r="AF66" t="str">
        <f t="shared" si="19"/>
        <v>10</v>
      </c>
      <c r="AG66" t="str">
        <f t="shared" si="20"/>
        <v xml:space="preserve">["LP"] = 10; </v>
      </c>
      <c r="AH66" t="str">
        <f t="shared" si="21"/>
        <v>700</v>
      </c>
      <c r="AI66" t="str">
        <f t="shared" si="22"/>
        <v xml:space="preserve">["REP"] =  700; </v>
      </c>
      <c r="AJ66">
        <f>IF(LEN(J66)&gt;0,VLOOKUP(J66,Faction!A$2:B$78,2,FALSE),1)</f>
        <v>12</v>
      </c>
      <c r="AK66" t="str">
        <f t="shared" si="23"/>
        <v xml:space="preserve">["FACTION"] = 12; </v>
      </c>
      <c r="AL66" t="str">
        <f t="shared" si="24"/>
        <v xml:space="preserve">["TIER"] = 2; </v>
      </c>
      <c r="AM66" t="str">
        <f t="shared" si="25"/>
        <v xml:space="preserve">["MIN_LVL"] =  "45"; </v>
      </c>
      <c r="AN66" t="str">
        <f t="shared" si="26"/>
        <v/>
      </c>
      <c r="AO66" t="str">
        <f t="shared" si="27"/>
        <v xml:space="preserve">["NAME"] = { ["EN"] = "The Trolls of Carn Dûm (Advanced)"; }; </v>
      </c>
      <c r="AP66" t="str">
        <f t="shared" si="28"/>
        <v xml:space="preserve">["LORE"] = { ["EN"] = "Defeat troll-kind in Carn Dûm."; }; </v>
      </c>
      <c r="AQ66" t="str">
        <f t="shared" si="29"/>
        <v xml:space="preserve">["SUMMARY"] = { ["EN"] = "Defeat 120 Troll-kind in Carn Dûm"; }; </v>
      </c>
      <c r="AR66" t="str">
        <f t="shared" si="30"/>
        <v/>
      </c>
      <c r="AS66" t="str">
        <f t="shared" si="31"/>
        <v>};</v>
      </c>
    </row>
    <row r="67" spans="1:45" x14ac:dyDescent="0.25">
      <c r="A67">
        <v>1879114574</v>
      </c>
      <c r="B67">
        <v>63</v>
      </c>
      <c r="C67" s="4" t="s">
        <v>327</v>
      </c>
      <c r="D67" t="s">
        <v>31</v>
      </c>
      <c r="G67" t="s">
        <v>328</v>
      </c>
      <c r="H67">
        <v>5</v>
      </c>
      <c r="I67">
        <v>700</v>
      </c>
      <c r="J67" t="s">
        <v>43</v>
      </c>
      <c r="K67" t="s">
        <v>324</v>
      </c>
      <c r="L67" t="s">
        <v>323</v>
      </c>
      <c r="M67">
        <v>3</v>
      </c>
      <c r="N67">
        <v>45</v>
      </c>
      <c r="R67" t="str">
        <f t="shared" ref="R67:R128" si="46">CONCATENATE(U67,W67,X67,AS67," -- ",C67)</f>
        <v xml:space="preserve"> [66] = {["ID"] = 1879114574; }; -- The Trolls of Carn Dûm</v>
      </c>
      <c r="S67" s="1" t="str">
        <f t="shared" si="8"/>
        <v xml:space="preserve"> [66] = {["ID"] = 1879114574; ["SAVE_INDEX"] =  63; ["TYPE"] =  4;             ["VXP"] =    0; ["LP"] =  5; ["REP"] =  700; ["FACTION"] = 12; ["TIER"] = 3; ["MIN_LVL"] =  "45"; ["NAME"] = { ["EN"] = "The Trolls of Carn Dûm"; }; ["LORE"] = { ["EN"] = "Defeat troll-kind in Carn Dûm."; }; ["SUMMARY"] = { ["EN"] = "Defeat 60 Troll-kind in Carn Dûm"; }; ["TITLE"] = { ["EN"] = "the Courageous"; }; };</v>
      </c>
      <c r="T67">
        <f t="shared" si="9"/>
        <v>66</v>
      </c>
      <c r="U67" t="str">
        <f t="shared" si="10"/>
        <v xml:space="preserve"> [66] = {</v>
      </c>
      <c r="V67" t="str">
        <f t="shared" si="11"/>
        <v xml:space="preserve">["ID"] = 1879114574; </v>
      </c>
      <c r="W67" t="str">
        <f t="shared" ref="W67:W128" si="47">IF(LEN(A67)&gt;0,CONCATENATE("[""ID""] = ",A67,"; "),"")</f>
        <v xml:space="preserve">["ID"] = 1879114574; </v>
      </c>
      <c r="X67" t="str">
        <f t="shared" ref="X67:X128" si="48">IF(LEN(P67)&gt;0,CONCATENATE("[""CAT_ID""] = ",P67,"; "),"")</f>
        <v/>
      </c>
      <c r="Y67" s="1" t="str">
        <f t="shared" si="14"/>
        <v xml:space="preserve">["SAVE_INDEX"] =  63; </v>
      </c>
      <c r="Z67">
        <f>VLOOKUP(D67,Type!A$2:B$18,2,FALSE)</f>
        <v>4</v>
      </c>
      <c r="AA67" t="str">
        <f t="shared" si="15"/>
        <v xml:space="preserve">["TYPE"] =  4; </v>
      </c>
      <c r="AB67" t="str">
        <f>IF(NOT(ISBLANK(E67)),VLOOKUP(E67,Type!D$2:E$6,2,FALSE),"")</f>
        <v/>
      </c>
      <c r="AC67" t="str">
        <f t="shared" si="16"/>
        <v xml:space="preserve">            </v>
      </c>
      <c r="AD67" t="str">
        <f t="shared" si="17"/>
        <v>0</v>
      </c>
      <c r="AE67" t="str">
        <f t="shared" si="18"/>
        <v xml:space="preserve">["VXP"] =    0; </v>
      </c>
      <c r="AF67" t="str">
        <f t="shared" si="19"/>
        <v>5</v>
      </c>
      <c r="AG67" t="str">
        <f t="shared" si="20"/>
        <v xml:space="preserve">["LP"] =  5; </v>
      </c>
      <c r="AH67" t="str">
        <f t="shared" si="21"/>
        <v>700</v>
      </c>
      <c r="AI67" t="str">
        <f t="shared" si="22"/>
        <v xml:space="preserve">["REP"] =  700; </v>
      </c>
      <c r="AJ67">
        <f>IF(LEN(J67)&gt;0,VLOOKUP(J67,Faction!A$2:B$78,2,FALSE),1)</f>
        <v>12</v>
      </c>
      <c r="AK67" t="str">
        <f t="shared" si="23"/>
        <v xml:space="preserve">["FACTION"] = 12; </v>
      </c>
      <c r="AL67" t="str">
        <f t="shared" si="24"/>
        <v xml:space="preserve">["TIER"] = 3; </v>
      </c>
      <c r="AM67" t="str">
        <f t="shared" si="25"/>
        <v xml:space="preserve">["MIN_LVL"] =  "45"; </v>
      </c>
      <c r="AN67" t="str">
        <f t="shared" si="26"/>
        <v/>
      </c>
      <c r="AO67" t="str">
        <f t="shared" si="27"/>
        <v xml:space="preserve">["NAME"] = { ["EN"] = "The Trolls of Carn Dûm"; }; </v>
      </c>
      <c r="AP67" t="str">
        <f t="shared" si="28"/>
        <v xml:space="preserve">["LORE"] = { ["EN"] = "Defeat troll-kind in Carn Dûm."; }; </v>
      </c>
      <c r="AQ67" t="str">
        <f t="shared" si="29"/>
        <v xml:space="preserve">["SUMMARY"] = { ["EN"] = "Defeat 60 Troll-kind in Carn Dûm"; }; </v>
      </c>
      <c r="AR67" t="str">
        <f t="shared" si="30"/>
        <v xml:space="preserve">["TITLE"] = { ["EN"] = "the Courageous"; }; </v>
      </c>
      <c r="AS67" t="str">
        <f t="shared" si="31"/>
        <v>};</v>
      </c>
    </row>
    <row r="68" spans="1:45" x14ac:dyDescent="0.25">
      <c r="A68">
        <v>1879114551</v>
      </c>
      <c r="B68">
        <v>58</v>
      </c>
      <c r="C68" s="4" t="s">
        <v>310</v>
      </c>
      <c r="D68" t="s">
        <v>25</v>
      </c>
      <c r="F68">
        <v>2000</v>
      </c>
      <c r="H68">
        <v>5</v>
      </c>
      <c r="I68">
        <v>700</v>
      </c>
      <c r="J68" t="s">
        <v>43</v>
      </c>
      <c r="K68" t="s">
        <v>311</v>
      </c>
      <c r="L68" t="s">
        <v>312</v>
      </c>
      <c r="M68">
        <v>2</v>
      </c>
      <c r="N68">
        <v>45</v>
      </c>
      <c r="R68" t="str">
        <f t="shared" si="46"/>
        <v xml:space="preserve"> [67] = {["ID"] = 1879114551; }; -- The Enemy's Stronghold</v>
      </c>
      <c r="S68" s="1" t="str">
        <f t="shared" ref="S68:S128" si="49">CONCATENATE(U68,V68,Y68,AA68,AC68,AE68,AG68,AI68,AK68,AL68,AM68,AN68,AO68,AP68,AQ68,AR68,AS68)</f>
        <v xml:space="preserve"> [67] = {["ID"] = 1879114551; ["SAVE_INDEX"] =  58; ["TYPE"] =  3;             ["VXP"] = 2000; ["LP"] =  5; ["REP"] =  700; ["FACTION"] = 12; ["TIER"] = 2; ["MIN_LVL"] =  "45"; ["NAME"] = { ["EN"] = "The Enemy's Stronghold"; }; ["LORE"] = { ["EN"] = "Once the seat of power from which the Witch-king's army marched upon the kingdom of Arnor, Carn Dûm now exists as the primary bastion of the Steadfast of Angmar."; }; ["SUMMARY"] = { ["EN"] = "Find 7 locations"; }; };</v>
      </c>
      <c r="T68">
        <f t="shared" ref="T68:T128" si="50">ROW()-1</f>
        <v>67</v>
      </c>
      <c r="U68" t="str">
        <f t="shared" ref="U68:U128" si="51">CONCATENATE(REPT(" ",3-LEN(T68)),"[",T68,"] = {")</f>
        <v xml:space="preserve"> [67] = {</v>
      </c>
      <c r="V68" t="str">
        <f t="shared" ref="V68:V128" si="52">IF(LEN(A68)&gt;0,CONCATENATE("[""ID""] = ",A68,"; "),"                     ")</f>
        <v xml:space="preserve">["ID"] = 1879114551; </v>
      </c>
      <c r="W68" t="str">
        <f t="shared" si="47"/>
        <v xml:space="preserve">["ID"] = 1879114551; </v>
      </c>
      <c r="X68" t="str">
        <f t="shared" si="48"/>
        <v/>
      </c>
      <c r="Y68" s="1" t="str">
        <f t="shared" ref="Y68:Y128" si="53">IF(LEN(B68)&gt;0,CONCATENATE("[""SAVE_INDEX""] = ",REPT(" ",3-LEN(B68)),B68,"; "),REPT(" ",22))</f>
        <v xml:space="preserve">["SAVE_INDEX"] =  58; </v>
      </c>
      <c r="Z68">
        <f>VLOOKUP(D68,Type!A$2:B$18,2,FALSE)</f>
        <v>3</v>
      </c>
      <c r="AA68" t="str">
        <f t="shared" ref="AA68:AA128" si="54">CONCATENATE("[""TYPE""] = ",REPT(" ",2-LEN(Z68)),Z68,"; ")</f>
        <v xml:space="preserve">["TYPE"] =  3; </v>
      </c>
      <c r="AB68" t="str">
        <f>IF(NOT(ISBLANK(E68)),VLOOKUP(E68,Type!D$2:E$6,2,FALSE),"")</f>
        <v/>
      </c>
      <c r="AC68" t="str">
        <f t="shared" ref="AC68:AC128" si="55">IF(NOT(ISBLANK(E68)),CONCATENATE("[""NA""] = ",AB68,"; "),"            ")</f>
        <v xml:space="preserve">            </v>
      </c>
      <c r="AD68" t="str">
        <f t="shared" ref="AD68:AD128" si="56">TEXT(F68,0)</f>
        <v>2000</v>
      </c>
      <c r="AE68" t="str">
        <f t="shared" ref="AE68:AE128" si="57">CONCATENATE("[""VXP""] = ",REPT(" ",4-LEN(AD68)),TEXT(AD68,"0"),"; ")</f>
        <v xml:space="preserve">["VXP"] = 2000; </v>
      </c>
      <c r="AF68" t="str">
        <f t="shared" ref="AF68:AF128" si="58">TEXT(H68,0)</f>
        <v>5</v>
      </c>
      <c r="AG68" t="str">
        <f t="shared" ref="AG68:AG128" si="59">CONCATENATE("[""LP""] = ",REPT(" ",2-LEN(AF68)),TEXT(AF68,"0"),"; ")</f>
        <v xml:space="preserve">["LP"] =  5; </v>
      </c>
      <c r="AH68" t="str">
        <f t="shared" ref="AH68:AH128" si="60">TEXT(I68,0)</f>
        <v>700</v>
      </c>
      <c r="AI68" t="str">
        <f t="shared" ref="AI68:AI128" si="61">CONCATENATE("[""REP""] = ",REPT(" ",4-LEN(AH68)),TEXT(AH68,"0"),"; ")</f>
        <v xml:space="preserve">["REP"] =  700; </v>
      </c>
      <c r="AJ68">
        <f>IF(LEN(J68)&gt;0,VLOOKUP(J68,Faction!A$2:B$78,2,FALSE),1)</f>
        <v>12</v>
      </c>
      <c r="AK68" t="str">
        <f t="shared" ref="AK68:AK128" si="62">CONCATENATE("[""FACTION""] = ",REPT(" ",2 - LEN(AJ68)),TEXT(AJ68,"0"),"; ")</f>
        <v xml:space="preserve">["FACTION"] = 12; </v>
      </c>
      <c r="AL68" t="str">
        <f t="shared" ref="AL68:AL128" si="63">CONCATENATE("[""TIER""] = ",TEXT(M68,"0"),"; ")</f>
        <v xml:space="preserve">["TIER"] = 2; </v>
      </c>
      <c r="AM68" t="str">
        <f t="shared" ref="AM68:AM128" si="64">IF(LEN(N68)&gt;0,CONCATENATE("[""MIN_LVL""] = ",REPT(" ",3-LEN(N68)),"""",N68,"""; "),"                     ")</f>
        <v xml:space="preserve">["MIN_LVL"] =  "45"; </v>
      </c>
      <c r="AN68" t="str">
        <f t="shared" ref="AN68:AN128" si="65">IF(LEN(O68)&gt;0,CONCATENATE("[""MIN_LVL""] = ",REPT(" ",3-LEN(O68)),"""",O68,"""; "),"")</f>
        <v/>
      </c>
      <c r="AO68" t="str">
        <f t="shared" ref="AO68:AO128" si="66">CONCATENATE("[""NAME""] = { [""EN""] = """,C68,"""; }; ")</f>
        <v xml:space="preserve">["NAME"] = { ["EN"] = "The Enemy's Stronghold"; }; </v>
      </c>
      <c r="AP68" t="str">
        <f t="shared" ref="AP68:AP128" si="67">IF(LEN(L68)&gt;0,CONCATENATE("[""LORE""] = { [""EN""] = """,L68,"""; }; "),"")</f>
        <v xml:space="preserve">["LORE"] = { ["EN"] = "Once the seat of power from which the Witch-king's army marched upon the kingdom of Arnor, Carn Dûm now exists as the primary bastion of the Steadfast of Angmar."; }; </v>
      </c>
      <c r="AQ68" t="str">
        <f t="shared" ref="AQ68:AQ128" si="68">IF(LEN(K68)&gt;0,CONCATENATE("[""SUMMARY""] = { [""EN""] = """,K68,"""; }; "),"")</f>
        <v xml:space="preserve">["SUMMARY"] = { ["EN"] = "Find 7 locations"; }; </v>
      </c>
      <c r="AR68" t="str">
        <f t="shared" ref="AR68:AR128" si="69">IF(LEN(G68)&gt;0,CONCATENATE("[""TITLE""] = { [""EN""] = """,G68,"""; }; "),"")</f>
        <v/>
      </c>
      <c r="AS68" t="str">
        <f t="shared" ref="AS68:AS128" si="70">CONCATENATE("};")</f>
        <v>};</v>
      </c>
    </row>
    <row r="69" spans="1:45" x14ac:dyDescent="0.25">
      <c r="C69" s="3" t="s">
        <v>201</v>
      </c>
      <c r="D69" s="2" t="s">
        <v>134</v>
      </c>
      <c r="E69" s="2"/>
      <c r="M69">
        <v>1</v>
      </c>
      <c r="P69">
        <v>36</v>
      </c>
      <c r="R69" t="str">
        <f t="shared" si="46"/>
        <v xml:space="preserve"> [68] = {["CAT_ID"] = 36; }; -- -- Urugarth --</v>
      </c>
      <c r="S69" s="1" t="str">
        <f t="shared" si="49"/>
        <v xml:space="preserve"> [68] = {                                           ["TYPE"] = 14;             ["VXP"] =    0; ["LP"] =  0; ["REP"] =    0; ["FACTION"] =  1; ["TIER"] = 1;                      ["NAME"] = { ["EN"] = "-- Urugarth --"; }; };</v>
      </c>
      <c r="T69">
        <f t="shared" si="50"/>
        <v>68</v>
      </c>
      <c r="U69" t="str">
        <f t="shared" si="51"/>
        <v xml:space="preserve"> [68] = {</v>
      </c>
      <c r="V69" t="str">
        <f t="shared" si="52"/>
        <v xml:space="preserve">                     </v>
      </c>
      <c r="W69" t="str">
        <f t="shared" si="47"/>
        <v/>
      </c>
      <c r="X69" t="str">
        <f t="shared" si="48"/>
        <v xml:space="preserve">["CAT_ID"] = 36; </v>
      </c>
      <c r="Y69" s="1" t="str">
        <f t="shared" si="53"/>
        <v xml:space="preserve">                      </v>
      </c>
      <c r="Z69">
        <f>VLOOKUP(D69,Type!A$2:B$18,2,FALSE)</f>
        <v>14</v>
      </c>
      <c r="AA69" t="str">
        <f t="shared" si="54"/>
        <v xml:space="preserve">["TYPE"] = 14; </v>
      </c>
      <c r="AB69" t="str">
        <f>IF(NOT(ISBLANK(E69)),VLOOKUP(E69,Type!D$2:E$6,2,FALSE),"")</f>
        <v/>
      </c>
      <c r="AC69" t="str">
        <f t="shared" si="55"/>
        <v xml:space="preserve">            </v>
      </c>
      <c r="AD69" t="str">
        <f t="shared" si="56"/>
        <v>0</v>
      </c>
      <c r="AE69" t="str">
        <f t="shared" si="57"/>
        <v xml:space="preserve">["VXP"] =    0; </v>
      </c>
      <c r="AF69" t="str">
        <f t="shared" si="58"/>
        <v>0</v>
      </c>
      <c r="AG69" t="str">
        <f t="shared" si="59"/>
        <v xml:space="preserve">["LP"] =  0; </v>
      </c>
      <c r="AH69" t="str">
        <f t="shared" si="60"/>
        <v>0</v>
      </c>
      <c r="AI69" t="str">
        <f t="shared" si="61"/>
        <v xml:space="preserve">["REP"] =    0; </v>
      </c>
      <c r="AJ69">
        <f>IF(LEN(J69)&gt;0,VLOOKUP(J69,Faction!A$2:B$78,2,FALSE),1)</f>
        <v>1</v>
      </c>
      <c r="AK69" t="str">
        <f t="shared" si="62"/>
        <v xml:space="preserve">["FACTION"] =  1; </v>
      </c>
      <c r="AL69" t="str">
        <f t="shared" si="63"/>
        <v xml:space="preserve">["TIER"] = 1; </v>
      </c>
      <c r="AM69" t="str">
        <f t="shared" si="64"/>
        <v xml:space="preserve">                     </v>
      </c>
      <c r="AN69" t="str">
        <f t="shared" si="65"/>
        <v/>
      </c>
      <c r="AO69" t="str">
        <f t="shared" si="66"/>
        <v xml:space="preserve">["NAME"] = { ["EN"] = "-- Urugarth --"; }; </v>
      </c>
      <c r="AP69" t="str">
        <f t="shared" si="67"/>
        <v/>
      </c>
      <c r="AQ69" t="str">
        <f t="shared" si="68"/>
        <v/>
      </c>
      <c r="AR69" t="str">
        <f t="shared" si="69"/>
        <v/>
      </c>
      <c r="AS69" t="str">
        <f t="shared" si="70"/>
        <v>};</v>
      </c>
    </row>
    <row r="70" spans="1:45" x14ac:dyDescent="0.25">
      <c r="A70">
        <v>1879173582</v>
      </c>
      <c r="B70">
        <v>36</v>
      </c>
      <c r="C70" s="4" t="s">
        <v>245</v>
      </c>
      <c r="D70" t="s">
        <v>26</v>
      </c>
      <c r="G70" t="s">
        <v>249</v>
      </c>
      <c r="H70">
        <v>10</v>
      </c>
      <c r="K70" t="s">
        <v>246</v>
      </c>
      <c r="L70" t="s">
        <v>247</v>
      </c>
      <c r="M70">
        <v>1</v>
      </c>
      <c r="N70">
        <v>50</v>
      </c>
      <c r="R70" t="str">
        <f t="shared" si="46"/>
        <v xml:space="preserve"> [69] = {["ID"] = 1879173582; }; -- Destruction of Urugarth</v>
      </c>
      <c r="S70" s="1" t="str">
        <f t="shared" si="49"/>
        <v xml:space="preserve"> [69] = {["ID"] = 1879173582; ["SAVE_INDEX"] =  36; ["TYPE"] =  6;             ["VXP"] =    0; ["LP"] = 10; ["REP"] =    0; ["FACTION"] =  1; ["TIER"] = 1; ["MIN_LVL"] =  "50"; ["NAME"] = { ["EN"] = "Destruction of Urugarth"; }; ["LORE"] = { ["EN"] = "You are called to do all that needs to be done to overthrow the fortress of Urugarth."; }; ["SUMMARY"] = { ["EN"] = "Complete 7 deeds"; }; ["TITLE"] = { ["EN"] = "Usurper of Urugarth"; }; };</v>
      </c>
      <c r="T70">
        <f t="shared" si="50"/>
        <v>69</v>
      </c>
      <c r="U70" t="str">
        <f t="shared" si="51"/>
        <v xml:space="preserve"> [69] = {</v>
      </c>
      <c r="V70" t="str">
        <f t="shared" si="52"/>
        <v xml:space="preserve">["ID"] = 1879173582; </v>
      </c>
      <c r="W70" t="str">
        <f t="shared" si="47"/>
        <v xml:space="preserve">["ID"] = 1879173582; </v>
      </c>
      <c r="X70" t="str">
        <f t="shared" si="48"/>
        <v/>
      </c>
      <c r="Y70" s="1" t="str">
        <f t="shared" si="53"/>
        <v xml:space="preserve">["SAVE_INDEX"] =  36; </v>
      </c>
      <c r="Z70">
        <f>VLOOKUP(D70,Type!A$2:B$18,2,FALSE)</f>
        <v>6</v>
      </c>
      <c r="AA70" t="str">
        <f t="shared" si="54"/>
        <v xml:space="preserve">["TYPE"] =  6; </v>
      </c>
      <c r="AB70" t="str">
        <f>IF(NOT(ISBLANK(E70)),VLOOKUP(E70,Type!D$2:E$6,2,FALSE),"")</f>
        <v/>
      </c>
      <c r="AC70" t="str">
        <f t="shared" si="55"/>
        <v xml:space="preserve">            </v>
      </c>
      <c r="AD70" t="str">
        <f t="shared" si="56"/>
        <v>0</v>
      </c>
      <c r="AE70" t="str">
        <f t="shared" si="57"/>
        <v xml:space="preserve">["VXP"] =    0; </v>
      </c>
      <c r="AF70" t="str">
        <f t="shared" si="58"/>
        <v>10</v>
      </c>
      <c r="AG70" t="str">
        <f t="shared" si="59"/>
        <v xml:space="preserve">["LP"] = 10; </v>
      </c>
      <c r="AH70" t="str">
        <f t="shared" si="60"/>
        <v>0</v>
      </c>
      <c r="AI70" t="str">
        <f t="shared" si="61"/>
        <v xml:space="preserve">["REP"] =    0; </v>
      </c>
      <c r="AJ70">
        <f>IF(LEN(J70)&gt;0,VLOOKUP(J70,Faction!A$2:B$78,2,FALSE),1)</f>
        <v>1</v>
      </c>
      <c r="AK70" t="str">
        <f t="shared" si="62"/>
        <v xml:space="preserve">["FACTION"] =  1; </v>
      </c>
      <c r="AL70" t="str">
        <f t="shared" si="63"/>
        <v xml:space="preserve">["TIER"] = 1; </v>
      </c>
      <c r="AM70" t="str">
        <f t="shared" si="64"/>
        <v xml:space="preserve">["MIN_LVL"] =  "50"; </v>
      </c>
      <c r="AN70" t="str">
        <f t="shared" si="65"/>
        <v/>
      </c>
      <c r="AO70" t="str">
        <f t="shared" si="66"/>
        <v xml:space="preserve">["NAME"] = { ["EN"] = "Destruction of Urugarth"; }; </v>
      </c>
      <c r="AP70" t="str">
        <f t="shared" si="67"/>
        <v xml:space="preserve">["LORE"] = { ["EN"] = "You are called to do all that needs to be done to overthrow the fortress of Urugarth."; }; </v>
      </c>
      <c r="AQ70" t="str">
        <f t="shared" si="68"/>
        <v xml:space="preserve">["SUMMARY"] = { ["EN"] = "Complete 7 deeds"; }; </v>
      </c>
      <c r="AR70" t="str">
        <f t="shared" si="69"/>
        <v xml:space="preserve">["TITLE"] = { ["EN"] = "Usurper of Urugarth"; }; </v>
      </c>
      <c r="AS70" t="str">
        <f t="shared" si="70"/>
        <v>};</v>
      </c>
    </row>
    <row r="71" spans="1:45" x14ac:dyDescent="0.25">
      <c r="A71">
        <v>1879114260</v>
      </c>
      <c r="B71">
        <v>37</v>
      </c>
      <c r="C71" s="4" t="s">
        <v>248</v>
      </c>
      <c r="D71" t="s">
        <v>25</v>
      </c>
      <c r="F71">
        <v>2000</v>
      </c>
      <c r="H71">
        <v>5</v>
      </c>
      <c r="I71">
        <v>700</v>
      </c>
      <c r="J71" t="s">
        <v>43</v>
      </c>
      <c r="K71" t="s">
        <v>251</v>
      </c>
      <c r="L71" t="s">
        <v>250</v>
      </c>
      <c r="M71">
        <v>2</v>
      </c>
      <c r="N71">
        <v>40</v>
      </c>
      <c r="R71" t="str">
        <f t="shared" si="46"/>
        <v xml:space="preserve"> [70] = {["ID"] = 1879114260; }; -- The City of Orcs</v>
      </c>
      <c r="S71" s="1" t="str">
        <f t="shared" si="49"/>
        <v xml:space="preserve"> [70] = {["ID"] = 1879114260; ["SAVE_INDEX"] =  37; ["TYPE"] =  3;             ["VXP"] = 2000; ["LP"] =  5; ["REP"] =  700; ["FACTION"] = 12; ["TIER"] = 2; ["MIN_LVL"] =  "40"; ["NAME"] = { ["EN"] = "The City of Orcs"; }; ["LORE"] = { ["EN"] = "This district of Carn Dûm, now called Urugarth, fell to ill-repair due to the foul waters pouring from the sewers of the seat of Angmar. Urugarth was given to the Orcs of Angmar and set as a staging point from which its terrible army could march."; }; ["SUMMARY"] = { ["EN"] = "Find 6 points of interest"; }; };</v>
      </c>
      <c r="T71">
        <f t="shared" si="50"/>
        <v>70</v>
      </c>
      <c r="U71" t="str">
        <f t="shared" si="51"/>
        <v xml:space="preserve"> [70] = {</v>
      </c>
      <c r="V71" t="str">
        <f t="shared" si="52"/>
        <v xml:space="preserve">["ID"] = 1879114260; </v>
      </c>
      <c r="W71" t="str">
        <f t="shared" si="47"/>
        <v xml:space="preserve">["ID"] = 1879114260; </v>
      </c>
      <c r="X71" t="str">
        <f t="shared" si="48"/>
        <v/>
      </c>
      <c r="Y71" s="1" t="str">
        <f t="shared" si="53"/>
        <v xml:space="preserve">["SAVE_INDEX"] =  37; </v>
      </c>
      <c r="Z71">
        <f>VLOOKUP(D71,Type!A$2:B$18,2,FALSE)</f>
        <v>3</v>
      </c>
      <c r="AA71" t="str">
        <f t="shared" si="54"/>
        <v xml:space="preserve">["TYPE"] =  3; </v>
      </c>
      <c r="AB71" t="str">
        <f>IF(NOT(ISBLANK(E71)),VLOOKUP(E71,Type!D$2:E$6,2,FALSE),"")</f>
        <v/>
      </c>
      <c r="AC71" t="str">
        <f t="shared" si="55"/>
        <v xml:space="preserve">            </v>
      </c>
      <c r="AD71" t="str">
        <f t="shared" si="56"/>
        <v>2000</v>
      </c>
      <c r="AE71" t="str">
        <f t="shared" si="57"/>
        <v xml:space="preserve">["VXP"] = 2000; </v>
      </c>
      <c r="AF71" t="str">
        <f t="shared" si="58"/>
        <v>5</v>
      </c>
      <c r="AG71" t="str">
        <f t="shared" si="59"/>
        <v xml:space="preserve">["LP"] =  5; </v>
      </c>
      <c r="AH71" t="str">
        <f t="shared" si="60"/>
        <v>700</v>
      </c>
      <c r="AI71" t="str">
        <f t="shared" si="61"/>
        <v xml:space="preserve">["REP"] =  700; </v>
      </c>
      <c r="AJ71">
        <f>IF(LEN(J71)&gt;0,VLOOKUP(J71,Faction!A$2:B$78,2,FALSE),1)</f>
        <v>12</v>
      </c>
      <c r="AK71" t="str">
        <f t="shared" si="62"/>
        <v xml:space="preserve">["FACTION"] = 12; </v>
      </c>
      <c r="AL71" t="str">
        <f t="shared" si="63"/>
        <v xml:space="preserve">["TIER"] = 2; </v>
      </c>
      <c r="AM71" t="str">
        <f t="shared" si="64"/>
        <v xml:space="preserve">["MIN_LVL"] =  "40"; </v>
      </c>
      <c r="AN71" t="str">
        <f t="shared" si="65"/>
        <v/>
      </c>
      <c r="AO71" t="str">
        <f t="shared" si="66"/>
        <v xml:space="preserve">["NAME"] = { ["EN"] = "The City of Orcs"; }; </v>
      </c>
      <c r="AP71" t="str">
        <f t="shared" si="67"/>
        <v xml:space="preserve">["LORE"] = { ["EN"] = "This district of Carn Dûm, now called Urugarth, fell to ill-repair due to the foul waters pouring from the sewers of the seat of Angmar. Urugarth was given to the Orcs of Angmar and set as a staging point from which its terrible army could march."; }; </v>
      </c>
      <c r="AQ71" t="str">
        <f t="shared" si="68"/>
        <v xml:space="preserve">["SUMMARY"] = { ["EN"] = "Find 6 points of interest"; }; </v>
      </c>
      <c r="AR71" t="str">
        <f t="shared" si="69"/>
        <v/>
      </c>
      <c r="AS71" t="str">
        <f t="shared" si="70"/>
        <v>};</v>
      </c>
    </row>
    <row r="72" spans="1:45" x14ac:dyDescent="0.25">
      <c r="A72">
        <v>1879114261</v>
      </c>
      <c r="B72">
        <v>38</v>
      </c>
      <c r="C72" s="4" t="s">
        <v>252</v>
      </c>
      <c r="D72" t="s">
        <v>25</v>
      </c>
      <c r="G72" t="s">
        <v>259</v>
      </c>
      <c r="H72">
        <v>5</v>
      </c>
      <c r="I72">
        <v>700</v>
      </c>
      <c r="J72" t="s">
        <v>43</v>
      </c>
      <c r="K72" t="s">
        <v>253</v>
      </c>
      <c r="L72" t="s">
        <v>254</v>
      </c>
      <c r="M72">
        <v>2</v>
      </c>
      <c r="N72">
        <v>45</v>
      </c>
      <c r="R72" t="str">
        <f t="shared" si="46"/>
        <v xml:space="preserve"> [71] = {["ID"] = 1879114261; }; -- The Foul Idols of Urugarth</v>
      </c>
      <c r="S72" s="1" t="str">
        <f t="shared" si="49"/>
        <v xml:space="preserve"> [71] = {["ID"] = 1879114261; ["SAVE_INDEX"] =  38; ["TYPE"] =  3;             ["VXP"] =    0; ["LP"] =  5; ["REP"] =  700; ["FACTION"] = 12; ["TIER"] = 2; ["MIN_LVL"] =  "45"; ["NAME"] = { ["EN"] = "The Foul Idols of Urugarth"; }; ["LORE"] = { ["EN"] = "Found along the streets and alleys of Urugarth, these foul idols can act as beacons to alert Lagmâs' soldiers to the presence of intruders. Destroying them may raise the ire of the Orcs in Urugarth."; }; ["SUMMARY"] = { ["EN"] = "Find 5 idols"; }; ["TITLE"] = { ["EN"] = "Torch-bearer"; }; };</v>
      </c>
      <c r="T72">
        <f t="shared" si="50"/>
        <v>71</v>
      </c>
      <c r="U72" t="str">
        <f t="shared" si="51"/>
        <v xml:space="preserve"> [71] = {</v>
      </c>
      <c r="V72" t="str">
        <f t="shared" si="52"/>
        <v xml:space="preserve">["ID"] = 1879114261; </v>
      </c>
      <c r="W72" t="str">
        <f t="shared" si="47"/>
        <v xml:space="preserve">["ID"] = 1879114261; </v>
      </c>
      <c r="X72" t="str">
        <f t="shared" si="48"/>
        <v/>
      </c>
      <c r="Y72" s="1" t="str">
        <f t="shared" si="53"/>
        <v xml:space="preserve">["SAVE_INDEX"] =  38; </v>
      </c>
      <c r="Z72">
        <f>VLOOKUP(D72,Type!A$2:B$18,2,FALSE)</f>
        <v>3</v>
      </c>
      <c r="AA72" t="str">
        <f t="shared" si="54"/>
        <v xml:space="preserve">["TYPE"] =  3; </v>
      </c>
      <c r="AB72" t="str">
        <f>IF(NOT(ISBLANK(E72)),VLOOKUP(E72,Type!D$2:E$6,2,FALSE),"")</f>
        <v/>
      </c>
      <c r="AC72" t="str">
        <f t="shared" si="55"/>
        <v xml:space="preserve">            </v>
      </c>
      <c r="AD72" t="str">
        <f t="shared" si="56"/>
        <v>0</v>
      </c>
      <c r="AE72" t="str">
        <f t="shared" si="57"/>
        <v xml:space="preserve">["VXP"] =    0; </v>
      </c>
      <c r="AF72" t="str">
        <f t="shared" si="58"/>
        <v>5</v>
      </c>
      <c r="AG72" t="str">
        <f t="shared" si="59"/>
        <v xml:space="preserve">["LP"] =  5; </v>
      </c>
      <c r="AH72" t="str">
        <f t="shared" si="60"/>
        <v>700</v>
      </c>
      <c r="AI72" t="str">
        <f t="shared" si="61"/>
        <v xml:space="preserve">["REP"] =  700; </v>
      </c>
      <c r="AJ72">
        <f>IF(LEN(J72)&gt;0,VLOOKUP(J72,Faction!A$2:B$78,2,FALSE),1)</f>
        <v>12</v>
      </c>
      <c r="AK72" t="str">
        <f t="shared" si="62"/>
        <v xml:space="preserve">["FACTION"] = 12; </v>
      </c>
      <c r="AL72" t="str">
        <f t="shared" si="63"/>
        <v xml:space="preserve">["TIER"] = 2; </v>
      </c>
      <c r="AM72" t="str">
        <f t="shared" si="64"/>
        <v xml:space="preserve">["MIN_LVL"] =  "45"; </v>
      </c>
      <c r="AN72" t="str">
        <f t="shared" si="65"/>
        <v/>
      </c>
      <c r="AO72" t="str">
        <f t="shared" si="66"/>
        <v xml:space="preserve">["NAME"] = { ["EN"] = "The Foul Idols of Urugarth"; }; </v>
      </c>
      <c r="AP72" t="str">
        <f t="shared" si="67"/>
        <v xml:space="preserve">["LORE"] = { ["EN"] = "Found along the streets and alleys of Urugarth, these foul idols can act as beacons to alert Lagmâs' soldiers to the presence of intruders. Destroying them may raise the ire of the Orcs in Urugarth."; }; </v>
      </c>
      <c r="AQ72" t="str">
        <f t="shared" si="68"/>
        <v xml:space="preserve">["SUMMARY"] = { ["EN"] = "Find 5 idols"; }; </v>
      </c>
      <c r="AR72" t="str">
        <f t="shared" si="69"/>
        <v xml:space="preserve">["TITLE"] = { ["EN"] = "Torch-bearer"; }; </v>
      </c>
      <c r="AS72" t="str">
        <f t="shared" si="70"/>
        <v>};</v>
      </c>
    </row>
    <row r="73" spans="1:45" x14ac:dyDescent="0.25">
      <c r="A73">
        <v>1879114246</v>
      </c>
      <c r="B73">
        <v>39</v>
      </c>
      <c r="C73" s="4" t="s">
        <v>255</v>
      </c>
      <c r="D73" t="s">
        <v>26</v>
      </c>
      <c r="G73" t="s">
        <v>256</v>
      </c>
      <c r="H73">
        <v>10</v>
      </c>
      <c r="I73">
        <v>700</v>
      </c>
      <c r="J73" t="s">
        <v>43</v>
      </c>
      <c r="K73" t="s">
        <v>258</v>
      </c>
      <c r="L73" t="s">
        <v>257</v>
      </c>
      <c r="M73">
        <v>2</v>
      </c>
      <c r="N73">
        <v>45</v>
      </c>
      <c r="R73" t="str">
        <f t="shared" si="46"/>
        <v xml:space="preserve"> [72] = {["ID"] = 1879114246; }; -- Marching Orders</v>
      </c>
      <c r="S73" s="1" t="str">
        <f t="shared" si="49"/>
        <v xml:space="preserve"> [72] = {["ID"] = 1879114246; ["SAVE_INDEX"] =  39; ["TYPE"] =  6;             ["VXP"] =    0; ["LP"] = 10; ["REP"] =  700; ["FACTION"] = 12; ["TIER"] = 2; ["MIN_LVL"] =  "45"; ["NAME"] = { ["EN"] = "Marching Orders"; }; ["LORE"] = { ["EN"] = "Find pages of the Orcs' marching orders scattered throughout Urugarth."; }; ["SUMMARY"] = { ["EN"] = "Collect 6 marching orders"; }; ["TITLE"] = { ["EN"] = "Eyes Against The Enemy"; }; };</v>
      </c>
      <c r="T73">
        <f t="shared" si="50"/>
        <v>72</v>
      </c>
      <c r="U73" t="str">
        <f t="shared" si="51"/>
        <v xml:space="preserve"> [72] = {</v>
      </c>
      <c r="V73" t="str">
        <f t="shared" si="52"/>
        <v xml:space="preserve">["ID"] = 1879114246; </v>
      </c>
      <c r="W73" t="str">
        <f t="shared" si="47"/>
        <v xml:space="preserve">["ID"] = 1879114246; </v>
      </c>
      <c r="X73" t="str">
        <f t="shared" si="48"/>
        <v/>
      </c>
      <c r="Y73" s="1" t="str">
        <f t="shared" si="53"/>
        <v xml:space="preserve">["SAVE_INDEX"] =  39; </v>
      </c>
      <c r="Z73">
        <f>VLOOKUP(D73,Type!A$2:B$18,2,FALSE)</f>
        <v>6</v>
      </c>
      <c r="AA73" t="str">
        <f t="shared" si="54"/>
        <v xml:space="preserve">["TYPE"] =  6; </v>
      </c>
      <c r="AB73" t="str">
        <f>IF(NOT(ISBLANK(E73)),VLOOKUP(E73,Type!D$2:E$6,2,FALSE),"")</f>
        <v/>
      </c>
      <c r="AC73" t="str">
        <f t="shared" si="55"/>
        <v xml:space="preserve">            </v>
      </c>
      <c r="AD73" t="str">
        <f t="shared" si="56"/>
        <v>0</v>
      </c>
      <c r="AE73" t="str">
        <f t="shared" si="57"/>
        <v xml:space="preserve">["VXP"] =    0; </v>
      </c>
      <c r="AF73" t="str">
        <f t="shared" si="58"/>
        <v>10</v>
      </c>
      <c r="AG73" t="str">
        <f t="shared" si="59"/>
        <v xml:space="preserve">["LP"] = 10; </v>
      </c>
      <c r="AH73" t="str">
        <f t="shared" si="60"/>
        <v>700</v>
      </c>
      <c r="AI73" t="str">
        <f t="shared" si="61"/>
        <v xml:space="preserve">["REP"] =  700; </v>
      </c>
      <c r="AJ73">
        <f>IF(LEN(J73)&gt;0,VLOOKUP(J73,Faction!A$2:B$78,2,FALSE),1)</f>
        <v>12</v>
      </c>
      <c r="AK73" t="str">
        <f t="shared" si="62"/>
        <v xml:space="preserve">["FACTION"] = 12; </v>
      </c>
      <c r="AL73" t="str">
        <f t="shared" si="63"/>
        <v xml:space="preserve">["TIER"] = 2; </v>
      </c>
      <c r="AM73" t="str">
        <f t="shared" si="64"/>
        <v xml:space="preserve">["MIN_LVL"] =  "45"; </v>
      </c>
      <c r="AN73" t="str">
        <f t="shared" si="65"/>
        <v/>
      </c>
      <c r="AO73" t="str">
        <f t="shared" si="66"/>
        <v xml:space="preserve">["NAME"] = { ["EN"] = "Marching Orders"; }; </v>
      </c>
      <c r="AP73" t="str">
        <f t="shared" si="67"/>
        <v xml:space="preserve">["LORE"] = { ["EN"] = "Find pages of the Orcs' marching orders scattered throughout Urugarth."; }; </v>
      </c>
      <c r="AQ73" t="str">
        <f t="shared" si="68"/>
        <v xml:space="preserve">["SUMMARY"] = { ["EN"] = "Collect 6 marching orders"; }; </v>
      </c>
      <c r="AR73" t="str">
        <f t="shared" si="69"/>
        <v xml:space="preserve">["TITLE"] = { ["EN"] = "Eyes Against The Enemy"; }; </v>
      </c>
      <c r="AS73" t="str">
        <f t="shared" si="70"/>
        <v>};</v>
      </c>
    </row>
    <row r="74" spans="1:45" x14ac:dyDescent="0.25">
      <c r="A74">
        <v>1879114245</v>
      </c>
      <c r="B74">
        <v>40</v>
      </c>
      <c r="C74" s="4" t="s">
        <v>260</v>
      </c>
      <c r="D74" t="s">
        <v>31</v>
      </c>
      <c r="F74">
        <v>2000</v>
      </c>
      <c r="H74">
        <v>10</v>
      </c>
      <c r="K74" t="s">
        <v>263</v>
      </c>
      <c r="L74" t="s">
        <v>262</v>
      </c>
      <c r="M74">
        <v>2</v>
      </c>
      <c r="N74">
        <v>30</v>
      </c>
      <c r="R74" t="str">
        <f t="shared" si="46"/>
        <v xml:space="preserve"> [73] = {["ID"] = 1879114245; }; -- The Beasts of Urugarth (Advanced)</v>
      </c>
      <c r="S74" s="1" t="str">
        <f t="shared" si="49"/>
        <v xml:space="preserve"> [73] = {["ID"] = 1879114245; ["SAVE_INDEX"] =  40; ["TYPE"] =  4;             ["VXP"] = 2000; ["LP"] = 10; ["REP"] =    0; ["FACTION"] =  1; ["TIER"] = 2; ["MIN_LVL"] =  "30"; ["NAME"] = { ["EN"] = "The Beasts of Urugarth (Advanced)"; }; ["LORE"] = { ["EN"] = "Defeat beasts in Urugarth."; }; ["SUMMARY"] = { ["EN"] = "Defeat 200 beasts in Urugarth"; }; };</v>
      </c>
      <c r="T74">
        <f t="shared" si="50"/>
        <v>73</v>
      </c>
      <c r="U74" t="str">
        <f t="shared" si="51"/>
        <v xml:space="preserve"> [73] = {</v>
      </c>
      <c r="V74" t="str">
        <f t="shared" si="52"/>
        <v xml:space="preserve">["ID"] = 1879114245; </v>
      </c>
      <c r="W74" t="str">
        <f t="shared" si="47"/>
        <v xml:space="preserve">["ID"] = 1879114245; </v>
      </c>
      <c r="X74" t="str">
        <f t="shared" si="48"/>
        <v/>
      </c>
      <c r="Y74" s="1" t="str">
        <f t="shared" si="53"/>
        <v xml:space="preserve">["SAVE_INDEX"] =  40; </v>
      </c>
      <c r="Z74">
        <f>VLOOKUP(D74,Type!A$2:B$18,2,FALSE)</f>
        <v>4</v>
      </c>
      <c r="AA74" t="str">
        <f t="shared" si="54"/>
        <v xml:space="preserve">["TYPE"] =  4; </v>
      </c>
      <c r="AB74" t="str">
        <f>IF(NOT(ISBLANK(E74)),VLOOKUP(E74,Type!D$2:E$6,2,FALSE),"")</f>
        <v/>
      </c>
      <c r="AC74" t="str">
        <f t="shared" si="55"/>
        <v xml:space="preserve">            </v>
      </c>
      <c r="AD74" t="str">
        <f t="shared" si="56"/>
        <v>2000</v>
      </c>
      <c r="AE74" t="str">
        <f t="shared" si="57"/>
        <v xml:space="preserve">["VXP"] = 2000; </v>
      </c>
      <c r="AF74" t="str">
        <f t="shared" si="58"/>
        <v>10</v>
      </c>
      <c r="AG74" t="str">
        <f t="shared" si="59"/>
        <v xml:space="preserve">["LP"] = 10; </v>
      </c>
      <c r="AH74" t="str">
        <f t="shared" si="60"/>
        <v>0</v>
      </c>
      <c r="AI74" t="str">
        <f t="shared" si="61"/>
        <v xml:space="preserve">["REP"] =    0; </v>
      </c>
      <c r="AJ74">
        <f>IF(LEN(J74)&gt;0,VLOOKUP(J74,Faction!A$2:B$78,2,FALSE),1)</f>
        <v>1</v>
      </c>
      <c r="AK74" t="str">
        <f t="shared" si="62"/>
        <v xml:space="preserve">["FACTION"] =  1; </v>
      </c>
      <c r="AL74" t="str">
        <f t="shared" si="63"/>
        <v xml:space="preserve">["TIER"] = 2; </v>
      </c>
      <c r="AM74" t="str">
        <f t="shared" si="64"/>
        <v xml:space="preserve">["MIN_LVL"] =  "30"; </v>
      </c>
      <c r="AN74" t="str">
        <f t="shared" si="65"/>
        <v/>
      </c>
      <c r="AO74" t="str">
        <f t="shared" si="66"/>
        <v xml:space="preserve">["NAME"] = { ["EN"] = "The Beasts of Urugarth (Advanced)"; }; </v>
      </c>
      <c r="AP74" t="str">
        <f t="shared" si="67"/>
        <v xml:space="preserve">["LORE"] = { ["EN"] = "Defeat beasts in Urugarth."; }; </v>
      </c>
      <c r="AQ74" t="str">
        <f t="shared" si="68"/>
        <v xml:space="preserve">["SUMMARY"] = { ["EN"] = "Defeat 200 beasts in Urugarth"; }; </v>
      </c>
      <c r="AR74" t="str">
        <f t="shared" si="69"/>
        <v/>
      </c>
      <c r="AS74" t="str">
        <f t="shared" si="70"/>
        <v>};</v>
      </c>
    </row>
    <row r="75" spans="1:45" x14ac:dyDescent="0.25">
      <c r="A75">
        <v>1879114244</v>
      </c>
      <c r="B75">
        <v>41</v>
      </c>
      <c r="C75" s="4" t="s">
        <v>261</v>
      </c>
      <c r="D75" t="s">
        <v>31</v>
      </c>
      <c r="G75" t="s">
        <v>265</v>
      </c>
      <c r="H75">
        <v>5</v>
      </c>
      <c r="K75" t="s">
        <v>264</v>
      </c>
      <c r="L75" t="s">
        <v>262</v>
      </c>
      <c r="M75">
        <v>3</v>
      </c>
      <c r="N75">
        <v>30</v>
      </c>
      <c r="R75" t="str">
        <f t="shared" si="46"/>
        <v xml:space="preserve"> [74] = {["ID"] = 1879114244; }; -- The Beasts of Urugarth</v>
      </c>
      <c r="S75" s="1" t="str">
        <f t="shared" si="49"/>
        <v xml:space="preserve"> [74] = {["ID"] = 1879114244; ["SAVE_INDEX"] =  41; ["TYPE"] =  4;             ["VXP"] =    0; ["LP"] =  5; ["REP"] =    0; ["FACTION"] =  1; ["TIER"] = 3; ["MIN_LVL"] =  "30"; ["NAME"] = { ["EN"] = "The Beasts of Urugarth"; }; ["LORE"] = { ["EN"] = "Defeat beasts in Urugarth."; }; ["SUMMARY"] = { ["EN"] = "Defeat 100 beasts in Urugarth"; }; ["TITLE"] = { ["EN"] = "the Agile"; }; };</v>
      </c>
      <c r="T75">
        <f t="shared" si="50"/>
        <v>74</v>
      </c>
      <c r="U75" t="str">
        <f t="shared" si="51"/>
        <v xml:space="preserve"> [74] = {</v>
      </c>
      <c r="V75" t="str">
        <f t="shared" si="52"/>
        <v xml:space="preserve">["ID"] = 1879114244; </v>
      </c>
      <c r="W75" t="str">
        <f t="shared" si="47"/>
        <v xml:space="preserve">["ID"] = 1879114244; </v>
      </c>
      <c r="X75" t="str">
        <f t="shared" si="48"/>
        <v/>
      </c>
      <c r="Y75" s="1" t="str">
        <f t="shared" si="53"/>
        <v xml:space="preserve">["SAVE_INDEX"] =  41; </v>
      </c>
      <c r="Z75">
        <f>VLOOKUP(D75,Type!A$2:B$18,2,FALSE)</f>
        <v>4</v>
      </c>
      <c r="AA75" t="str">
        <f t="shared" si="54"/>
        <v xml:space="preserve">["TYPE"] =  4; </v>
      </c>
      <c r="AB75" t="str">
        <f>IF(NOT(ISBLANK(E75)),VLOOKUP(E75,Type!D$2:E$6,2,FALSE),"")</f>
        <v/>
      </c>
      <c r="AC75" t="str">
        <f t="shared" si="55"/>
        <v xml:space="preserve">            </v>
      </c>
      <c r="AD75" t="str">
        <f t="shared" si="56"/>
        <v>0</v>
      </c>
      <c r="AE75" t="str">
        <f t="shared" si="57"/>
        <v xml:space="preserve">["VXP"] =    0; </v>
      </c>
      <c r="AF75" t="str">
        <f t="shared" si="58"/>
        <v>5</v>
      </c>
      <c r="AG75" t="str">
        <f t="shared" si="59"/>
        <v xml:space="preserve">["LP"] =  5; </v>
      </c>
      <c r="AH75" t="str">
        <f t="shared" si="60"/>
        <v>0</v>
      </c>
      <c r="AI75" t="str">
        <f t="shared" si="61"/>
        <v xml:space="preserve">["REP"] =    0; </v>
      </c>
      <c r="AJ75">
        <f>IF(LEN(J75)&gt;0,VLOOKUP(J75,Faction!A$2:B$78,2,FALSE),1)</f>
        <v>1</v>
      </c>
      <c r="AK75" t="str">
        <f t="shared" si="62"/>
        <v xml:space="preserve">["FACTION"] =  1; </v>
      </c>
      <c r="AL75" t="str">
        <f t="shared" si="63"/>
        <v xml:space="preserve">["TIER"] = 3; </v>
      </c>
      <c r="AM75" t="str">
        <f t="shared" si="64"/>
        <v xml:space="preserve">["MIN_LVL"] =  "30"; </v>
      </c>
      <c r="AN75" t="str">
        <f t="shared" si="65"/>
        <v/>
      </c>
      <c r="AO75" t="str">
        <f t="shared" si="66"/>
        <v xml:space="preserve">["NAME"] = { ["EN"] = "The Beasts of Urugarth"; }; </v>
      </c>
      <c r="AP75" t="str">
        <f t="shared" si="67"/>
        <v xml:space="preserve">["LORE"] = { ["EN"] = "Defeat beasts in Urugarth."; }; </v>
      </c>
      <c r="AQ75" t="str">
        <f t="shared" si="68"/>
        <v xml:space="preserve">["SUMMARY"] = { ["EN"] = "Defeat 100 beasts in Urugarth"; }; </v>
      </c>
      <c r="AR75" t="str">
        <f t="shared" si="69"/>
        <v xml:space="preserve">["TITLE"] = { ["EN"] = "the Agile"; }; </v>
      </c>
      <c r="AS75" t="str">
        <f t="shared" si="70"/>
        <v>};</v>
      </c>
    </row>
    <row r="76" spans="1:45" x14ac:dyDescent="0.25">
      <c r="A76">
        <v>1879114239</v>
      </c>
      <c r="B76">
        <v>42</v>
      </c>
      <c r="C76" s="4" t="s">
        <v>266</v>
      </c>
      <c r="D76" t="s">
        <v>31</v>
      </c>
      <c r="F76">
        <v>2000</v>
      </c>
      <c r="G76" t="s">
        <v>270</v>
      </c>
      <c r="H76">
        <v>5</v>
      </c>
      <c r="I76">
        <v>700</v>
      </c>
      <c r="J76" t="s">
        <v>43</v>
      </c>
      <c r="K76" t="s">
        <v>271</v>
      </c>
      <c r="L76" t="s">
        <v>269</v>
      </c>
      <c r="M76">
        <v>2</v>
      </c>
      <c r="N76">
        <v>43</v>
      </c>
      <c r="R76" t="str">
        <f t="shared" si="46"/>
        <v xml:space="preserve"> [75] = {["ID"] = 1879114239; }; -- Champions of Urugarth (Final)</v>
      </c>
      <c r="S76" s="1" t="str">
        <f t="shared" si="49"/>
        <v xml:space="preserve"> [75] = {["ID"] = 1879114239; ["SAVE_INDEX"] =  42; ["TYPE"] =  4;             ["VXP"] = 2000; ["LP"] =  5; ["REP"] =  700; ["FACTION"] = 12; ["TIER"] = 2; ["MIN_LVL"] =  "43"; ["NAME"] = { ["EN"] = "Champions of Urugarth (Final)"; }; ["LORE"] = { ["EN"] = "Defeat the champions of Urugarth."; }; ["SUMMARY"] = { ["EN"] = "Defeat 4 champions"; }; ["TITLE"] = { ["EN"] = "Champion of the Ashen Wastes"; }; };</v>
      </c>
      <c r="T76">
        <f t="shared" si="50"/>
        <v>75</v>
      </c>
      <c r="U76" t="str">
        <f t="shared" si="51"/>
        <v xml:space="preserve"> [75] = {</v>
      </c>
      <c r="V76" t="str">
        <f t="shared" si="52"/>
        <v xml:space="preserve">["ID"] = 1879114239; </v>
      </c>
      <c r="W76" t="str">
        <f t="shared" si="47"/>
        <v xml:space="preserve">["ID"] = 1879114239; </v>
      </c>
      <c r="X76" t="str">
        <f t="shared" si="48"/>
        <v/>
      </c>
      <c r="Y76" s="1" t="str">
        <f t="shared" si="53"/>
        <v xml:space="preserve">["SAVE_INDEX"] =  42; </v>
      </c>
      <c r="Z76">
        <f>VLOOKUP(D76,Type!A$2:B$18,2,FALSE)</f>
        <v>4</v>
      </c>
      <c r="AA76" t="str">
        <f t="shared" si="54"/>
        <v xml:space="preserve">["TYPE"] =  4; </v>
      </c>
      <c r="AB76" t="str">
        <f>IF(NOT(ISBLANK(E76)),VLOOKUP(E76,Type!D$2:E$6,2,FALSE),"")</f>
        <v/>
      </c>
      <c r="AC76" t="str">
        <f t="shared" si="55"/>
        <v xml:space="preserve">            </v>
      </c>
      <c r="AD76" t="str">
        <f t="shared" si="56"/>
        <v>2000</v>
      </c>
      <c r="AE76" t="str">
        <f t="shared" si="57"/>
        <v xml:space="preserve">["VXP"] = 2000; </v>
      </c>
      <c r="AF76" t="str">
        <f t="shared" si="58"/>
        <v>5</v>
      </c>
      <c r="AG76" t="str">
        <f t="shared" si="59"/>
        <v xml:space="preserve">["LP"] =  5; </v>
      </c>
      <c r="AH76" t="str">
        <f t="shared" si="60"/>
        <v>700</v>
      </c>
      <c r="AI76" t="str">
        <f t="shared" si="61"/>
        <v xml:space="preserve">["REP"] =  700; </v>
      </c>
      <c r="AJ76">
        <f>IF(LEN(J76)&gt;0,VLOOKUP(J76,Faction!A$2:B$78,2,FALSE),1)</f>
        <v>12</v>
      </c>
      <c r="AK76" t="str">
        <f t="shared" si="62"/>
        <v xml:space="preserve">["FACTION"] = 12; </v>
      </c>
      <c r="AL76" t="str">
        <f t="shared" si="63"/>
        <v xml:space="preserve">["TIER"] = 2; </v>
      </c>
      <c r="AM76" t="str">
        <f t="shared" si="64"/>
        <v xml:space="preserve">["MIN_LVL"] =  "43"; </v>
      </c>
      <c r="AN76" t="str">
        <f t="shared" si="65"/>
        <v/>
      </c>
      <c r="AO76" t="str">
        <f t="shared" si="66"/>
        <v xml:space="preserve">["NAME"] = { ["EN"] = "Champions of Urugarth (Final)"; }; </v>
      </c>
      <c r="AP76" t="str">
        <f t="shared" si="67"/>
        <v xml:space="preserve">["LORE"] = { ["EN"] = "Defeat the champions of Urugarth."; }; </v>
      </c>
      <c r="AQ76" t="str">
        <f t="shared" si="68"/>
        <v xml:space="preserve">["SUMMARY"] = { ["EN"] = "Defeat 4 champions"; }; </v>
      </c>
      <c r="AR76" t="str">
        <f t="shared" si="69"/>
        <v xml:space="preserve">["TITLE"] = { ["EN"] = "Champion of the Ashen Wastes"; }; </v>
      </c>
      <c r="AS76" t="str">
        <f t="shared" si="70"/>
        <v>};</v>
      </c>
    </row>
    <row r="77" spans="1:45" x14ac:dyDescent="0.25">
      <c r="A77">
        <v>1879114238</v>
      </c>
      <c r="B77">
        <v>43</v>
      </c>
      <c r="C77" s="4" t="s">
        <v>267</v>
      </c>
      <c r="D77" t="s">
        <v>31</v>
      </c>
      <c r="G77" t="s">
        <v>1999</v>
      </c>
      <c r="H77">
        <v>5</v>
      </c>
      <c r="I77">
        <v>700</v>
      </c>
      <c r="J77" t="s">
        <v>43</v>
      </c>
      <c r="K77" t="s">
        <v>271</v>
      </c>
      <c r="L77" t="s">
        <v>269</v>
      </c>
      <c r="M77">
        <v>3</v>
      </c>
      <c r="N77">
        <v>43</v>
      </c>
      <c r="R77" t="str">
        <f t="shared" si="46"/>
        <v xml:space="preserve"> [76] = {["ID"] = 1879114238; }; -- Champions of Urugarth (Advanced)</v>
      </c>
      <c r="S77" s="1" t="str">
        <f t="shared" si="49"/>
        <v xml:space="preserve"> [76] = {["ID"] = 1879114238; ["SAVE_INDEX"] =  43; ["TYPE"] =  4;             ["VXP"] =    0; ["LP"] =  5; ["REP"] =  700; ["FACTION"] = 12; ["TIER"] = 3; ["MIN_LVL"] =  "43"; ["NAME"] = { ["EN"] = "Champions of Urugarth (Advanced)"; }; ["LORE"] = { ["EN"] = "Defeat the champions of Urugarth."; }; ["SUMMARY"] = { ["EN"] = "Defeat 4 champions"; }; ["TITLE"] = { ["EN"] = "Hero / Heroine of the Ashen Wastes"; }; };</v>
      </c>
      <c r="T77">
        <f t="shared" si="50"/>
        <v>76</v>
      </c>
      <c r="U77" t="str">
        <f t="shared" si="51"/>
        <v xml:space="preserve"> [76] = {</v>
      </c>
      <c r="V77" t="str">
        <f t="shared" si="52"/>
        <v xml:space="preserve">["ID"] = 1879114238; </v>
      </c>
      <c r="W77" t="str">
        <f t="shared" si="47"/>
        <v xml:space="preserve">["ID"] = 1879114238; </v>
      </c>
      <c r="X77" t="str">
        <f t="shared" si="48"/>
        <v/>
      </c>
      <c r="Y77" s="1" t="str">
        <f t="shared" si="53"/>
        <v xml:space="preserve">["SAVE_INDEX"] =  43; </v>
      </c>
      <c r="Z77">
        <f>VLOOKUP(D77,Type!A$2:B$18,2,FALSE)</f>
        <v>4</v>
      </c>
      <c r="AA77" t="str">
        <f t="shared" si="54"/>
        <v xml:space="preserve">["TYPE"] =  4; </v>
      </c>
      <c r="AB77" t="str">
        <f>IF(NOT(ISBLANK(E77)),VLOOKUP(E77,Type!D$2:E$6,2,FALSE),"")</f>
        <v/>
      </c>
      <c r="AC77" t="str">
        <f t="shared" si="55"/>
        <v xml:space="preserve">            </v>
      </c>
      <c r="AD77" t="str">
        <f t="shared" si="56"/>
        <v>0</v>
      </c>
      <c r="AE77" t="str">
        <f t="shared" si="57"/>
        <v xml:space="preserve">["VXP"] =    0; </v>
      </c>
      <c r="AF77" t="str">
        <f t="shared" si="58"/>
        <v>5</v>
      </c>
      <c r="AG77" t="str">
        <f t="shared" si="59"/>
        <v xml:space="preserve">["LP"] =  5; </v>
      </c>
      <c r="AH77" t="str">
        <f t="shared" si="60"/>
        <v>700</v>
      </c>
      <c r="AI77" t="str">
        <f t="shared" si="61"/>
        <v xml:space="preserve">["REP"] =  700; </v>
      </c>
      <c r="AJ77">
        <f>IF(LEN(J77)&gt;0,VLOOKUP(J77,Faction!A$2:B$78,2,FALSE),1)</f>
        <v>12</v>
      </c>
      <c r="AK77" t="str">
        <f t="shared" si="62"/>
        <v xml:space="preserve">["FACTION"] = 12; </v>
      </c>
      <c r="AL77" t="str">
        <f t="shared" si="63"/>
        <v xml:space="preserve">["TIER"] = 3; </v>
      </c>
      <c r="AM77" t="str">
        <f t="shared" si="64"/>
        <v xml:space="preserve">["MIN_LVL"] =  "43"; </v>
      </c>
      <c r="AN77" t="str">
        <f t="shared" si="65"/>
        <v/>
      </c>
      <c r="AO77" t="str">
        <f t="shared" si="66"/>
        <v xml:space="preserve">["NAME"] = { ["EN"] = "Champions of Urugarth (Advanced)"; }; </v>
      </c>
      <c r="AP77" t="str">
        <f t="shared" si="67"/>
        <v xml:space="preserve">["LORE"] = { ["EN"] = "Defeat the champions of Urugarth."; }; </v>
      </c>
      <c r="AQ77" t="str">
        <f t="shared" si="68"/>
        <v xml:space="preserve">["SUMMARY"] = { ["EN"] = "Defeat 4 champions"; }; </v>
      </c>
      <c r="AR77" t="str">
        <f t="shared" si="69"/>
        <v xml:space="preserve">["TITLE"] = { ["EN"] = "Hero / Heroine of the Ashen Wastes"; }; </v>
      </c>
      <c r="AS77" t="str">
        <f t="shared" si="70"/>
        <v>};</v>
      </c>
    </row>
    <row r="78" spans="1:45" x14ac:dyDescent="0.25">
      <c r="A78">
        <v>1879114237</v>
      </c>
      <c r="B78">
        <v>44</v>
      </c>
      <c r="C78" s="4" t="s">
        <v>268</v>
      </c>
      <c r="D78" t="s">
        <v>31</v>
      </c>
      <c r="G78" t="s">
        <v>273</v>
      </c>
      <c r="H78">
        <v>5</v>
      </c>
      <c r="I78">
        <v>700</v>
      </c>
      <c r="J78" t="s">
        <v>43</v>
      </c>
      <c r="K78" t="s">
        <v>272</v>
      </c>
      <c r="L78" t="s">
        <v>269</v>
      </c>
      <c r="M78">
        <v>4</v>
      </c>
      <c r="N78">
        <v>43</v>
      </c>
      <c r="R78" t="str">
        <f t="shared" si="46"/>
        <v xml:space="preserve"> [77] = {["ID"] = 1879114237; }; -- Champions of Urugarth</v>
      </c>
      <c r="S78" s="1" t="str">
        <f t="shared" si="49"/>
        <v xml:space="preserve"> [77] = {["ID"] = 1879114237; ["SAVE_INDEX"] =  44; ["TYPE"] =  4;             ["VXP"] =    0; ["LP"] =  5; ["REP"] =  700; ["FACTION"] = 12; ["TIER"] = 4; ["MIN_LVL"] =  "43"; ["NAME"] = { ["EN"] = "Champions of Urugarth"; }; ["LORE"] = { ["EN"] = "Defeat the champions of Urugarth."; }; ["SUMMARY"] = { ["EN"] = "Defeat 5 champions"; }; ["TITLE"] = { ["EN"] = "Defender of the Ashen Wastes"; }; };</v>
      </c>
      <c r="T78">
        <f t="shared" si="50"/>
        <v>77</v>
      </c>
      <c r="U78" t="str">
        <f t="shared" si="51"/>
        <v xml:space="preserve"> [77] = {</v>
      </c>
      <c r="V78" t="str">
        <f t="shared" si="52"/>
        <v xml:space="preserve">["ID"] = 1879114237; </v>
      </c>
      <c r="W78" t="str">
        <f t="shared" si="47"/>
        <v xml:space="preserve">["ID"] = 1879114237; </v>
      </c>
      <c r="X78" t="str">
        <f t="shared" si="48"/>
        <v/>
      </c>
      <c r="Y78" s="1" t="str">
        <f t="shared" si="53"/>
        <v xml:space="preserve">["SAVE_INDEX"] =  44; </v>
      </c>
      <c r="Z78">
        <f>VLOOKUP(D78,Type!A$2:B$18,2,FALSE)</f>
        <v>4</v>
      </c>
      <c r="AA78" t="str">
        <f t="shared" si="54"/>
        <v xml:space="preserve">["TYPE"] =  4; </v>
      </c>
      <c r="AB78" t="str">
        <f>IF(NOT(ISBLANK(E78)),VLOOKUP(E78,Type!D$2:E$6,2,FALSE),"")</f>
        <v/>
      </c>
      <c r="AC78" t="str">
        <f t="shared" si="55"/>
        <v xml:space="preserve">            </v>
      </c>
      <c r="AD78" t="str">
        <f t="shared" si="56"/>
        <v>0</v>
      </c>
      <c r="AE78" t="str">
        <f t="shared" si="57"/>
        <v xml:space="preserve">["VXP"] =    0; </v>
      </c>
      <c r="AF78" t="str">
        <f t="shared" si="58"/>
        <v>5</v>
      </c>
      <c r="AG78" t="str">
        <f t="shared" si="59"/>
        <v xml:space="preserve">["LP"] =  5; </v>
      </c>
      <c r="AH78" t="str">
        <f t="shared" si="60"/>
        <v>700</v>
      </c>
      <c r="AI78" t="str">
        <f t="shared" si="61"/>
        <v xml:space="preserve">["REP"] =  700; </v>
      </c>
      <c r="AJ78">
        <f>IF(LEN(J78)&gt;0,VLOOKUP(J78,Faction!A$2:B$78,2,FALSE),1)</f>
        <v>12</v>
      </c>
      <c r="AK78" t="str">
        <f t="shared" si="62"/>
        <v xml:space="preserve">["FACTION"] = 12; </v>
      </c>
      <c r="AL78" t="str">
        <f t="shared" si="63"/>
        <v xml:space="preserve">["TIER"] = 4; </v>
      </c>
      <c r="AM78" t="str">
        <f t="shared" si="64"/>
        <v xml:space="preserve">["MIN_LVL"] =  "43"; </v>
      </c>
      <c r="AN78" t="str">
        <f t="shared" si="65"/>
        <v/>
      </c>
      <c r="AO78" t="str">
        <f t="shared" si="66"/>
        <v xml:space="preserve">["NAME"] = { ["EN"] = "Champions of Urugarth"; }; </v>
      </c>
      <c r="AP78" t="str">
        <f t="shared" si="67"/>
        <v xml:space="preserve">["LORE"] = { ["EN"] = "Defeat the champions of Urugarth."; }; </v>
      </c>
      <c r="AQ78" t="str">
        <f t="shared" si="68"/>
        <v xml:space="preserve">["SUMMARY"] = { ["EN"] = "Defeat 5 champions"; }; </v>
      </c>
      <c r="AR78" t="str">
        <f t="shared" si="69"/>
        <v xml:space="preserve">["TITLE"] = { ["EN"] = "Defender of the Ashen Wastes"; }; </v>
      </c>
      <c r="AS78" t="str">
        <f t="shared" si="70"/>
        <v>};</v>
      </c>
    </row>
    <row r="79" spans="1:45" x14ac:dyDescent="0.25">
      <c r="A79">
        <v>1879114241</v>
      </c>
      <c r="B79">
        <v>45</v>
      </c>
      <c r="C79" s="4" t="s">
        <v>274</v>
      </c>
      <c r="D79" t="s">
        <v>31</v>
      </c>
      <c r="F79">
        <v>2000</v>
      </c>
      <c r="H79">
        <v>10</v>
      </c>
      <c r="K79" t="s">
        <v>278</v>
      </c>
      <c r="L79" t="s">
        <v>1613</v>
      </c>
      <c r="M79">
        <v>2</v>
      </c>
      <c r="N79">
        <v>30</v>
      </c>
      <c r="R79" t="str">
        <f t="shared" si="46"/>
        <v xml:space="preserve"> [78] = {["ID"] = 1879114241; }; -- The Orcs of Urugarth (Advanced)</v>
      </c>
      <c r="S79" s="1" t="str">
        <f t="shared" si="49"/>
        <v xml:space="preserve"> [78] = {["ID"] = 1879114241; ["SAVE_INDEX"] =  45; ["TYPE"] =  4;             ["VXP"] = 2000; ["LP"] = 10; ["REP"] =    0; ["FACTION"] =  1; ["TIER"] = 2; ["MIN_LVL"] =  "30"; ["NAME"] = { ["EN"] = "The Orcs of Urugarth (Advanced)"; }; ["LORE"] = { ["EN"] = "Defeat many Orcs in Urugarth."; }; ["SUMMARY"] = { ["EN"] = "Defeat 160 Orcs in Urugarth"; }; };</v>
      </c>
      <c r="T79">
        <f t="shared" si="50"/>
        <v>78</v>
      </c>
      <c r="U79" t="str">
        <f t="shared" si="51"/>
        <v xml:space="preserve"> [78] = {</v>
      </c>
      <c r="V79" t="str">
        <f t="shared" si="52"/>
        <v xml:space="preserve">["ID"] = 1879114241; </v>
      </c>
      <c r="W79" t="str">
        <f t="shared" si="47"/>
        <v xml:space="preserve">["ID"] = 1879114241; </v>
      </c>
      <c r="X79" t="str">
        <f t="shared" si="48"/>
        <v/>
      </c>
      <c r="Y79" s="1" t="str">
        <f t="shared" si="53"/>
        <v xml:space="preserve">["SAVE_INDEX"] =  45; </v>
      </c>
      <c r="Z79">
        <f>VLOOKUP(D79,Type!A$2:B$18,2,FALSE)</f>
        <v>4</v>
      </c>
      <c r="AA79" t="str">
        <f t="shared" si="54"/>
        <v xml:space="preserve">["TYPE"] =  4; </v>
      </c>
      <c r="AB79" t="str">
        <f>IF(NOT(ISBLANK(E79)),VLOOKUP(E79,Type!D$2:E$6,2,FALSE),"")</f>
        <v/>
      </c>
      <c r="AC79" t="str">
        <f t="shared" si="55"/>
        <v xml:space="preserve">            </v>
      </c>
      <c r="AD79" t="str">
        <f t="shared" si="56"/>
        <v>2000</v>
      </c>
      <c r="AE79" t="str">
        <f t="shared" si="57"/>
        <v xml:space="preserve">["VXP"] = 2000; </v>
      </c>
      <c r="AF79" t="str">
        <f t="shared" si="58"/>
        <v>10</v>
      </c>
      <c r="AG79" t="str">
        <f t="shared" si="59"/>
        <v xml:space="preserve">["LP"] = 10; </v>
      </c>
      <c r="AH79" t="str">
        <f t="shared" si="60"/>
        <v>0</v>
      </c>
      <c r="AI79" t="str">
        <f t="shared" si="61"/>
        <v xml:space="preserve">["REP"] =    0; </v>
      </c>
      <c r="AJ79">
        <f>IF(LEN(J79)&gt;0,VLOOKUP(J79,Faction!A$2:B$78,2,FALSE),1)</f>
        <v>1</v>
      </c>
      <c r="AK79" t="str">
        <f t="shared" si="62"/>
        <v xml:space="preserve">["FACTION"] =  1; </v>
      </c>
      <c r="AL79" t="str">
        <f t="shared" si="63"/>
        <v xml:space="preserve">["TIER"] = 2; </v>
      </c>
      <c r="AM79" t="str">
        <f t="shared" si="64"/>
        <v xml:space="preserve">["MIN_LVL"] =  "30"; </v>
      </c>
      <c r="AN79" t="str">
        <f t="shared" si="65"/>
        <v/>
      </c>
      <c r="AO79" t="str">
        <f t="shared" si="66"/>
        <v xml:space="preserve">["NAME"] = { ["EN"] = "The Orcs of Urugarth (Advanced)"; }; </v>
      </c>
      <c r="AP79" t="str">
        <f t="shared" si="67"/>
        <v xml:space="preserve">["LORE"] = { ["EN"] = "Defeat many Orcs in Urugarth."; }; </v>
      </c>
      <c r="AQ79" t="str">
        <f t="shared" si="68"/>
        <v xml:space="preserve">["SUMMARY"] = { ["EN"] = "Defeat 160 Orcs in Urugarth"; }; </v>
      </c>
      <c r="AR79" t="str">
        <f t="shared" si="69"/>
        <v/>
      </c>
      <c r="AS79" t="str">
        <f t="shared" si="70"/>
        <v>};</v>
      </c>
    </row>
    <row r="80" spans="1:45" x14ac:dyDescent="0.25">
      <c r="A80">
        <v>1879114240</v>
      </c>
      <c r="B80">
        <v>46</v>
      </c>
      <c r="C80" s="4" t="s">
        <v>275</v>
      </c>
      <c r="D80" t="s">
        <v>31</v>
      </c>
      <c r="G80" t="s">
        <v>277</v>
      </c>
      <c r="H80">
        <v>5</v>
      </c>
      <c r="K80" t="s">
        <v>279</v>
      </c>
      <c r="L80" t="s">
        <v>276</v>
      </c>
      <c r="M80">
        <v>3</v>
      </c>
      <c r="N80">
        <v>30</v>
      </c>
      <c r="R80" t="str">
        <f t="shared" si="46"/>
        <v xml:space="preserve"> [79] = {["ID"] = 1879114240; }; -- The Orcs of Urugarth</v>
      </c>
      <c r="S80" s="1" t="str">
        <f t="shared" si="49"/>
        <v xml:space="preserve"> [79] = {["ID"] = 1879114240; ["SAVE_INDEX"] =  46; ["TYPE"] =  4;             ["VXP"] =    0; ["LP"] =  5; ["REP"] =    0; ["FACTION"] =  1; ["TIER"] = 3; ["MIN_LVL"] =  "30"; ["NAME"] = { ["EN"] = "The Orcs of Urugarth"; }; ["LORE"] = { ["EN"] = "Defeat Orcs in Urugarth."; }; ["SUMMARY"] = { ["EN"] = "Defeat 80 Orcs in Urugarth"; }; ["TITLE"] = { ["EN"] = "the Mighty"; }; };</v>
      </c>
      <c r="T80">
        <f t="shared" si="50"/>
        <v>79</v>
      </c>
      <c r="U80" t="str">
        <f t="shared" si="51"/>
        <v xml:space="preserve"> [79] = {</v>
      </c>
      <c r="V80" t="str">
        <f t="shared" si="52"/>
        <v xml:space="preserve">["ID"] = 1879114240; </v>
      </c>
      <c r="W80" t="str">
        <f t="shared" si="47"/>
        <v xml:space="preserve">["ID"] = 1879114240; </v>
      </c>
      <c r="X80" t="str">
        <f t="shared" si="48"/>
        <v/>
      </c>
      <c r="Y80" s="1" t="str">
        <f t="shared" si="53"/>
        <v xml:space="preserve">["SAVE_INDEX"] =  46; </v>
      </c>
      <c r="Z80">
        <f>VLOOKUP(D80,Type!A$2:B$18,2,FALSE)</f>
        <v>4</v>
      </c>
      <c r="AA80" t="str">
        <f t="shared" si="54"/>
        <v xml:space="preserve">["TYPE"] =  4; </v>
      </c>
      <c r="AB80" t="str">
        <f>IF(NOT(ISBLANK(E80)),VLOOKUP(E80,Type!D$2:E$6,2,FALSE),"")</f>
        <v/>
      </c>
      <c r="AC80" t="str">
        <f t="shared" si="55"/>
        <v xml:space="preserve">            </v>
      </c>
      <c r="AD80" t="str">
        <f t="shared" si="56"/>
        <v>0</v>
      </c>
      <c r="AE80" t="str">
        <f t="shared" si="57"/>
        <v xml:space="preserve">["VXP"] =    0; </v>
      </c>
      <c r="AF80" t="str">
        <f t="shared" si="58"/>
        <v>5</v>
      </c>
      <c r="AG80" t="str">
        <f t="shared" si="59"/>
        <v xml:space="preserve">["LP"] =  5; </v>
      </c>
      <c r="AH80" t="str">
        <f t="shared" si="60"/>
        <v>0</v>
      </c>
      <c r="AI80" t="str">
        <f t="shared" si="61"/>
        <v xml:space="preserve">["REP"] =    0; </v>
      </c>
      <c r="AJ80">
        <f>IF(LEN(J80)&gt;0,VLOOKUP(J80,Faction!A$2:B$78,2,FALSE),1)</f>
        <v>1</v>
      </c>
      <c r="AK80" t="str">
        <f t="shared" si="62"/>
        <v xml:space="preserve">["FACTION"] =  1; </v>
      </c>
      <c r="AL80" t="str">
        <f t="shared" si="63"/>
        <v xml:space="preserve">["TIER"] = 3; </v>
      </c>
      <c r="AM80" t="str">
        <f t="shared" si="64"/>
        <v xml:space="preserve">["MIN_LVL"] =  "30"; </v>
      </c>
      <c r="AN80" t="str">
        <f t="shared" si="65"/>
        <v/>
      </c>
      <c r="AO80" t="str">
        <f t="shared" si="66"/>
        <v xml:space="preserve">["NAME"] = { ["EN"] = "The Orcs of Urugarth"; }; </v>
      </c>
      <c r="AP80" t="str">
        <f t="shared" si="67"/>
        <v xml:space="preserve">["LORE"] = { ["EN"] = "Defeat Orcs in Urugarth."; }; </v>
      </c>
      <c r="AQ80" t="str">
        <f t="shared" si="68"/>
        <v xml:space="preserve">["SUMMARY"] = { ["EN"] = "Defeat 80 Orcs in Urugarth"; }; </v>
      </c>
      <c r="AR80" t="str">
        <f t="shared" si="69"/>
        <v xml:space="preserve">["TITLE"] = { ["EN"] = "the Mighty"; }; </v>
      </c>
      <c r="AS80" t="str">
        <f t="shared" si="70"/>
        <v>};</v>
      </c>
    </row>
    <row r="81" spans="1:45" x14ac:dyDescent="0.25">
      <c r="A81">
        <v>1879114243</v>
      </c>
      <c r="B81">
        <v>47</v>
      </c>
      <c r="C81" s="4" t="s">
        <v>280</v>
      </c>
      <c r="D81" t="s">
        <v>31</v>
      </c>
      <c r="F81">
        <v>2000</v>
      </c>
      <c r="H81">
        <v>10</v>
      </c>
      <c r="K81" t="s">
        <v>282</v>
      </c>
      <c r="L81" t="s">
        <v>1614</v>
      </c>
      <c r="M81">
        <v>2</v>
      </c>
      <c r="N81">
        <v>30</v>
      </c>
      <c r="R81" t="str">
        <f t="shared" si="46"/>
        <v xml:space="preserve"> [80] = {["ID"] = 1879114243; }; -- The Trolls of Urugarth (Advanced)</v>
      </c>
      <c r="S81" s="1" t="str">
        <f t="shared" si="49"/>
        <v xml:space="preserve"> [80] = {["ID"] = 1879114243; ["SAVE_INDEX"] =  47; ["TYPE"] =  4;             ["VXP"] = 2000; ["LP"] = 10; ["REP"] =    0; ["FACTION"] =  1; ["TIER"] = 2; ["MIN_LVL"] =  "30"; ["NAME"] = { ["EN"] = "The Trolls of Urugarth (Advanced)"; }; ["LORE"] = { ["EN"] = "Defeat trolls in Urugarth."; }; ["SUMMARY"] = { ["EN"] = "Defeat 120 Trolls in Urugarth"; }; };</v>
      </c>
      <c r="T81">
        <f t="shared" si="50"/>
        <v>80</v>
      </c>
      <c r="U81" t="str">
        <f t="shared" si="51"/>
        <v xml:space="preserve"> [80] = {</v>
      </c>
      <c r="V81" t="str">
        <f t="shared" si="52"/>
        <v xml:space="preserve">["ID"] = 1879114243; </v>
      </c>
      <c r="W81" t="str">
        <f t="shared" si="47"/>
        <v xml:space="preserve">["ID"] = 1879114243; </v>
      </c>
      <c r="X81" t="str">
        <f t="shared" si="48"/>
        <v/>
      </c>
      <c r="Y81" s="1" t="str">
        <f t="shared" si="53"/>
        <v xml:space="preserve">["SAVE_INDEX"] =  47; </v>
      </c>
      <c r="Z81">
        <f>VLOOKUP(D81,Type!A$2:B$18,2,FALSE)</f>
        <v>4</v>
      </c>
      <c r="AA81" t="str">
        <f t="shared" si="54"/>
        <v xml:space="preserve">["TYPE"] =  4; </v>
      </c>
      <c r="AB81" t="str">
        <f>IF(NOT(ISBLANK(E81)),VLOOKUP(E81,Type!D$2:E$6,2,FALSE),"")</f>
        <v/>
      </c>
      <c r="AC81" t="str">
        <f t="shared" si="55"/>
        <v xml:space="preserve">            </v>
      </c>
      <c r="AD81" t="str">
        <f t="shared" si="56"/>
        <v>2000</v>
      </c>
      <c r="AE81" t="str">
        <f t="shared" si="57"/>
        <v xml:space="preserve">["VXP"] = 2000; </v>
      </c>
      <c r="AF81" t="str">
        <f t="shared" si="58"/>
        <v>10</v>
      </c>
      <c r="AG81" t="str">
        <f t="shared" si="59"/>
        <v xml:space="preserve">["LP"] = 10; </v>
      </c>
      <c r="AH81" t="str">
        <f t="shared" si="60"/>
        <v>0</v>
      </c>
      <c r="AI81" t="str">
        <f t="shared" si="61"/>
        <v xml:space="preserve">["REP"] =    0; </v>
      </c>
      <c r="AJ81">
        <f>IF(LEN(J81)&gt;0,VLOOKUP(J81,Faction!A$2:B$78,2,FALSE),1)</f>
        <v>1</v>
      </c>
      <c r="AK81" t="str">
        <f t="shared" si="62"/>
        <v xml:space="preserve">["FACTION"] =  1; </v>
      </c>
      <c r="AL81" t="str">
        <f t="shared" si="63"/>
        <v xml:space="preserve">["TIER"] = 2; </v>
      </c>
      <c r="AM81" t="str">
        <f t="shared" si="64"/>
        <v xml:space="preserve">["MIN_LVL"] =  "30"; </v>
      </c>
      <c r="AN81" t="str">
        <f t="shared" si="65"/>
        <v/>
      </c>
      <c r="AO81" t="str">
        <f t="shared" si="66"/>
        <v xml:space="preserve">["NAME"] = { ["EN"] = "The Trolls of Urugarth (Advanced)"; }; </v>
      </c>
      <c r="AP81" t="str">
        <f t="shared" si="67"/>
        <v xml:space="preserve">["LORE"] = { ["EN"] = "Defeat trolls in Urugarth."; }; </v>
      </c>
      <c r="AQ81" t="str">
        <f t="shared" si="68"/>
        <v xml:space="preserve">["SUMMARY"] = { ["EN"] = "Defeat 120 Trolls in Urugarth"; }; </v>
      </c>
      <c r="AR81" t="str">
        <f t="shared" si="69"/>
        <v/>
      </c>
      <c r="AS81" t="str">
        <f t="shared" si="70"/>
        <v>};</v>
      </c>
    </row>
    <row r="82" spans="1:45" x14ac:dyDescent="0.25">
      <c r="A82">
        <v>1879114242</v>
      </c>
      <c r="B82">
        <v>48</v>
      </c>
      <c r="C82" s="4" t="s">
        <v>281</v>
      </c>
      <c r="D82" t="s">
        <v>31</v>
      </c>
      <c r="G82" t="s">
        <v>284</v>
      </c>
      <c r="H82">
        <v>5</v>
      </c>
      <c r="K82" t="s">
        <v>283</v>
      </c>
      <c r="L82" t="s">
        <v>1614</v>
      </c>
      <c r="M82">
        <v>3</v>
      </c>
      <c r="N82">
        <v>30</v>
      </c>
      <c r="R82" t="str">
        <f t="shared" si="46"/>
        <v xml:space="preserve"> [81] = {["ID"] = 1879114242; }; -- The Trolls of Urugarth</v>
      </c>
      <c r="S82" s="1" t="str">
        <f t="shared" si="49"/>
        <v xml:space="preserve"> [81] = {["ID"] = 1879114242; ["SAVE_INDEX"] =  48; ["TYPE"] =  4;             ["VXP"] =    0; ["LP"] =  5; ["REP"] =    0; ["FACTION"] =  1; ["TIER"] = 3; ["MIN_LVL"] =  "30"; ["NAME"] = { ["EN"] = "The Trolls of Urugarth"; }; ["LORE"] = { ["EN"] = "Defeat trolls in Urugarth."; }; ["SUMMARY"] = { ["EN"] = "Defeat 60 Trolls in Urugarth"; }; ["TITLE"] = { ["EN"] = "the Strong"; }; };</v>
      </c>
      <c r="T82">
        <f t="shared" si="50"/>
        <v>81</v>
      </c>
      <c r="U82" t="str">
        <f t="shared" si="51"/>
        <v xml:space="preserve"> [81] = {</v>
      </c>
      <c r="V82" t="str">
        <f t="shared" si="52"/>
        <v xml:space="preserve">["ID"] = 1879114242; </v>
      </c>
      <c r="W82" t="str">
        <f t="shared" si="47"/>
        <v xml:space="preserve">["ID"] = 1879114242; </v>
      </c>
      <c r="X82" t="str">
        <f t="shared" si="48"/>
        <v/>
      </c>
      <c r="Y82" s="1" t="str">
        <f t="shared" si="53"/>
        <v xml:space="preserve">["SAVE_INDEX"] =  48; </v>
      </c>
      <c r="Z82">
        <f>VLOOKUP(D82,Type!A$2:B$18,2,FALSE)</f>
        <v>4</v>
      </c>
      <c r="AA82" t="str">
        <f t="shared" si="54"/>
        <v xml:space="preserve">["TYPE"] =  4; </v>
      </c>
      <c r="AB82" t="str">
        <f>IF(NOT(ISBLANK(E82)),VLOOKUP(E82,Type!D$2:E$6,2,FALSE),"")</f>
        <v/>
      </c>
      <c r="AC82" t="str">
        <f t="shared" si="55"/>
        <v xml:space="preserve">            </v>
      </c>
      <c r="AD82" t="str">
        <f t="shared" si="56"/>
        <v>0</v>
      </c>
      <c r="AE82" t="str">
        <f t="shared" si="57"/>
        <v xml:space="preserve">["VXP"] =    0; </v>
      </c>
      <c r="AF82" t="str">
        <f t="shared" si="58"/>
        <v>5</v>
      </c>
      <c r="AG82" t="str">
        <f t="shared" si="59"/>
        <v xml:space="preserve">["LP"] =  5; </v>
      </c>
      <c r="AH82" t="str">
        <f t="shared" si="60"/>
        <v>0</v>
      </c>
      <c r="AI82" t="str">
        <f t="shared" si="61"/>
        <v xml:space="preserve">["REP"] =    0; </v>
      </c>
      <c r="AJ82">
        <f>IF(LEN(J82)&gt;0,VLOOKUP(J82,Faction!A$2:B$78,2,FALSE),1)</f>
        <v>1</v>
      </c>
      <c r="AK82" t="str">
        <f t="shared" si="62"/>
        <v xml:space="preserve">["FACTION"] =  1; </v>
      </c>
      <c r="AL82" t="str">
        <f t="shared" si="63"/>
        <v xml:space="preserve">["TIER"] = 3; </v>
      </c>
      <c r="AM82" t="str">
        <f t="shared" si="64"/>
        <v xml:space="preserve">["MIN_LVL"] =  "30"; </v>
      </c>
      <c r="AN82" t="str">
        <f t="shared" si="65"/>
        <v/>
      </c>
      <c r="AO82" t="str">
        <f t="shared" si="66"/>
        <v xml:space="preserve">["NAME"] = { ["EN"] = "The Trolls of Urugarth"; }; </v>
      </c>
      <c r="AP82" t="str">
        <f t="shared" si="67"/>
        <v xml:space="preserve">["LORE"] = { ["EN"] = "Defeat trolls in Urugarth."; }; </v>
      </c>
      <c r="AQ82" t="str">
        <f t="shared" si="68"/>
        <v xml:space="preserve">["SUMMARY"] = { ["EN"] = "Defeat 60 Trolls in Urugarth"; }; </v>
      </c>
      <c r="AR82" t="str">
        <f t="shared" si="69"/>
        <v xml:space="preserve">["TITLE"] = { ["EN"] = "the Strong"; }; </v>
      </c>
      <c r="AS82" t="str">
        <f t="shared" si="70"/>
        <v>};</v>
      </c>
    </row>
    <row r="83" spans="1:45" x14ac:dyDescent="0.25">
      <c r="C83" s="3" t="s">
        <v>200</v>
      </c>
      <c r="D83" s="2" t="s">
        <v>134</v>
      </c>
      <c r="E83" s="2"/>
      <c r="M83">
        <v>1</v>
      </c>
      <c r="P83">
        <v>37</v>
      </c>
      <c r="R83" t="str">
        <f t="shared" si="46"/>
        <v xml:space="preserve"> [82] = {["CAT_ID"] = 37; }; -- -- Barad Gúlaran --</v>
      </c>
      <c r="S83" s="1" t="str">
        <f t="shared" si="49"/>
        <v xml:space="preserve"> [82] = {                                           ["TYPE"] = 14;             ["VXP"] =    0; ["LP"] =  0; ["REP"] =    0; ["FACTION"] =  1; ["TIER"] = 1;                      ["NAME"] = { ["EN"] = "-- Barad Gúlaran --"; }; };</v>
      </c>
      <c r="T83">
        <f t="shared" si="50"/>
        <v>82</v>
      </c>
      <c r="U83" t="str">
        <f t="shared" si="51"/>
        <v xml:space="preserve"> [82] = {</v>
      </c>
      <c r="V83" t="str">
        <f t="shared" si="52"/>
        <v xml:space="preserve">                     </v>
      </c>
      <c r="W83" t="str">
        <f t="shared" si="47"/>
        <v/>
      </c>
      <c r="X83" t="str">
        <f t="shared" si="48"/>
        <v xml:space="preserve">["CAT_ID"] = 37; </v>
      </c>
      <c r="Y83" s="1" t="str">
        <f t="shared" si="53"/>
        <v xml:space="preserve">                      </v>
      </c>
      <c r="Z83">
        <f>VLOOKUP(D83,Type!A$2:B$18,2,FALSE)</f>
        <v>14</v>
      </c>
      <c r="AA83" t="str">
        <f t="shared" si="54"/>
        <v xml:space="preserve">["TYPE"] = 14; </v>
      </c>
      <c r="AB83" t="str">
        <f>IF(NOT(ISBLANK(E83)),VLOOKUP(E83,Type!D$2:E$6,2,FALSE),"")</f>
        <v/>
      </c>
      <c r="AC83" t="str">
        <f t="shared" si="55"/>
        <v xml:space="preserve">            </v>
      </c>
      <c r="AD83" t="str">
        <f t="shared" si="56"/>
        <v>0</v>
      </c>
      <c r="AE83" t="str">
        <f t="shared" si="57"/>
        <v xml:space="preserve">["VXP"] =    0; </v>
      </c>
      <c r="AF83" t="str">
        <f t="shared" si="58"/>
        <v>0</v>
      </c>
      <c r="AG83" t="str">
        <f t="shared" si="59"/>
        <v xml:space="preserve">["LP"] =  0; </v>
      </c>
      <c r="AH83" t="str">
        <f t="shared" si="60"/>
        <v>0</v>
      </c>
      <c r="AI83" t="str">
        <f t="shared" si="61"/>
        <v xml:space="preserve">["REP"] =    0; </v>
      </c>
      <c r="AJ83">
        <f>IF(LEN(J83)&gt;0,VLOOKUP(J83,Faction!A$2:B$78,2,FALSE),1)</f>
        <v>1</v>
      </c>
      <c r="AK83" t="str">
        <f t="shared" si="62"/>
        <v xml:space="preserve">["FACTION"] =  1; </v>
      </c>
      <c r="AL83" t="str">
        <f t="shared" si="63"/>
        <v xml:space="preserve">["TIER"] = 1; </v>
      </c>
      <c r="AM83" t="str">
        <f t="shared" si="64"/>
        <v xml:space="preserve">                     </v>
      </c>
      <c r="AN83" t="str">
        <f t="shared" si="65"/>
        <v/>
      </c>
      <c r="AO83" t="str">
        <f t="shared" si="66"/>
        <v xml:space="preserve">["NAME"] = { ["EN"] = "-- Barad Gúlaran --"; }; </v>
      </c>
      <c r="AP83" t="str">
        <f t="shared" si="67"/>
        <v/>
      </c>
      <c r="AQ83" t="str">
        <f t="shared" si="68"/>
        <v/>
      </c>
      <c r="AR83" t="str">
        <f t="shared" si="69"/>
        <v/>
      </c>
      <c r="AS83" t="str">
        <f t="shared" si="70"/>
        <v>};</v>
      </c>
    </row>
    <row r="84" spans="1:45" x14ac:dyDescent="0.25">
      <c r="A84">
        <v>1879173583</v>
      </c>
      <c r="B84">
        <v>27</v>
      </c>
      <c r="C84" s="4" t="s">
        <v>218</v>
      </c>
      <c r="D84" t="s">
        <v>26</v>
      </c>
      <c r="G84" t="s">
        <v>244</v>
      </c>
      <c r="H84">
        <v>10</v>
      </c>
      <c r="K84" t="s">
        <v>228</v>
      </c>
      <c r="L84" t="s">
        <v>227</v>
      </c>
      <c r="M84">
        <v>1</v>
      </c>
      <c r="N84">
        <v>50</v>
      </c>
      <c r="O84" s="2"/>
      <c r="P84" s="2"/>
      <c r="R84" t="str">
        <f t="shared" si="46"/>
        <v xml:space="preserve"> [83] = {["ID"] = 1879173583; }; -- Toppling of Barad Gúlaran</v>
      </c>
      <c r="S84" s="1" t="str">
        <f t="shared" si="49"/>
        <v xml:space="preserve"> [83] = {["ID"] = 1879173583; ["SAVE_INDEX"] =  27; ["TYPE"] =  6;             ["VXP"] =    0; ["LP"] = 10; ["REP"] =    0; ["FACTION"] =  1; ["TIER"] = 1; ["MIN_LVL"] =  "50"; ["NAME"] = { ["EN"] = "Toppling of Barad Gúlaran"; }; ["LORE"] = { ["EN"] = "You have been called upon to do all that needs to be done to close the gates of Barad Gúlaran forever."; }; ["SUMMARY"] = { ["EN"] = "Complete 5 deeds"; }; ["TITLE"] = { ["EN"] = "Rogmul's Bane"; }; };</v>
      </c>
      <c r="T84">
        <f t="shared" si="50"/>
        <v>83</v>
      </c>
      <c r="U84" t="str">
        <f t="shared" si="51"/>
        <v xml:space="preserve"> [83] = {</v>
      </c>
      <c r="V84" t="str">
        <f t="shared" si="52"/>
        <v xml:space="preserve">["ID"] = 1879173583; </v>
      </c>
      <c r="W84" t="str">
        <f t="shared" si="47"/>
        <v xml:space="preserve">["ID"] = 1879173583; </v>
      </c>
      <c r="X84" t="str">
        <f t="shared" si="48"/>
        <v/>
      </c>
      <c r="Y84" s="1" t="str">
        <f t="shared" si="53"/>
        <v xml:space="preserve">["SAVE_INDEX"] =  27; </v>
      </c>
      <c r="Z84">
        <f>VLOOKUP(D84,Type!A$2:B$18,2,FALSE)</f>
        <v>6</v>
      </c>
      <c r="AA84" t="str">
        <f t="shared" si="54"/>
        <v xml:space="preserve">["TYPE"] =  6; </v>
      </c>
      <c r="AB84" t="str">
        <f>IF(NOT(ISBLANK(E84)),VLOOKUP(E84,Type!D$2:E$6,2,FALSE),"")</f>
        <v/>
      </c>
      <c r="AC84" t="str">
        <f t="shared" si="55"/>
        <v xml:space="preserve">            </v>
      </c>
      <c r="AD84" t="str">
        <f t="shared" si="56"/>
        <v>0</v>
      </c>
      <c r="AE84" t="str">
        <f t="shared" si="57"/>
        <v xml:space="preserve">["VXP"] =    0; </v>
      </c>
      <c r="AF84" t="str">
        <f t="shared" si="58"/>
        <v>10</v>
      </c>
      <c r="AG84" t="str">
        <f t="shared" si="59"/>
        <v xml:space="preserve">["LP"] = 10; </v>
      </c>
      <c r="AH84" t="str">
        <f t="shared" si="60"/>
        <v>0</v>
      </c>
      <c r="AI84" t="str">
        <f t="shared" si="61"/>
        <v xml:space="preserve">["REP"] =    0; </v>
      </c>
      <c r="AJ84">
        <f>IF(LEN(J84)&gt;0,VLOOKUP(J84,Faction!A$2:B$78,2,FALSE),1)</f>
        <v>1</v>
      </c>
      <c r="AK84" t="str">
        <f t="shared" si="62"/>
        <v xml:space="preserve">["FACTION"] =  1; </v>
      </c>
      <c r="AL84" t="str">
        <f t="shared" si="63"/>
        <v xml:space="preserve">["TIER"] = 1; </v>
      </c>
      <c r="AM84" t="str">
        <f t="shared" si="64"/>
        <v xml:space="preserve">["MIN_LVL"] =  "50"; </v>
      </c>
      <c r="AN84" t="str">
        <f t="shared" si="65"/>
        <v/>
      </c>
      <c r="AO84" t="str">
        <f t="shared" si="66"/>
        <v xml:space="preserve">["NAME"] = { ["EN"] = "Toppling of Barad Gúlaran"; }; </v>
      </c>
      <c r="AP84" t="str">
        <f t="shared" si="67"/>
        <v xml:space="preserve">["LORE"] = { ["EN"] = "You have been called upon to do all that needs to be done to close the gates of Barad Gúlaran forever."; }; </v>
      </c>
      <c r="AQ84" t="str">
        <f t="shared" si="68"/>
        <v xml:space="preserve">["SUMMARY"] = { ["EN"] = "Complete 5 deeds"; }; </v>
      </c>
      <c r="AR84" t="str">
        <f t="shared" si="69"/>
        <v xml:space="preserve">["TITLE"] = { ["EN"] = "Rogmul's Bane"; }; </v>
      </c>
      <c r="AS84" t="str">
        <f t="shared" si="70"/>
        <v>};</v>
      </c>
    </row>
    <row r="85" spans="1:45" x14ac:dyDescent="0.25">
      <c r="A85">
        <v>1879114750</v>
      </c>
      <c r="B85">
        <v>34</v>
      </c>
      <c r="C85" s="4" t="s">
        <v>223</v>
      </c>
      <c r="D85" t="s">
        <v>31</v>
      </c>
      <c r="F85">
        <v>2000</v>
      </c>
      <c r="H85">
        <v>10</v>
      </c>
      <c r="I85">
        <v>700</v>
      </c>
      <c r="J85" t="s">
        <v>43</v>
      </c>
      <c r="K85" t="s">
        <v>241</v>
      </c>
      <c r="L85" t="s">
        <v>238</v>
      </c>
      <c r="M85">
        <v>2</v>
      </c>
      <c r="N85">
        <v>45</v>
      </c>
      <c r="O85" s="2"/>
      <c r="P85" s="2"/>
      <c r="R85" t="str">
        <f t="shared" si="46"/>
        <v xml:space="preserve"> [84] = {["ID"] = 1879114750; }; -- The Minions of Wisdán (Advanced)</v>
      </c>
      <c r="S85" s="1" t="str">
        <f t="shared" si="49"/>
        <v xml:space="preserve"> [84] = {["ID"] = 1879114750; ["SAVE_INDEX"] =  34; ["TYPE"] =  4;             ["VXP"] = 2000; ["LP"] = 10; ["REP"] =  700; ["FACTION"] = 12; ["TIER"] = 2; ["MIN_LVL"] =  "45"; ["NAME"] = { ["EN"] = "The Minions of Wisdán (Advanced)"; }; ["LORE"] = { ["EN"] = "Defeat Angmarim in Barad Gúlaran."; }; ["SUMMARY"] = { ["EN"] = "Defeat 100 Angmarim in Barad Gúlaran"; }; };</v>
      </c>
      <c r="T85">
        <f t="shared" si="50"/>
        <v>84</v>
      </c>
      <c r="U85" t="str">
        <f t="shared" si="51"/>
        <v xml:space="preserve"> [84] = {</v>
      </c>
      <c r="V85" t="str">
        <f t="shared" si="52"/>
        <v xml:space="preserve">["ID"] = 1879114750; </v>
      </c>
      <c r="W85" t="str">
        <f t="shared" si="47"/>
        <v xml:space="preserve">["ID"] = 1879114750; </v>
      </c>
      <c r="X85" t="str">
        <f t="shared" si="48"/>
        <v/>
      </c>
      <c r="Y85" s="1" t="str">
        <f t="shared" si="53"/>
        <v xml:space="preserve">["SAVE_INDEX"] =  34; </v>
      </c>
      <c r="Z85">
        <f>VLOOKUP(D85,Type!A$2:B$18,2,FALSE)</f>
        <v>4</v>
      </c>
      <c r="AA85" t="str">
        <f t="shared" si="54"/>
        <v xml:space="preserve">["TYPE"] =  4; </v>
      </c>
      <c r="AB85" t="str">
        <f>IF(NOT(ISBLANK(E85)),VLOOKUP(E85,Type!D$2:E$6,2,FALSE),"")</f>
        <v/>
      </c>
      <c r="AC85" t="str">
        <f t="shared" si="55"/>
        <v xml:space="preserve">            </v>
      </c>
      <c r="AD85" t="str">
        <f t="shared" si="56"/>
        <v>2000</v>
      </c>
      <c r="AE85" t="str">
        <f t="shared" si="57"/>
        <v xml:space="preserve">["VXP"] = 2000; </v>
      </c>
      <c r="AF85" t="str">
        <f t="shared" si="58"/>
        <v>10</v>
      </c>
      <c r="AG85" t="str">
        <f t="shared" si="59"/>
        <v xml:space="preserve">["LP"] = 10; </v>
      </c>
      <c r="AH85" t="str">
        <f t="shared" si="60"/>
        <v>700</v>
      </c>
      <c r="AI85" t="str">
        <f t="shared" si="61"/>
        <v xml:space="preserve">["REP"] =  700; </v>
      </c>
      <c r="AJ85">
        <f>IF(LEN(J85)&gt;0,VLOOKUP(J85,Faction!A$2:B$78,2,FALSE),1)</f>
        <v>12</v>
      </c>
      <c r="AK85" t="str">
        <f t="shared" si="62"/>
        <v xml:space="preserve">["FACTION"] = 12; </v>
      </c>
      <c r="AL85" t="str">
        <f t="shared" si="63"/>
        <v xml:space="preserve">["TIER"] = 2; </v>
      </c>
      <c r="AM85" t="str">
        <f t="shared" si="64"/>
        <v xml:space="preserve">["MIN_LVL"] =  "45"; </v>
      </c>
      <c r="AN85" t="str">
        <f t="shared" si="65"/>
        <v/>
      </c>
      <c r="AO85" t="str">
        <f t="shared" si="66"/>
        <v xml:space="preserve">["NAME"] = { ["EN"] = "The Minions of Wisdán (Advanced)"; }; </v>
      </c>
      <c r="AP85" t="str">
        <f t="shared" si="67"/>
        <v xml:space="preserve">["LORE"] = { ["EN"] = "Defeat Angmarim in Barad Gúlaran."; }; </v>
      </c>
      <c r="AQ85" t="str">
        <f t="shared" si="68"/>
        <v xml:space="preserve">["SUMMARY"] = { ["EN"] = "Defeat 100 Angmarim in Barad Gúlaran"; }; </v>
      </c>
      <c r="AR85" t="str">
        <f t="shared" si="69"/>
        <v/>
      </c>
      <c r="AS85" t="str">
        <f t="shared" si="70"/>
        <v>};</v>
      </c>
    </row>
    <row r="86" spans="1:45" x14ac:dyDescent="0.25">
      <c r="A86">
        <v>1879114749</v>
      </c>
      <c r="B86">
        <v>35</v>
      </c>
      <c r="C86" s="4" t="s">
        <v>224</v>
      </c>
      <c r="D86" t="s">
        <v>31</v>
      </c>
      <c r="G86" t="s">
        <v>240</v>
      </c>
      <c r="H86">
        <v>5</v>
      </c>
      <c r="I86">
        <v>700</v>
      </c>
      <c r="J86" t="s">
        <v>43</v>
      </c>
      <c r="K86" t="s">
        <v>239</v>
      </c>
      <c r="L86" t="s">
        <v>238</v>
      </c>
      <c r="M86">
        <v>3</v>
      </c>
      <c r="N86">
        <v>45</v>
      </c>
      <c r="O86" s="2"/>
      <c r="P86" s="2"/>
      <c r="R86" t="str">
        <f t="shared" si="46"/>
        <v xml:space="preserve"> [85] = {["ID"] = 1879114749; }; -- The Minions of Wisdán</v>
      </c>
      <c r="S86" s="1" t="str">
        <f t="shared" si="49"/>
        <v xml:space="preserve"> [85] = {["ID"] = 1879114749; ["SAVE_INDEX"] =  35; ["TYPE"] =  4;             ["VXP"] =    0; ["LP"] =  5; ["REP"] =  700; ["FACTION"] = 12; ["TIER"] = 3; ["MIN_LVL"] =  "45"; ["NAME"] = { ["EN"] = "The Minions of Wisdán"; }; ["LORE"] = { ["EN"] = "Defeat Angmarim in Barad Gúlaran."; }; ["SUMMARY"] = { ["EN"] = "Defeat 50 Angmarim in Barad Gúlaran"; }; ["TITLE"] = { ["EN"] = "the Steadfast"; }; };</v>
      </c>
      <c r="T86">
        <f t="shared" si="50"/>
        <v>85</v>
      </c>
      <c r="U86" t="str">
        <f t="shared" si="51"/>
        <v xml:space="preserve"> [85] = {</v>
      </c>
      <c r="V86" t="str">
        <f t="shared" si="52"/>
        <v xml:space="preserve">["ID"] = 1879114749; </v>
      </c>
      <c r="W86" t="str">
        <f t="shared" si="47"/>
        <v xml:space="preserve">["ID"] = 1879114749; </v>
      </c>
      <c r="X86" t="str">
        <f t="shared" si="48"/>
        <v/>
      </c>
      <c r="Y86" s="1" t="str">
        <f t="shared" si="53"/>
        <v xml:space="preserve">["SAVE_INDEX"] =  35; </v>
      </c>
      <c r="Z86">
        <f>VLOOKUP(D86,Type!A$2:B$18,2,FALSE)</f>
        <v>4</v>
      </c>
      <c r="AA86" t="str">
        <f t="shared" si="54"/>
        <v xml:space="preserve">["TYPE"] =  4; </v>
      </c>
      <c r="AB86" t="str">
        <f>IF(NOT(ISBLANK(E86)),VLOOKUP(E86,Type!D$2:E$6,2,FALSE),"")</f>
        <v/>
      </c>
      <c r="AC86" t="str">
        <f t="shared" si="55"/>
        <v xml:space="preserve">            </v>
      </c>
      <c r="AD86" t="str">
        <f t="shared" si="56"/>
        <v>0</v>
      </c>
      <c r="AE86" t="str">
        <f t="shared" si="57"/>
        <v xml:space="preserve">["VXP"] =    0; </v>
      </c>
      <c r="AF86" t="str">
        <f t="shared" si="58"/>
        <v>5</v>
      </c>
      <c r="AG86" t="str">
        <f t="shared" si="59"/>
        <v xml:space="preserve">["LP"] =  5; </v>
      </c>
      <c r="AH86" t="str">
        <f t="shared" si="60"/>
        <v>700</v>
      </c>
      <c r="AI86" t="str">
        <f t="shared" si="61"/>
        <v xml:space="preserve">["REP"] =  700; </v>
      </c>
      <c r="AJ86">
        <f>IF(LEN(J86)&gt;0,VLOOKUP(J86,Faction!A$2:B$78,2,FALSE),1)</f>
        <v>12</v>
      </c>
      <c r="AK86" t="str">
        <f t="shared" si="62"/>
        <v xml:space="preserve">["FACTION"] = 12; </v>
      </c>
      <c r="AL86" t="str">
        <f t="shared" si="63"/>
        <v xml:space="preserve">["TIER"] = 3; </v>
      </c>
      <c r="AM86" t="str">
        <f t="shared" si="64"/>
        <v xml:space="preserve">["MIN_LVL"] =  "45"; </v>
      </c>
      <c r="AN86" t="str">
        <f t="shared" si="65"/>
        <v/>
      </c>
      <c r="AO86" t="str">
        <f t="shared" si="66"/>
        <v xml:space="preserve">["NAME"] = { ["EN"] = "The Minions of Wisdán"; }; </v>
      </c>
      <c r="AP86" t="str">
        <f t="shared" si="67"/>
        <v xml:space="preserve">["LORE"] = { ["EN"] = "Defeat Angmarim in Barad Gúlaran."; }; </v>
      </c>
      <c r="AQ86" t="str">
        <f t="shared" si="68"/>
        <v xml:space="preserve">["SUMMARY"] = { ["EN"] = "Defeat 50 Angmarim in Barad Gúlaran"; }; </v>
      </c>
      <c r="AR86" t="str">
        <f t="shared" si="69"/>
        <v xml:space="preserve">["TITLE"] = { ["EN"] = "the Steadfast"; }; </v>
      </c>
      <c r="AS86" t="str">
        <f t="shared" si="70"/>
        <v>};</v>
      </c>
    </row>
    <row r="87" spans="1:45" x14ac:dyDescent="0.25">
      <c r="A87">
        <v>1879114747</v>
      </c>
      <c r="B87">
        <v>29</v>
      </c>
      <c r="C87" s="4" t="s">
        <v>217</v>
      </c>
      <c r="D87" t="s">
        <v>26</v>
      </c>
      <c r="G87" t="s">
        <v>242</v>
      </c>
      <c r="H87">
        <v>10</v>
      </c>
      <c r="I87">
        <v>700</v>
      </c>
      <c r="J87" t="s">
        <v>43</v>
      </c>
      <c r="K87" t="s">
        <v>226</v>
      </c>
      <c r="L87" t="s">
        <v>1615</v>
      </c>
      <c r="M87">
        <v>2</v>
      </c>
      <c r="N87">
        <v>45</v>
      </c>
      <c r="O87" s="2"/>
      <c r="P87" s="2"/>
      <c r="R87" t="str">
        <f t="shared" si="46"/>
        <v xml:space="preserve"> [86] = {["ID"] = 1879114747; }; -- Lore of the Enemy</v>
      </c>
      <c r="S87" s="1" t="str">
        <f t="shared" si="49"/>
        <v xml:space="preserve"> [86] = {["ID"] = 1879114747; ["SAVE_INDEX"] =  29; ["TYPE"] =  6;             ["VXP"] =    0; ["LP"] = 10; ["REP"] =  700; ["FACTION"] = 12; ["TIER"] = 2; ["MIN_LVL"] =  "45"; ["NAME"] = { ["EN"] = "Lore of the Enemy"; }; ["LORE"] = { ["EN"] = "Find lore of the Enemy scattered throughout Barad Gúlaran"; }; ["SUMMARY"] = { ["EN"] = "Collect 6 pieces of lore"; }; ["TITLE"] = { ["EN"] = "Keeper of Books"; }; };</v>
      </c>
      <c r="T87">
        <f t="shared" si="50"/>
        <v>86</v>
      </c>
      <c r="U87" t="str">
        <f t="shared" si="51"/>
        <v xml:space="preserve"> [86] = {</v>
      </c>
      <c r="V87" t="str">
        <f t="shared" si="52"/>
        <v xml:space="preserve">["ID"] = 1879114747; </v>
      </c>
      <c r="W87" t="str">
        <f t="shared" si="47"/>
        <v xml:space="preserve">["ID"] = 1879114747; </v>
      </c>
      <c r="X87" t="str">
        <f t="shared" si="48"/>
        <v/>
      </c>
      <c r="Y87" s="1" t="str">
        <f t="shared" si="53"/>
        <v xml:space="preserve">["SAVE_INDEX"] =  29; </v>
      </c>
      <c r="Z87">
        <f>VLOOKUP(D87,Type!A$2:B$18,2,FALSE)</f>
        <v>6</v>
      </c>
      <c r="AA87" t="str">
        <f t="shared" si="54"/>
        <v xml:space="preserve">["TYPE"] =  6; </v>
      </c>
      <c r="AB87" t="str">
        <f>IF(NOT(ISBLANK(E87)),VLOOKUP(E87,Type!D$2:E$6,2,FALSE),"")</f>
        <v/>
      </c>
      <c r="AC87" t="str">
        <f t="shared" si="55"/>
        <v xml:space="preserve">            </v>
      </c>
      <c r="AD87" t="str">
        <f t="shared" si="56"/>
        <v>0</v>
      </c>
      <c r="AE87" t="str">
        <f t="shared" si="57"/>
        <v xml:space="preserve">["VXP"] =    0; </v>
      </c>
      <c r="AF87" t="str">
        <f t="shared" si="58"/>
        <v>10</v>
      </c>
      <c r="AG87" t="str">
        <f t="shared" si="59"/>
        <v xml:space="preserve">["LP"] = 10; </v>
      </c>
      <c r="AH87" t="str">
        <f t="shared" si="60"/>
        <v>700</v>
      </c>
      <c r="AI87" t="str">
        <f t="shared" si="61"/>
        <v xml:space="preserve">["REP"] =  700; </v>
      </c>
      <c r="AJ87">
        <f>IF(LEN(J87)&gt;0,VLOOKUP(J87,Faction!A$2:B$78,2,FALSE),1)</f>
        <v>12</v>
      </c>
      <c r="AK87" t="str">
        <f t="shared" si="62"/>
        <v xml:space="preserve">["FACTION"] = 12; </v>
      </c>
      <c r="AL87" t="str">
        <f t="shared" si="63"/>
        <v xml:space="preserve">["TIER"] = 2; </v>
      </c>
      <c r="AM87" t="str">
        <f t="shared" si="64"/>
        <v xml:space="preserve">["MIN_LVL"] =  "45"; </v>
      </c>
      <c r="AN87" t="str">
        <f t="shared" si="65"/>
        <v/>
      </c>
      <c r="AO87" t="str">
        <f t="shared" si="66"/>
        <v xml:space="preserve">["NAME"] = { ["EN"] = "Lore of the Enemy"; }; </v>
      </c>
      <c r="AP87" t="str">
        <f t="shared" si="67"/>
        <v xml:space="preserve">["LORE"] = { ["EN"] = "Find lore of the Enemy scattered throughout Barad Gúlaran"; }; </v>
      </c>
      <c r="AQ87" t="str">
        <f t="shared" si="68"/>
        <v xml:space="preserve">["SUMMARY"] = { ["EN"] = "Collect 6 pieces of lore"; }; </v>
      </c>
      <c r="AR87" t="str">
        <f t="shared" si="69"/>
        <v xml:space="preserve">["TITLE"] = { ["EN"] = "Keeper of Books"; }; </v>
      </c>
      <c r="AS87" t="str">
        <f t="shared" si="70"/>
        <v>};</v>
      </c>
    </row>
    <row r="88" spans="1:45" x14ac:dyDescent="0.25">
      <c r="A88">
        <v>1879114748</v>
      </c>
      <c r="B88">
        <v>28</v>
      </c>
      <c r="C88" s="4" t="s">
        <v>216</v>
      </c>
      <c r="D88" t="s">
        <v>31</v>
      </c>
      <c r="G88" t="s">
        <v>243</v>
      </c>
      <c r="H88">
        <v>5</v>
      </c>
      <c r="I88">
        <v>700</v>
      </c>
      <c r="J88" t="s">
        <v>43</v>
      </c>
      <c r="K88" t="s">
        <v>229</v>
      </c>
      <c r="L88" t="s">
        <v>225</v>
      </c>
      <c r="M88">
        <v>2</v>
      </c>
      <c r="N88">
        <v>45</v>
      </c>
      <c r="O88" s="2"/>
      <c r="P88" s="2"/>
      <c r="R88" t="str">
        <f t="shared" si="46"/>
        <v xml:space="preserve"> [87] = {["ID"] = 1879114748; }; -- Champions of Barad Gúlaran</v>
      </c>
      <c r="S88" s="1" t="str">
        <f t="shared" si="49"/>
        <v xml:space="preserve"> [87] = {["ID"] = 1879114748; ["SAVE_INDEX"] =  28; ["TYPE"] =  4;             ["VXP"] =    0; ["LP"] =  5; ["REP"] =  700; ["FACTION"] = 12; ["TIER"] = 2; ["MIN_LVL"] =  "45"; ["NAME"] = { ["EN"] = "Champions of Barad Gúlaran"; }; ["LORE"] = { ["EN"] = "Defeat the champions of Barad Gúlaran."; }; ["SUMMARY"] = { ["EN"] = "Defeat 6 champions"; }; ["TITLE"] = { ["EN"] = "Defender Against the Terror"; }; };</v>
      </c>
      <c r="T88">
        <f t="shared" si="50"/>
        <v>87</v>
      </c>
      <c r="U88" t="str">
        <f t="shared" si="51"/>
        <v xml:space="preserve"> [87] = {</v>
      </c>
      <c r="V88" t="str">
        <f t="shared" si="52"/>
        <v xml:space="preserve">["ID"] = 1879114748; </v>
      </c>
      <c r="W88" t="str">
        <f t="shared" si="47"/>
        <v xml:space="preserve">["ID"] = 1879114748; </v>
      </c>
      <c r="X88" t="str">
        <f t="shared" si="48"/>
        <v/>
      </c>
      <c r="Y88" s="1" t="str">
        <f t="shared" si="53"/>
        <v xml:space="preserve">["SAVE_INDEX"] =  28; </v>
      </c>
      <c r="Z88">
        <f>VLOOKUP(D88,Type!A$2:B$18,2,FALSE)</f>
        <v>4</v>
      </c>
      <c r="AA88" t="str">
        <f t="shared" si="54"/>
        <v xml:space="preserve">["TYPE"] =  4; </v>
      </c>
      <c r="AB88" t="str">
        <f>IF(NOT(ISBLANK(E88)),VLOOKUP(E88,Type!D$2:E$6,2,FALSE),"")</f>
        <v/>
      </c>
      <c r="AC88" t="str">
        <f t="shared" si="55"/>
        <v xml:space="preserve">            </v>
      </c>
      <c r="AD88" t="str">
        <f t="shared" si="56"/>
        <v>0</v>
      </c>
      <c r="AE88" t="str">
        <f t="shared" si="57"/>
        <v xml:space="preserve">["VXP"] =    0; </v>
      </c>
      <c r="AF88" t="str">
        <f t="shared" si="58"/>
        <v>5</v>
      </c>
      <c r="AG88" t="str">
        <f t="shared" si="59"/>
        <v xml:space="preserve">["LP"] =  5; </v>
      </c>
      <c r="AH88" t="str">
        <f t="shared" si="60"/>
        <v>700</v>
      </c>
      <c r="AI88" t="str">
        <f t="shared" si="61"/>
        <v xml:space="preserve">["REP"] =  700; </v>
      </c>
      <c r="AJ88">
        <f>IF(LEN(J88)&gt;0,VLOOKUP(J88,Faction!A$2:B$78,2,FALSE),1)</f>
        <v>12</v>
      </c>
      <c r="AK88" t="str">
        <f t="shared" si="62"/>
        <v xml:space="preserve">["FACTION"] = 12; </v>
      </c>
      <c r="AL88" t="str">
        <f t="shared" si="63"/>
        <v xml:space="preserve">["TIER"] = 2; </v>
      </c>
      <c r="AM88" t="str">
        <f t="shared" si="64"/>
        <v xml:space="preserve">["MIN_LVL"] =  "45"; </v>
      </c>
      <c r="AN88" t="str">
        <f t="shared" si="65"/>
        <v/>
      </c>
      <c r="AO88" t="str">
        <f t="shared" si="66"/>
        <v xml:space="preserve">["NAME"] = { ["EN"] = "Champions of Barad Gúlaran"; }; </v>
      </c>
      <c r="AP88" t="str">
        <f t="shared" si="67"/>
        <v xml:space="preserve">["LORE"] = { ["EN"] = "Defeat the champions of Barad Gúlaran."; }; </v>
      </c>
      <c r="AQ88" t="str">
        <f t="shared" si="68"/>
        <v xml:space="preserve">["SUMMARY"] = { ["EN"] = "Defeat 6 champions"; }; </v>
      </c>
      <c r="AR88" t="str">
        <f t="shared" si="69"/>
        <v xml:space="preserve">["TITLE"] = { ["EN"] = "Defender Against the Terror"; }; </v>
      </c>
      <c r="AS88" t="str">
        <f t="shared" si="70"/>
        <v>};</v>
      </c>
    </row>
    <row r="89" spans="1:45" x14ac:dyDescent="0.25">
      <c r="A89">
        <v>1879114752</v>
      </c>
      <c r="B89">
        <v>32</v>
      </c>
      <c r="C89" s="4" t="s">
        <v>221</v>
      </c>
      <c r="D89" t="s">
        <v>31</v>
      </c>
      <c r="F89">
        <v>2000</v>
      </c>
      <c r="H89">
        <v>10</v>
      </c>
      <c r="I89">
        <v>700</v>
      </c>
      <c r="J89" t="s">
        <v>43</v>
      </c>
      <c r="K89" t="s">
        <v>237</v>
      </c>
      <c r="L89" t="s">
        <v>236</v>
      </c>
      <c r="M89">
        <v>2</v>
      </c>
      <c r="N89">
        <v>45</v>
      </c>
      <c r="O89" s="2"/>
      <c r="P89" s="2"/>
      <c r="R89" t="str">
        <f t="shared" si="46"/>
        <v xml:space="preserve"> [88] = {["ID"] = 1879114752; }; -- The Dead That Live (Advanced)</v>
      </c>
      <c r="S89" s="1" t="str">
        <f t="shared" si="49"/>
        <v xml:space="preserve"> [88] = {["ID"] = 1879114752; ["SAVE_INDEX"] =  32; ["TYPE"] =  4;             ["VXP"] = 2000; ["LP"] = 10; ["REP"] =  700; ["FACTION"] = 12; ["TIER"] = 2; ["MIN_LVL"] =  "45"; ["NAME"] = { ["EN"] = "The Dead That Live (Advanced)"; }; ["LORE"] = { ["EN"] = "Defeat the Dead in Barad Gúlaran."; }; ["SUMMARY"] = { ["EN"] = "Defeat 120 Dead in Barad Gúlaran"; }; };</v>
      </c>
      <c r="T89">
        <f t="shared" si="50"/>
        <v>88</v>
      </c>
      <c r="U89" t="str">
        <f t="shared" si="51"/>
        <v xml:space="preserve"> [88] = {</v>
      </c>
      <c r="V89" t="str">
        <f t="shared" si="52"/>
        <v xml:space="preserve">["ID"] = 1879114752; </v>
      </c>
      <c r="W89" t="str">
        <f t="shared" si="47"/>
        <v xml:space="preserve">["ID"] = 1879114752; </v>
      </c>
      <c r="X89" t="str">
        <f t="shared" si="48"/>
        <v/>
      </c>
      <c r="Y89" s="1" t="str">
        <f t="shared" si="53"/>
        <v xml:space="preserve">["SAVE_INDEX"] =  32; </v>
      </c>
      <c r="Z89">
        <f>VLOOKUP(D89,Type!A$2:B$18,2,FALSE)</f>
        <v>4</v>
      </c>
      <c r="AA89" t="str">
        <f t="shared" si="54"/>
        <v xml:space="preserve">["TYPE"] =  4; </v>
      </c>
      <c r="AB89" t="str">
        <f>IF(NOT(ISBLANK(E89)),VLOOKUP(E89,Type!D$2:E$6,2,FALSE),"")</f>
        <v/>
      </c>
      <c r="AC89" t="str">
        <f t="shared" si="55"/>
        <v xml:space="preserve">            </v>
      </c>
      <c r="AD89" t="str">
        <f t="shared" si="56"/>
        <v>2000</v>
      </c>
      <c r="AE89" t="str">
        <f t="shared" si="57"/>
        <v xml:space="preserve">["VXP"] = 2000; </v>
      </c>
      <c r="AF89" t="str">
        <f t="shared" si="58"/>
        <v>10</v>
      </c>
      <c r="AG89" t="str">
        <f t="shared" si="59"/>
        <v xml:space="preserve">["LP"] = 10; </v>
      </c>
      <c r="AH89" t="str">
        <f t="shared" si="60"/>
        <v>700</v>
      </c>
      <c r="AI89" t="str">
        <f t="shared" si="61"/>
        <v xml:space="preserve">["REP"] =  700; </v>
      </c>
      <c r="AJ89">
        <f>IF(LEN(J89)&gt;0,VLOOKUP(J89,Faction!A$2:B$78,2,FALSE),1)</f>
        <v>12</v>
      </c>
      <c r="AK89" t="str">
        <f t="shared" si="62"/>
        <v xml:space="preserve">["FACTION"] = 12; </v>
      </c>
      <c r="AL89" t="str">
        <f t="shared" si="63"/>
        <v xml:space="preserve">["TIER"] = 2; </v>
      </c>
      <c r="AM89" t="str">
        <f t="shared" si="64"/>
        <v xml:space="preserve">["MIN_LVL"] =  "45"; </v>
      </c>
      <c r="AN89" t="str">
        <f t="shared" si="65"/>
        <v/>
      </c>
      <c r="AO89" t="str">
        <f t="shared" si="66"/>
        <v xml:space="preserve">["NAME"] = { ["EN"] = "The Dead That Live (Advanced)"; }; </v>
      </c>
      <c r="AP89" t="str">
        <f t="shared" si="67"/>
        <v xml:space="preserve">["LORE"] = { ["EN"] = "Defeat the Dead in Barad Gúlaran."; }; </v>
      </c>
      <c r="AQ89" t="str">
        <f t="shared" si="68"/>
        <v xml:space="preserve">["SUMMARY"] = { ["EN"] = "Defeat 120 Dead in Barad Gúlaran"; }; </v>
      </c>
      <c r="AR89" t="str">
        <f t="shared" si="69"/>
        <v/>
      </c>
      <c r="AS89" t="str">
        <f t="shared" si="70"/>
        <v>};</v>
      </c>
    </row>
    <row r="90" spans="1:45" x14ac:dyDescent="0.25">
      <c r="A90">
        <v>1879114751</v>
      </c>
      <c r="B90">
        <v>33</v>
      </c>
      <c r="C90" s="4" t="s">
        <v>222</v>
      </c>
      <c r="D90" t="s">
        <v>31</v>
      </c>
      <c r="G90" t="s">
        <v>234</v>
      </c>
      <c r="H90">
        <v>5</v>
      </c>
      <c r="I90">
        <v>700</v>
      </c>
      <c r="J90" t="s">
        <v>43</v>
      </c>
      <c r="K90" t="s">
        <v>235</v>
      </c>
      <c r="L90" t="s">
        <v>236</v>
      </c>
      <c r="M90">
        <v>3</v>
      </c>
      <c r="N90">
        <v>45</v>
      </c>
      <c r="O90" s="2"/>
      <c r="P90" s="2"/>
      <c r="R90" t="str">
        <f t="shared" si="46"/>
        <v xml:space="preserve"> [89] = {["ID"] = 1879114751; }; -- The Dead That Live</v>
      </c>
      <c r="S90" s="1" t="str">
        <f t="shared" si="49"/>
        <v xml:space="preserve"> [89] = {["ID"] = 1879114751; ["SAVE_INDEX"] =  33; ["TYPE"] =  4;             ["VXP"] =    0; ["LP"] =  5; ["REP"] =  700; ["FACTION"] = 12; ["TIER"] = 3; ["MIN_LVL"] =  "45"; ["NAME"] = { ["EN"] = "The Dead That Live"; }; ["LORE"] = { ["EN"] = "Defeat the Dead in Barad Gúlaran."; }; ["SUMMARY"] = { ["EN"] = "Defeat 60 Dead in Barad Gúlaran"; }; ["TITLE"] = { ["EN"] = "the Defiant"; }; };</v>
      </c>
      <c r="T90">
        <f t="shared" si="50"/>
        <v>89</v>
      </c>
      <c r="U90" t="str">
        <f t="shared" si="51"/>
        <v xml:space="preserve"> [89] = {</v>
      </c>
      <c r="V90" t="str">
        <f t="shared" si="52"/>
        <v xml:space="preserve">["ID"] = 1879114751; </v>
      </c>
      <c r="W90" t="str">
        <f t="shared" si="47"/>
        <v xml:space="preserve">["ID"] = 1879114751; </v>
      </c>
      <c r="X90" t="str">
        <f t="shared" si="48"/>
        <v/>
      </c>
      <c r="Y90" s="1" t="str">
        <f t="shared" si="53"/>
        <v xml:space="preserve">["SAVE_INDEX"] =  33; </v>
      </c>
      <c r="Z90">
        <f>VLOOKUP(D90,Type!A$2:B$18,2,FALSE)</f>
        <v>4</v>
      </c>
      <c r="AA90" t="str">
        <f t="shared" si="54"/>
        <v xml:space="preserve">["TYPE"] =  4; </v>
      </c>
      <c r="AB90" t="str">
        <f>IF(NOT(ISBLANK(E90)),VLOOKUP(E90,Type!D$2:E$6,2,FALSE),"")</f>
        <v/>
      </c>
      <c r="AC90" t="str">
        <f t="shared" si="55"/>
        <v xml:space="preserve">            </v>
      </c>
      <c r="AD90" t="str">
        <f t="shared" si="56"/>
        <v>0</v>
      </c>
      <c r="AE90" t="str">
        <f t="shared" si="57"/>
        <v xml:space="preserve">["VXP"] =    0; </v>
      </c>
      <c r="AF90" t="str">
        <f t="shared" si="58"/>
        <v>5</v>
      </c>
      <c r="AG90" t="str">
        <f t="shared" si="59"/>
        <v xml:space="preserve">["LP"] =  5; </v>
      </c>
      <c r="AH90" t="str">
        <f t="shared" si="60"/>
        <v>700</v>
      </c>
      <c r="AI90" t="str">
        <f t="shared" si="61"/>
        <v xml:space="preserve">["REP"] =  700; </v>
      </c>
      <c r="AJ90">
        <f>IF(LEN(J90)&gt;0,VLOOKUP(J90,Faction!A$2:B$78,2,FALSE),1)</f>
        <v>12</v>
      </c>
      <c r="AK90" t="str">
        <f t="shared" si="62"/>
        <v xml:space="preserve">["FACTION"] = 12; </v>
      </c>
      <c r="AL90" t="str">
        <f t="shared" si="63"/>
        <v xml:space="preserve">["TIER"] = 3; </v>
      </c>
      <c r="AM90" t="str">
        <f t="shared" si="64"/>
        <v xml:space="preserve">["MIN_LVL"] =  "45"; </v>
      </c>
      <c r="AN90" t="str">
        <f t="shared" si="65"/>
        <v/>
      </c>
      <c r="AO90" t="str">
        <f t="shared" si="66"/>
        <v xml:space="preserve">["NAME"] = { ["EN"] = "The Dead That Live"; }; </v>
      </c>
      <c r="AP90" t="str">
        <f t="shared" si="67"/>
        <v xml:space="preserve">["LORE"] = { ["EN"] = "Defeat the Dead in Barad Gúlaran."; }; </v>
      </c>
      <c r="AQ90" t="str">
        <f t="shared" si="68"/>
        <v xml:space="preserve">["SUMMARY"] = { ["EN"] = "Defeat 60 Dead in Barad Gúlaran"; }; </v>
      </c>
      <c r="AR90" t="str">
        <f t="shared" si="69"/>
        <v xml:space="preserve">["TITLE"] = { ["EN"] = "the Defiant"; }; </v>
      </c>
      <c r="AS90" t="str">
        <f t="shared" si="70"/>
        <v>};</v>
      </c>
    </row>
    <row r="91" spans="1:45" x14ac:dyDescent="0.25">
      <c r="A91">
        <v>1879114754</v>
      </c>
      <c r="B91">
        <v>30</v>
      </c>
      <c r="C91" s="4" t="s">
        <v>219</v>
      </c>
      <c r="D91" t="s">
        <v>31</v>
      </c>
      <c r="F91">
        <v>2000</v>
      </c>
      <c r="H91">
        <v>10</v>
      </c>
      <c r="I91">
        <v>700</v>
      </c>
      <c r="J91" t="s">
        <v>43</v>
      </c>
      <c r="K91" t="s">
        <v>233</v>
      </c>
      <c r="L91" t="s">
        <v>230</v>
      </c>
      <c r="M91">
        <v>2</v>
      </c>
      <c r="N91">
        <v>45</v>
      </c>
      <c r="O91" s="2"/>
      <c r="P91" s="2"/>
      <c r="R91" t="str">
        <f t="shared" si="46"/>
        <v xml:space="preserve"> [90] = {["ID"] = 1879114754; }; -- Allies of the Enemy (Advanced)</v>
      </c>
      <c r="S91" s="1" t="str">
        <f t="shared" si="49"/>
        <v xml:space="preserve"> [90] = {["ID"] = 1879114754; ["SAVE_INDEX"] =  30; ["TYPE"] =  4;             ["VXP"] = 2000; ["LP"] = 10; ["REP"] =  700; ["FACTION"] = 12; ["TIER"] = 2; ["MIN_LVL"] =  "45"; ["NAME"] = { ["EN"] = "Allies of the Enemy (Advanced)"; }; ["LORE"] = { ["EN"] = "Defeat Hillmen in Barad Gúlaran."; }; ["SUMMARY"] = { ["EN"] = "Defeat 40 Hillmen in Barad Gúlaran"; }; };</v>
      </c>
      <c r="T91">
        <f t="shared" si="50"/>
        <v>90</v>
      </c>
      <c r="U91" t="str">
        <f t="shared" si="51"/>
        <v xml:space="preserve"> [90] = {</v>
      </c>
      <c r="V91" t="str">
        <f t="shared" si="52"/>
        <v xml:space="preserve">["ID"] = 1879114754; </v>
      </c>
      <c r="W91" t="str">
        <f t="shared" si="47"/>
        <v xml:space="preserve">["ID"] = 1879114754; </v>
      </c>
      <c r="X91" t="str">
        <f t="shared" si="48"/>
        <v/>
      </c>
      <c r="Y91" s="1" t="str">
        <f t="shared" si="53"/>
        <v xml:space="preserve">["SAVE_INDEX"] =  30; </v>
      </c>
      <c r="Z91">
        <f>VLOOKUP(D91,Type!A$2:B$18,2,FALSE)</f>
        <v>4</v>
      </c>
      <c r="AA91" t="str">
        <f t="shared" si="54"/>
        <v xml:space="preserve">["TYPE"] =  4; </v>
      </c>
      <c r="AB91" t="str">
        <f>IF(NOT(ISBLANK(E91)),VLOOKUP(E91,Type!D$2:E$6,2,FALSE),"")</f>
        <v/>
      </c>
      <c r="AC91" t="str">
        <f t="shared" si="55"/>
        <v xml:space="preserve">            </v>
      </c>
      <c r="AD91" t="str">
        <f t="shared" si="56"/>
        <v>2000</v>
      </c>
      <c r="AE91" t="str">
        <f t="shared" si="57"/>
        <v xml:space="preserve">["VXP"] = 2000; </v>
      </c>
      <c r="AF91" t="str">
        <f t="shared" si="58"/>
        <v>10</v>
      </c>
      <c r="AG91" t="str">
        <f t="shared" si="59"/>
        <v xml:space="preserve">["LP"] = 10; </v>
      </c>
      <c r="AH91" t="str">
        <f t="shared" si="60"/>
        <v>700</v>
      </c>
      <c r="AI91" t="str">
        <f t="shared" si="61"/>
        <v xml:space="preserve">["REP"] =  700; </v>
      </c>
      <c r="AJ91">
        <f>IF(LEN(J91)&gt;0,VLOOKUP(J91,Faction!A$2:B$78,2,FALSE),1)</f>
        <v>12</v>
      </c>
      <c r="AK91" t="str">
        <f t="shared" si="62"/>
        <v xml:space="preserve">["FACTION"] = 12; </v>
      </c>
      <c r="AL91" t="str">
        <f t="shared" si="63"/>
        <v xml:space="preserve">["TIER"] = 2; </v>
      </c>
      <c r="AM91" t="str">
        <f t="shared" si="64"/>
        <v xml:space="preserve">["MIN_LVL"] =  "45"; </v>
      </c>
      <c r="AN91" t="str">
        <f t="shared" si="65"/>
        <v/>
      </c>
      <c r="AO91" t="str">
        <f t="shared" si="66"/>
        <v xml:space="preserve">["NAME"] = { ["EN"] = "Allies of the Enemy (Advanced)"; }; </v>
      </c>
      <c r="AP91" t="str">
        <f t="shared" si="67"/>
        <v xml:space="preserve">["LORE"] = { ["EN"] = "Defeat Hillmen in Barad Gúlaran."; }; </v>
      </c>
      <c r="AQ91" t="str">
        <f t="shared" si="68"/>
        <v xml:space="preserve">["SUMMARY"] = { ["EN"] = "Defeat 40 Hillmen in Barad Gúlaran"; }; </v>
      </c>
      <c r="AR91" t="str">
        <f t="shared" si="69"/>
        <v/>
      </c>
      <c r="AS91" t="str">
        <f t="shared" si="70"/>
        <v>};</v>
      </c>
    </row>
    <row r="92" spans="1:45" x14ac:dyDescent="0.25">
      <c r="A92">
        <v>1879114753</v>
      </c>
      <c r="B92">
        <v>31</v>
      </c>
      <c r="C92" s="4" t="s">
        <v>220</v>
      </c>
      <c r="D92" t="s">
        <v>31</v>
      </c>
      <c r="G92" t="s">
        <v>232</v>
      </c>
      <c r="H92">
        <v>5</v>
      </c>
      <c r="I92">
        <v>700</v>
      </c>
      <c r="J92" t="s">
        <v>43</v>
      </c>
      <c r="K92" t="s">
        <v>231</v>
      </c>
      <c r="L92" t="s">
        <v>230</v>
      </c>
      <c r="M92">
        <v>3</v>
      </c>
      <c r="N92">
        <v>45</v>
      </c>
      <c r="O92" s="2"/>
      <c r="P92" s="2"/>
      <c r="R92" t="str">
        <f t="shared" si="46"/>
        <v xml:space="preserve"> [91] = {["ID"] = 1879114753; }; -- Allies of the Enemy</v>
      </c>
      <c r="S92" s="1" t="str">
        <f t="shared" si="49"/>
        <v xml:space="preserve"> [91] = {["ID"] = 1879114753; ["SAVE_INDEX"] =  31; ["TYPE"] =  4;             ["VXP"] =    0; ["LP"] =  5; ["REP"] =  700; ["FACTION"] = 12; ["TIER"] = 3; ["MIN_LVL"] =  "45"; ["NAME"] = { ["EN"] = "Allies of the Enemy"; }; ["LORE"] = { ["EN"] = "Defeat Hillmen in Barad Gúlaran."; }; ["SUMMARY"] = { ["EN"] = "Defeat 20 Hillmen in Barad Gúlaran"; }; ["TITLE"] = { ["EN"] = "the Determined"; }; };</v>
      </c>
      <c r="T92">
        <f t="shared" si="50"/>
        <v>91</v>
      </c>
      <c r="U92" t="str">
        <f t="shared" si="51"/>
        <v xml:space="preserve"> [91] = {</v>
      </c>
      <c r="V92" t="str">
        <f t="shared" si="52"/>
        <v xml:space="preserve">["ID"] = 1879114753; </v>
      </c>
      <c r="W92" t="str">
        <f t="shared" si="47"/>
        <v xml:space="preserve">["ID"] = 1879114753; </v>
      </c>
      <c r="X92" t="str">
        <f t="shared" si="48"/>
        <v/>
      </c>
      <c r="Y92" s="1" t="str">
        <f t="shared" si="53"/>
        <v xml:space="preserve">["SAVE_INDEX"] =  31; </v>
      </c>
      <c r="Z92">
        <f>VLOOKUP(D92,Type!A$2:B$18,2,FALSE)</f>
        <v>4</v>
      </c>
      <c r="AA92" t="str">
        <f t="shared" si="54"/>
        <v xml:space="preserve">["TYPE"] =  4; </v>
      </c>
      <c r="AB92" t="str">
        <f>IF(NOT(ISBLANK(E92)),VLOOKUP(E92,Type!D$2:E$6,2,FALSE),"")</f>
        <v/>
      </c>
      <c r="AC92" t="str">
        <f t="shared" si="55"/>
        <v xml:space="preserve">            </v>
      </c>
      <c r="AD92" t="str">
        <f t="shared" si="56"/>
        <v>0</v>
      </c>
      <c r="AE92" t="str">
        <f t="shared" si="57"/>
        <v xml:space="preserve">["VXP"] =    0; </v>
      </c>
      <c r="AF92" t="str">
        <f t="shared" si="58"/>
        <v>5</v>
      </c>
      <c r="AG92" t="str">
        <f t="shared" si="59"/>
        <v xml:space="preserve">["LP"] =  5; </v>
      </c>
      <c r="AH92" t="str">
        <f t="shared" si="60"/>
        <v>700</v>
      </c>
      <c r="AI92" t="str">
        <f t="shared" si="61"/>
        <v xml:space="preserve">["REP"] =  700; </v>
      </c>
      <c r="AJ92">
        <f>IF(LEN(J92)&gt;0,VLOOKUP(J92,Faction!A$2:B$78,2,FALSE),1)</f>
        <v>12</v>
      </c>
      <c r="AK92" t="str">
        <f t="shared" si="62"/>
        <v xml:space="preserve">["FACTION"] = 12; </v>
      </c>
      <c r="AL92" t="str">
        <f t="shared" si="63"/>
        <v xml:space="preserve">["TIER"] = 3; </v>
      </c>
      <c r="AM92" t="str">
        <f t="shared" si="64"/>
        <v xml:space="preserve">["MIN_LVL"] =  "45"; </v>
      </c>
      <c r="AN92" t="str">
        <f t="shared" si="65"/>
        <v/>
      </c>
      <c r="AO92" t="str">
        <f t="shared" si="66"/>
        <v xml:space="preserve">["NAME"] = { ["EN"] = "Allies of the Enemy"; }; </v>
      </c>
      <c r="AP92" t="str">
        <f t="shared" si="67"/>
        <v xml:space="preserve">["LORE"] = { ["EN"] = "Defeat Hillmen in Barad Gúlaran."; }; </v>
      </c>
      <c r="AQ92" t="str">
        <f t="shared" si="68"/>
        <v xml:space="preserve">["SUMMARY"] = { ["EN"] = "Defeat 20 Hillmen in Barad Gúlaran"; }; </v>
      </c>
      <c r="AR92" t="str">
        <f t="shared" si="69"/>
        <v xml:space="preserve">["TITLE"] = { ["EN"] = "the Determined"; }; </v>
      </c>
      <c r="AS92" t="str">
        <f t="shared" si="70"/>
        <v>};</v>
      </c>
    </row>
    <row r="93" spans="1:45" x14ac:dyDescent="0.25">
      <c r="C93" s="3" t="s">
        <v>203</v>
      </c>
      <c r="D93" s="2" t="s">
        <v>134</v>
      </c>
      <c r="E93" s="2"/>
      <c r="M93">
        <v>0</v>
      </c>
      <c r="P93">
        <v>38</v>
      </c>
      <c r="R93" t="str">
        <f t="shared" si="46"/>
        <v xml:space="preserve"> [92] = {["CAT_ID"] = 38; }; -- -- The Rift of Nûrz Ghâshu --</v>
      </c>
      <c r="S93" s="1" t="str">
        <f t="shared" si="49"/>
        <v xml:space="preserve"> [92] = {                                           ["TYPE"] = 14;             ["VXP"] =    0; ["LP"] =  0; ["REP"] =    0; ["FACTION"] =  1; ["TIER"] = 0;                      ["NAME"] = { ["EN"] = "-- The Rift of Nûrz Ghâshu --"; }; };</v>
      </c>
      <c r="T93">
        <f t="shared" si="50"/>
        <v>92</v>
      </c>
      <c r="U93" t="str">
        <f t="shared" si="51"/>
        <v xml:space="preserve"> [92] = {</v>
      </c>
      <c r="V93" t="str">
        <f t="shared" si="52"/>
        <v xml:space="preserve">                     </v>
      </c>
      <c r="W93" t="str">
        <f t="shared" si="47"/>
        <v/>
      </c>
      <c r="X93" t="str">
        <f t="shared" si="48"/>
        <v xml:space="preserve">["CAT_ID"] = 38; </v>
      </c>
      <c r="Y93" s="1" t="str">
        <f t="shared" si="53"/>
        <v xml:space="preserve">                      </v>
      </c>
      <c r="Z93">
        <f>VLOOKUP(D93,Type!A$2:B$18,2,FALSE)</f>
        <v>14</v>
      </c>
      <c r="AA93" t="str">
        <f t="shared" si="54"/>
        <v xml:space="preserve">["TYPE"] = 14; </v>
      </c>
      <c r="AB93" t="str">
        <f>IF(NOT(ISBLANK(E93)),VLOOKUP(E93,Type!D$2:E$6,2,FALSE),"")</f>
        <v/>
      </c>
      <c r="AC93" t="str">
        <f t="shared" si="55"/>
        <v xml:space="preserve">            </v>
      </c>
      <c r="AD93" t="str">
        <f t="shared" si="56"/>
        <v>0</v>
      </c>
      <c r="AE93" t="str">
        <f t="shared" si="57"/>
        <v xml:space="preserve">["VXP"] =    0; </v>
      </c>
      <c r="AF93" t="str">
        <f t="shared" si="58"/>
        <v>0</v>
      </c>
      <c r="AG93" t="str">
        <f t="shared" si="59"/>
        <v xml:space="preserve">["LP"] =  0; </v>
      </c>
      <c r="AH93" t="str">
        <f t="shared" si="60"/>
        <v>0</v>
      </c>
      <c r="AI93" t="str">
        <f t="shared" si="61"/>
        <v xml:space="preserve">["REP"] =    0; </v>
      </c>
      <c r="AJ93">
        <f>IF(LEN(J93)&gt;0,VLOOKUP(J93,Faction!A$2:B$78,2,FALSE),1)</f>
        <v>1</v>
      </c>
      <c r="AK93" t="str">
        <f t="shared" si="62"/>
        <v xml:space="preserve">["FACTION"] =  1; </v>
      </c>
      <c r="AL93" t="str">
        <f t="shared" si="63"/>
        <v xml:space="preserve">["TIER"] = 0; </v>
      </c>
      <c r="AM93" t="str">
        <f t="shared" si="64"/>
        <v xml:space="preserve">                     </v>
      </c>
      <c r="AN93" t="str">
        <f t="shared" si="65"/>
        <v/>
      </c>
      <c r="AO93" t="str">
        <f t="shared" si="66"/>
        <v xml:space="preserve">["NAME"] = { ["EN"] = "-- The Rift of Nûrz Ghâshu --"; }; </v>
      </c>
      <c r="AP93" t="str">
        <f t="shared" si="67"/>
        <v/>
      </c>
      <c r="AQ93" t="str">
        <f t="shared" si="68"/>
        <v/>
      </c>
      <c r="AR93" t="str">
        <f t="shared" si="69"/>
        <v/>
      </c>
      <c r="AS93" t="str">
        <f t="shared" si="70"/>
        <v>};</v>
      </c>
    </row>
    <row r="94" spans="1:45" x14ac:dyDescent="0.25">
      <c r="A94">
        <v>1879384896</v>
      </c>
      <c r="B94">
        <v>64</v>
      </c>
      <c r="C94" s="4" t="s">
        <v>331</v>
      </c>
      <c r="D94" t="s">
        <v>31</v>
      </c>
      <c r="G94" t="s">
        <v>333</v>
      </c>
      <c r="K94" t="s">
        <v>336</v>
      </c>
      <c r="L94" t="s">
        <v>335</v>
      </c>
      <c r="M94">
        <v>0</v>
      </c>
      <c r="N94">
        <v>50</v>
      </c>
      <c r="R94" t="str">
        <f t="shared" si="46"/>
        <v xml:space="preserve"> [93] = {["ID"] = 1879384896; }; -- The Rift of Nûrz Ghâshu -- Tier 2</v>
      </c>
      <c r="S94" s="1" t="str">
        <f t="shared" si="49"/>
        <v xml:space="preserve"> [93] = {["ID"] = 1879384896; ["SAVE_INDEX"] =  64; ["TYPE"] =  4;             ["VXP"] =    0; ["LP"] =  0; ["REP"] =    0; ["FACTION"] =  1; ["TIER"] = 0; ["MIN_LVL"] =  "50"; ["NAME"] = { ["EN"] = "The Rift of Nûrz Ghâshu -- Tier 2"; }; ["LORE"] = { ["EN"] = "Complete The Rift of Nûrz Ghâshu"; }; ["SUMMARY"] = { ["EN"] = "Complete The Rift of Nûrz Ghâshu (Tier 2)"; }; ["TITLE"] = { ["EN"] = "Vanguard of the Rift"; }; };</v>
      </c>
      <c r="T94">
        <f t="shared" si="50"/>
        <v>93</v>
      </c>
      <c r="U94" t="str">
        <f t="shared" si="51"/>
        <v xml:space="preserve"> [93] = {</v>
      </c>
      <c r="V94" t="str">
        <f t="shared" si="52"/>
        <v xml:space="preserve">["ID"] = 1879384896; </v>
      </c>
      <c r="W94" t="str">
        <f t="shared" si="47"/>
        <v xml:space="preserve">["ID"] = 1879384896; </v>
      </c>
      <c r="X94" t="str">
        <f t="shared" si="48"/>
        <v/>
      </c>
      <c r="Y94" s="1" t="str">
        <f t="shared" si="53"/>
        <v xml:space="preserve">["SAVE_INDEX"] =  64; </v>
      </c>
      <c r="Z94">
        <f>VLOOKUP(D94,Type!A$2:B$18,2,FALSE)</f>
        <v>4</v>
      </c>
      <c r="AA94" t="str">
        <f t="shared" si="54"/>
        <v xml:space="preserve">["TYPE"] =  4; </v>
      </c>
      <c r="AB94" t="str">
        <f>IF(NOT(ISBLANK(E94)),VLOOKUP(E94,Type!D$2:E$6,2,FALSE),"")</f>
        <v/>
      </c>
      <c r="AC94" t="str">
        <f t="shared" si="55"/>
        <v xml:space="preserve">            </v>
      </c>
      <c r="AD94" t="str">
        <f t="shared" si="56"/>
        <v>0</v>
      </c>
      <c r="AE94" t="str">
        <f t="shared" si="57"/>
        <v xml:space="preserve">["VXP"] =    0; </v>
      </c>
      <c r="AF94" t="str">
        <f t="shared" si="58"/>
        <v>0</v>
      </c>
      <c r="AG94" t="str">
        <f t="shared" si="59"/>
        <v xml:space="preserve">["LP"] =  0; </v>
      </c>
      <c r="AH94" t="str">
        <f t="shared" si="60"/>
        <v>0</v>
      </c>
      <c r="AI94" t="str">
        <f t="shared" si="61"/>
        <v xml:space="preserve">["REP"] =    0; </v>
      </c>
      <c r="AJ94">
        <f>IF(LEN(J94)&gt;0,VLOOKUP(J94,Faction!A$2:B$78,2,FALSE),1)</f>
        <v>1</v>
      </c>
      <c r="AK94" t="str">
        <f t="shared" si="62"/>
        <v xml:space="preserve">["FACTION"] =  1; </v>
      </c>
      <c r="AL94" t="str">
        <f t="shared" si="63"/>
        <v xml:space="preserve">["TIER"] = 0; </v>
      </c>
      <c r="AM94" t="str">
        <f t="shared" si="64"/>
        <v xml:space="preserve">["MIN_LVL"] =  "50"; </v>
      </c>
      <c r="AN94" t="str">
        <f t="shared" si="65"/>
        <v/>
      </c>
      <c r="AO94" t="str">
        <f t="shared" si="66"/>
        <v xml:space="preserve">["NAME"] = { ["EN"] = "The Rift of Nûrz Ghâshu -- Tier 2"; }; </v>
      </c>
      <c r="AP94" t="str">
        <f t="shared" si="67"/>
        <v xml:space="preserve">["LORE"] = { ["EN"] = "Complete The Rift of Nûrz Ghâshu"; }; </v>
      </c>
      <c r="AQ94" t="str">
        <f t="shared" si="68"/>
        <v xml:space="preserve">["SUMMARY"] = { ["EN"] = "Complete The Rift of Nûrz Ghâshu (Tier 2)"; }; </v>
      </c>
      <c r="AR94" t="str">
        <f t="shared" si="69"/>
        <v xml:space="preserve">["TITLE"] = { ["EN"] = "Vanguard of the Rift"; }; </v>
      </c>
      <c r="AS94" t="str">
        <f t="shared" si="70"/>
        <v>};</v>
      </c>
    </row>
    <row r="95" spans="1:45" x14ac:dyDescent="0.25">
      <c r="A95">
        <v>1879384897</v>
      </c>
      <c r="B95">
        <v>65</v>
      </c>
      <c r="C95" s="4" t="s">
        <v>332</v>
      </c>
      <c r="D95" t="s">
        <v>31</v>
      </c>
      <c r="G95" t="s">
        <v>334</v>
      </c>
      <c r="K95" t="s">
        <v>337</v>
      </c>
      <c r="L95" t="s">
        <v>335</v>
      </c>
      <c r="M95">
        <v>0</v>
      </c>
      <c r="N95">
        <v>50</v>
      </c>
      <c r="R95" t="str">
        <f t="shared" si="46"/>
        <v xml:space="preserve"> [94] = {["ID"] = 1879384897; }; -- The Rift of Nûrz Ghâshu -- Tier 3</v>
      </c>
      <c r="S95" s="1" t="str">
        <f t="shared" si="49"/>
        <v xml:space="preserve"> [94] = {["ID"] = 1879384897; ["SAVE_INDEX"] =  65; ["TYPE"] =  4;             ["VXP"] =    0; ["LP"] =  0; ["REP"] =    0; ["FACTION"] =  1; ["TIER"] = 0; ["MIN_LVL"] =  "50"; ["NAME"] = { ["EN"] = "The Rift of Nûrz Ghâshu -- Tier 3"; }; ["LORE"] = { ["EN"] = "Complete The Rift of Nûrz Ghâshu"; }; ["SUMMARY"] = { ["EN"] = "Complete The Rift of Nûrz Ghâshu (Tier 3)"; }; ["TITLE"] = { ["EN"] = "Challenger of the Rift"; }; };</v>
      </c>
      <c r="T95">
        <f t="shared" si="50"/>
        <v>94</v>
      </c>
      <c r="U95" t="str">
        <f t="shared" si="51"/>
        <v xml:space="preserve"> [94] = {</v>
      </c>
      <c r="V95" t="str">
        <f t="shared" si="52"/>
        <v xml:space="preserve">["ID"] = 1879384897; </v>
      </c>
      <c r="W95" t="str">
        <f t="shared" si="47"/>
        <v xml:space="preserve">["ID"] = 1879384897; </v>
      </c>
      <c r="X95" t="str">
        <f t="shared" si="48"/>
        <v/>
      </c>
      <c r="Y95" s="1" t="str">
        <f t="shared" si="53"/>
        <v xml:space="preserve">["SAVE_INDEX"] =  65; </v>
      </c>
      <c r="Z95">
        <f>VLOOKUP(D95,Type!A$2:B$18,2,FALSE)</f>
        <v>4</v>
      </c>
      <c r="AA95" t="str">
        <f t="shared" si="54"/>
        <v xml:space="preserve">["TYPE"] =  4; </v>
      </c>
      <c r="AB95" t="str">
        <f>IF(NOT(ISBLANK(E95)),VLOOKUP(E95,Type!D$2:E$6,2,FALSE),"")</f>
        <v/>
      </c>
      <c r="AC95" t="str">
        <f t="shared" si="55"/>
        <v xml:space="preserve">            </v>
      </c>
      <c r="AD95" t="str">
        <f t="shared" si="56"/>
        <v>0</v>
      </c>
      <c r="AE95" t="str">
        <f t="shared" si="57"/>
        <v xml:space="preserve">["VXP"] =    0; </v>
      </c>
      <c r="AF95" t="str">
        <f t="shared" si="58"/>
        <v>0</v>
      </c>
      <c r="AG95" t="str">
        <f t="shared" si="59"/>
        <v xml:space="preserve">["LP"] =  0; </v>
      </c>
      <c r="AH95" t="str">
        <f t="shared" si="60"/>
        <v>0</v>
      </c>
      <c r="AI95" t="str">
        <f t="shared" si="61"/>
        <v xml:space="preserve">["REP"] =    0; </v>
      </c>
      <c r="AJ95">
        <f>IF(LEN(J95)&gt;0,VLOOKUP(J95,Faction!A$2:B$78,2,FALSE),1)</f>
        <v>1</v>
      </c>
      <c r="AK95" t="str">
        <f t="shared" si="62"/>
        <v xml:space="preserve">["FACTION"] =  1; </v>
      </c>
      <c r="AL95" t="str">
        <f t="shared" si="63"/>
        <v xml:space="preserve">["TIER"] = 0; </v>
      </c>
      <c r="AM95" t="str">
        <f t="shared" si="64"/>
        <v xml:space="preserve">["MIN_LVL"] =  "50"; </v>
      </c>
      <c r="AN95" t="str">
        <f t="shared" si="65"/>
        <v/>
      </c>
      <c r="AO95" t="str">
        <f t="shared" si="66"/>
        <v xml:space="preserve">["NAME"] = { ["EN"] = "The Rift of Nûrz Ghâshu -- Tier 3"; }; </v>
      </c>
      <c r="AP95" t="str">
        <f t="shared" si="67"/>
        <v xml:space="preserve">["LORE"] = { ["EN"] = "Complete The Rift of Nûrz Ghâshu"; }; </v>
      </c>
      <c r="AQ95" t="str">
        <f t="shared" si="68"/>
        <v xml:space="preserve">["SUMMARY"] = { ["EN"] = "Complete The Rift of Nûrz Ghâshu (Tier 3)"; }; </v>
      </c>
      <c r="AR95" t="str">
        <f t="shared" si="69"/>
        <v xml:space="preserve">["TITLE"] = { ["EN"] = "Challenger of the Rift"; }; </v>
      </c>
      <c r="AS95" t="str">
        <f t="shared" si="70"/>
        <v>};</v>
      </c>
    </row>
    <row r="96" spans="1:45" x14ac:dyDescent="0.25">
      <c r="C96" s="3" t="s">
        <v>285</v>
      </c>
      <c r="D96" s="2" t="s">
        <v>134</v>
      </c>
      <c r="E96" s="2"/>
      <c r="P96">
        <v>39</v>
      </c>
      <c r="R96" t="str">
        <f t="shared" si="46"/>
        <v xml:space="preserve"> [95] = {["CAT_ID"] = 39; }; -- - Helegrod -</v>
      </c>
      <c r="S96" s="1" t="str">
        <f t="shared" si="49"/>
        <v xml:space="preserve"> [95] = {                                           ["TYPE"] = 14;             ["VXP"] =    0; ["LP"] =  0; ["REP"] =    0; ["FACTION"] =  1; ["TIER"] = 0;                      ["NAME"] = { ["EN"] = "- Helegrod -"; }; };</v>
      </c>
      <c r="T96">
        <f t="shared" si="50"/>
        <v>95</v>
      </c>
      <c r="U96" t="str">
        <f t="shared" si="51"/>
        <v xml:space="preserve"> [95] = {</v>
      </c>
      <c r="V96" t="str">
        <f t="shared" si="52"/>
        <v xml:space="preserve">                     </v>
      </c>
      <c r="W96" t="str">
        <f t="shared" si="47"/>
        <v/>
      </c>
      <c r="X96" t="str">
        <f t="shared" si="48"/>
        <v xml:space="preserve">["CAT_ID"] = 39; </v>
      </c>
      <c r="Y96" s="1" t="str">
        <f t="shared" si="53"/>
        <v xml:space="preserve">                      </v>
      </c>
      <c r="Z96">
        <f>VLOOKUP(D96,Type!A$2:B$18,2,FALSE)</f>
        <v>14</v>
      </c>
      <c r="AA96" t="str">
        <f t="shared" si="54"/>
        <v xml:space="preserve">["TYPE"] = 14; </v>
      </c>
      <c r="AB96" t="str">
        <f>IF(NOT(ISBLANK(E96)),VLOOKUP(E96,Type!D$2:E$6,2,FALSE),"")</f>
        <v/>
      </c>
      <c r="AC96" t="str">
        <f t="shared" si="55"/>
        <v xml:space="preserve">            </v>
      </c>
      <c r="AD96" t="str">
        <f t="shared" si="56"/>
        <v>0</v>
      </c>
      <c r="AE96" t="str">
        <f t="shared" si="57"/>
        <v xml:space="preserve">["VXP"] =    0; </v>
      </c>
      <c r="AF96" t="str">
        <f t="shared" si="58"/>
        <v>0</v>
      </c>
      <c r="AG96" t="str">
        <f t="shared" si="59"/>
        <v xml:space="preserve">["LP"] =  0; </v>
      </c>
      <c r="AH96" t="str">
        <f t="shared" si="60"/>
        <v>0</v>
      </c>
      <c r="AI96" t="str">
        <f t="shared" si="61"/>
        <v xml:space="preserve">["REP"] =    0; </v>
      </c>
      <c r="AJ96">
        <f>IF(LEN(J96)&gt;0,VLOOKUP(J96,Faction!A$2:B$78,2,FALSE),1)</f>
        <v>1</v>
      </c>
      <c r="AK96" t="str">
        <f t="shared" si="62"/>
        <v xml:space="preserve">["FACTION"] =  1; </v>
      </c>
      <c r="AL96" t="str">
        <f t="shared" si="63"/>
        <v xml:space="preserve">["TIER"] = 0; </v>
      </c>
      <c r="AM96" t="str">
        <f t="shared" si="64"/>
        <v xml:space="preserve">                     </v>
      </c>
      <c r="AN96" t="str">
        <f t="shared" si="65"/>
        <v/>
      </c>
      <c r="AO96" t="str">
        <f t="shared" si="66"/>
        <v xml:space="preserve">["NAME"] = { ["EN"] = "- Helegrod -"; }; </v>
      </c>
      <c r="AP96" t="str">
        <f t="shared" si="67"/>
        <v/>
      </c>
      <c r="AQ96" t="str">
        <f t="shared" si="68"/>
        <v/>
      </c>
      <c r="AR96" t="str">
        <f t="shared" si="69"/>
        <v/>
      </c>
      <c r="AS96" t="str">
        <f t="shared" si="70"/>
        <v>};</v>
      </c>
    </row>
    <row r="97" spans="1:45" x14ac:dyDescent="0.25">
      <c r="A97">
        <v>1879189792</v>
      </c>
      <c r="B97">
        <v>66</v>
      </c>
      <c r="C97" s="4" t="s">
        <v>339</v>
      </c>
      <c r="D97" t="s">
        <v>31</v>
      </c>
      <c r="G97" t="s">
        <v>343</v>
      </c>
      <c r="K97" t="s">
        <v>345</v>
      </c>
      <c r="L97" t="s">
        <v>344</v>
      </c>
      <c r="M97">
        <v>0</v>
      </c>
      <c r="N97">
        <v>50</v>
      </c>
      <c r="R97" t="str">
        <f t="shared" si="46"/>
        <v xml:space="preserve"> [96] = {["ID"] = 1879189792; }; -- Helegrod -- Dragon Wing</v>
      </c>
      <c r="S97" s="1" t="str">
        <f t="shared" si="49"/>
        <v xml:space="preserve"> [96] = {["ID"] = 1879189792; ["SAVE_INDEX"] =  66; ["TYPE"] =  4;             ["VXP"] =    0; ["LP"] =  0; ["REP"] =    0; ["FACTION"] =  1; ["TIER"] = 0; ["MIN_LVL"] =  "50"; ["NAME"] = { ["EN"] = "Helegrod -- Dragon Wing"; }; ["LORE"] = { ["EN"] = "Helegrod was once an outpost of the great dwarf-realm of the Misty Mountains known to most as Moria. This wing now serves as the tomb of the dragon Thorog."; }; ["SUMMARY"] = { ["EN"] = "Complete Thorog Defeated"; }; ["TITLE"] = { ["EN"] = "De-animator of Thorog"; }; };</v>
      </c>
      <c r="T97">
        <f t="shared" si="50"/>
        <v>96</v>
      </c>
      <c r="U97" t="str">
        <f t="shared" si="51"/>
        <v xml:space="preserve"> [96] = {</v>
      </c>
      <c r="V97" t="str">
        <f t="shared" si="52"/>
        <v xml:space="preserve">["ID"] = 1879189792; </v>
      </c>
      <c r="W97" t="str">
        <f t="shared" si="47"/>
        <v xml:space="preserve">["ID"] = 1879189792; </v>
      </c>
      <c r="X97" t="str">
        <f t="shared" si="48"/>
        <v/>
      </c>
      <c r="Y97" s="1" t="str">
        <f t="shared" si="53"/>
        <v xml:space="preserve">["SAVE_INDEX"] =  66; </v>
      </c>
      <c r="Z97">
        <f>VLOOKUP(D97,Type!A$2:B$18,2,FALSE)</f>
        <v>4</v>
      </c>
      <c r="AA97" t="str">
        <f t="shared" si="54"/>
        <v xml:space="preserve">["TYPE"] =  4; </v>
      </c>
      <c r="AB97" t="str">
        <f>IF(NOT(ISBLANK(E97)),VLOOKUP(E97,Type!D$2:E$6,2,FALSE),"")</f>
        <v/>
      </c>
      <c r="AC97" t="str">
        <f t="shared" si="55"/>
        <v xml:space="preserve">            </v>
      </c>
      <c r="AD97" t="str">
        <f t="shared" si="56"/>
        <v>0</v>
      </c>
      <c r="AE97" t="str">
        <f t="shared" si="57"/>
        <v xml:space="preserve">["VXP"] =    0; </v>
      </c>
      <c r="AF97" t="str">
        <f t="shared" si="58"/>
        <v>0</v>
      </c>
      <c r="AG97" t="str">
        <f t="shared" si="59"/>
        <v xml:space="preserve">["LP"] =  0; </v>
      </c>
      <c r="AH97" t="str">
        <f t="shared" si="60"/>
        <v>0</v>
      </c>
      <c r="AI97" t="str">
        <f t="shared" si="61"/>
        <v xml:space="preserve">["REP"] =    0; </v>
      </c>
      <c r="AJ97">
        <f>IF(LEN(J97)&gt;0,VLOOKUP(J97,Faction!A$2:B$78,2,FALSE),1)</f>
        <v>1</v>
      </c>
      <c r="AK97" t="str">
        <f t="shared" si="62"/>
        <v xml:space="preserve">["FACTION"] =  1; </v>
      </c>
      <c r="AL97" t="str">
        <f t="shared" si="63"/>
        <v xml:space="preserve">["TIER"] = 0; </v>
      </c>
      <c r="AM97" t="str">
        <f t="shared" si="64"/>
        <v xml:space="preserve">["MIN_LVL"] =  "50"; </v>
      </c>
      <c r="AN97" t="str">
        <f t="shared" si="65"/>
        <v/>
      </c>
      <c r="AO97" t="str">
        <f t="shared" si="66"/>
        <v xml:space="preserve">["NAME"] = { ["EN"] = "Helegrod -- Dragon Wing"; }; </v>
      </c>
      <c r="AP97" t="str">
        <f t="shared" si="67"/>
        <v xml:space="preserve">["LORE"] = { ["EN"] = "Helegrod was once an outpost of the great dwarf-realm of the Misty Mountains known to most as Moria. This wing now serves as the tomb of the dragon Thorog."; }; </v>
      </c>
      <c r="AQ97" t="str">
        <f t="shared" si="68"/>
        <v xml:space="preserve">["SUMMARY"] = { ["EN"] = "Complete Thorog Defeated"; }; </v>
      </c>
      <c r="AR97" t="str">
        <f t="shared" si="69"/>
        <v xml:space="preserve">["TITLE"] = { ["EN"] = "De-animator of Thorog"; }; </v>
      </c>
      <c r="AS97" t="str">
        <f t="shared" si="70"/>
        <v>};</v>
      </c>
    </row>
    <row r="98" spans="1:45" x14ac:dyDescent="0.25">
      <c r="A98">
        <v>1879185328</v>
      </c>
      <c r="B98">
        <v>67</v>
      </c>
      <c r="C98" s="4" t="s">
        <v>338</v>
      </c>
      <c r="D98" t="s">
        <v>31</v>
      </c>
      <c r="G98" t="s">
        <v>348</v>
      </c>
      <c r="K98" t="s">
        <v>347</v>
      </c>
      <c r="L98" t="s">
        <v>346</v>
      </c>
      <c r="M98">
        <v>1</v>
      </c>
      <c r="R98" t="str">
        <f t="shared" si="46"/>
        <v xml:space="preserve"> [97] = {["ID"] = 1879185328; }; -- Helegrod -- The Gate to Thorog</v>
      </c>
      <c r="S98" s="1" t="str">
        <f t="shared" si="49"/>
        <v xml:space="preserve"> [97] = {["ID"] = 1879185328; ["SAVE_INDEX"] =  67; ["TYPE"] =  4;             ["VXP"] =    0; ["LP"] =  0; ["REP"] =    0; ["FACTION"] =  1; ["TIER"] = 1;                      ["NAME"] = { ["EN"] = "Helegrod -- The Gate to Thorog"; }; ["LORE"] = { ["EN"] = "Access to the courtyard and Thorog is controlled by three guardians. They must all be vanquished before the master of Helegrod may be approached."; }; ["SUMMARY"] = { ["EN"] = "Complete Giant, Spider, and Drake wings"; }; ["TITLE"] = { ["EN"] = "Challenger of Thorog"; }; };</v>
      </c>
      <c r="T98">
        <f t="shared" si="50"/>
        <v>97</v>
      </c>
      <c r="U98" t="str">
        <f t="shared" si="51"/>
        <v xml:space="preserve"> [97] = {</v>
      </c>
      <c r="V98" t="str">
        <f t="shared" si="52"/>
        <v xml:space="preserve">["ID"] = 1879185328; </v>
      </c>
      <c r="W98" t="str">
        <f t="shared" si="47"/>
        <v xml:space="preserve">["ID"] = 1879185328; </v>
      </c>
      <c r="X98" t="str">
        <f t="shared" si="48"/>
        <v/>
      </c>
      <c r="Y98" s="1" t="str">
        <f t="shared" si="53"/>
        <v xml:space="preserve">["SAVE_INDEX"] =  67; </v>
      </c>
      <c r="Z98">
        <f>VLOOKUP(D98,Type!A$2:B$18,2,FALSE)</f>
        <v>4</v>
      </c>
      <c r="AA98" t="str">
        <f t="shared" si="54"/>
        <v xml:space="preserve">["TYPE"] =  4; </v>
      </c>
      <c r="AB98" t="str">
        <f>IF(NOT(ISBLANK(E98)),VLOOKUP(E98,Type!D$2:E$6,2,FALSE),"")</f>
        <v/>
      </c>
      <c r="AC98" t="str">
        <f t="shared" si="55"/>
        <v xml:space="preserve">            </v>
      </c>
      <c r="AD98" t="str">
        <f t="shared" si="56"/>
        <v>0</v>
      </c>
      <c r="AE98" t="str">
        <f t="shared" si="57"/>
        <v xml:space="preserve">["VXP"] =    0; </v>
      </c>
      <c r="AF98" t="str">
        <f t="shared" si="58"/>
        <v>0</v>
      </c>
      <c r="AG98" t="str">
        <f t="shared" si="59"/>
        <v xml:space="preserve">["LP"] =  0; </v>
      </c>
      <c r="AH98" t="str">
        <f t="shared" si="60"/>
        <v>0</v>
      </c>
      <c r="AI98" t="str">
        <f t="shared" si="61"/>
        <v xml:space="preserve">["REP"] =    0; </v>
      </c>
      <c r="AJ98">
        <f>IF(LEN(J98)&gt;0,VLOOKUP(J98,Faction!A$2:B$78,2,FALSE),1)</f>
        <v>1</v>
      </c>
      <c r="AK98" t="str">
        <f t="shared" si="62"/>
        <v xml:space="preserve">["FACTION"] =  1; </v>
      </c>
      <c r="AL98" t="str">
        <f t="shared" si="63"/>
        <v xml:space="preserve">["TIER"] = 1; </v>
      </c>
      <c r="AM98" t="str">
        <f t="shared" si="64"/>
        <v xml:space="preserve">                     </v>
      </c>
      <c r="AN98" t="str">
        <f t="shared" si="65"/>
        <v/>
      </c>
      <c r="AO98" t="str">
        <f t="shared" si="66"/>
        <v xml:space="preserve">["NAME"] = { ["EN"] = "Helegrod -- The Gate to Thorog"; }; </v>
      </c>
      <c r="AP98" t="str">
        <f t="shared" si="67"/>
        <v xml:space="preserve">["LORE"] = { ["EN"] = "Access to the courtyard and Thorog is controlled by three guardians. They must all be vanquished before the master of Helegrod may be approached."; }; </v>
      </c>
      <c r="AQ98" t="str">
        <f t="shared" si="68"/>
        <v xml:space="preserve">["SUMMARY"] = { ["EN"] = "Complete Giant, Spider, and Drake wings"; }; </v>
      </c>
      <c r="AR98" t="str">
        <f t="shared" si="69"/>
        <v xml:space="preserve">["TITLE"] = { ["EN"] = "Challenger of Thorog"; }; </v>
      </c>
      <c r="AS98" t="str">
        <f t="shared" si="70"/>
        <v>};</v>
      </c>
    </row>
    <row r="99" spans="1:45" x14ac:dyDescent="0.25">
      <c r="A99">
        <v>1879188857</v>
      </c>
      <c r="B99">
        <v>68</v>
      </c>
      <c r="C99" s="4" t="s">
        <v>340</v>
      </c>
      <c r="D99" t="s">
        <v>31</v>
      </c>
      <c r="G99" t="s">
        <v>349</v>
      </c>
      <c r="K99" t="s">
        <v>181</v>
      </c>
      <c r="L99" t="s">
        <v>350</v>
      </c>
      <c r="M99">
        <v>0</v>
      </c>
      <c r="N99" t="s">
        <v>1392</v>
      </c>
      <c r="R99" t="str">
        <f t="shared" si="46"/>
        <v xml:space="preserve"> [98] = {["ID"] = 1879188857; }; -- Helegrod -- Drake Wing</v>
      </c>
      <c r="S99" s="1" t="str">
        <f t="shared" si="49"/>
        <v xml:space="preserve"> [98] = {["ID"] = 1879188857; ["SAVE_INDEX"] =  68; ["TYPE"] =  4;             ["VXP"] =    0; ["LP"] =  0; ["REP"] =    0; ["FACTION"] =  1; ["TIER"] = 0; ["MIN_LVL"] = "CAP"; ["NAME"] = { ["EN"] = "Helegrod -- Drake Wing"; }; ["LORE"] = { ["EN"] = "Helegrod was once an outpost of the great dwarf-realm of the Misty Mountains known to most as Moria. This wing is now home to a brood of drakes descended from the great dragon Thorog."; }; ["SUMMARY"] = { ["EN"] = "Complete 3 quests and 1 challenge"; }; ["TITLE"] = { ["EN"] = "Drake Dropper"; }; };</v>
      </c>
      <c r="T99">
        <f t="shared" si="50"/>
        <v>98</v>
      </c>
      <c r="U99" t="str">
        <f t="shared" si="51"/>
        <v xml:space="preserve"> [98] = {</v>
      </c>
      <c r="V99" t="str">
        <f t="shared" si="52"/>
        <v xml:space="preserve">["ID"] = 1879188857; </v>
      </c>
      <c r="W99" t="str">
        <f t="shared" si="47"/>
        <v xml:space="preserve">["ID"] = 1879188857; </v>
      </c>
      <c r="X99" t="str">
        <f t="shared" si="48"/>
        <v/>
      </c>
      <c r="Y99" s="1" t="str">
        <f t="shared" si="53"/>
        <v xml:space="preserve">["SAVE_INDEX"] =  68; </v>
      </c>
      <c r="Z99">
        <f>VLOOKUP(D99,Type!A$2:B$18,2,FALSE)</f>
        <v>4</v>
      </c>
      <c r="AA99" t="str">
        <f t="shared" si="54"/>
        <v xml:space="preserve">["TYPE"] =  4; </v>
      </c>
      <c r="AB99" t="str">
        <f>IF(NOT(ISBLANK(E99)),VLOOKUP(E99,Type!D$2:E$6,2,FALSE),"")</f>
        <v/>
      </c>
      <c r="AC99" t="str">
        <f t="shared" si="55"/>
        <v xml:space="preserve">            </v>
      </c>
      <c r="AD99" t="str">
        <f t="shared" si="56"/>
        <v>0</v>
      </c>
      <c r="AE99" t="str">
        <f t="shared" si="57"/>
        <v xml:space="preserve">["VXP"] =    0; </v>
      </c>
      <c r="AF99" t="str">
        <f t="shared" si="58"/>
        <v>0</v>
      </c>
      <c r="AG99" t="str">
        <f t="shared" si="59"/>
        <v xml:space="preserve">["LP"] =  0; </v>
      </c>
      <c r="AH99" t="str">
        <f t="shared" si="60"/>
        <v>0</v>
      </c>
      <c r="AI99" t="str">
        <f t="shared" si="61"/>
        <v xml:space="preserve">["REP"] =    0; </v>
      </c>
      <c r="AJ99">
        <f>IF(LEN(J99)&gt;0,VLOOKUP(J99,Faction!A$2:B$78,2,FALSE),1)</f>
        <v>1</v>
      </c>
      <c r="AK99" t="str">
        <f t="shared" si="62"/>
        <v xml:space="preserve">["FACTION"] =  1; </v>
      </c>
      <c r="AL99" t="str">
        <f t="shared" si="63"/>
        <v xml:space="preserve">["TIER"] = 0; </v>
      </c>
      <c r="AM99" t="str">
        <f t="shared" si="64"/>
        <v xml:space="preserve">["MIN_LVL"] = "CAP"; </v>
      </c>
      <c r="AN99" t="str">
        <f t="shared" si="65"/>
        <v/>
      </c>
      <c r="AO99" t="str">
        <f t="shared" si="66"/>
        <v xml:space="preserve">["NAME"] = { ["EN"] = "Helegrod -- Drake Wing"; }; </v>
      </c>
      <c r="AP99" t="str">
        <f t="shared" si="67"/>
        <v xml:space="preserve">["LORE"] = { ["EN"] = "Helegrod was once an outpost of the great dwarf-realm of the Misty Mountains known to most as Moria. This wing is now home to a brood of drakes descended from the great dragon Thorog."; }; </v>
      </c>
      <c r="AQ99" t="str">
        <f t="shared" si="68"/>
        <v xml:space="preserve">["SUMMARY"] = { ["EN"] = "Complete 3 quests and 1 challenge"; }; </v>
      </c>
      <c r="AR99" t="str">
        <f t="shared" si="69"/>
        <v xml:space="preserve">["TITLE"] = { ["EN"] = "Drake Dropper"; }; </v>
      </c>
      <c r="AS99" t="str">
        <f t="shared" si="70"/>
        <v>};</v>
      </c>
    </row>
    <row r="100" spans="1:45" x14ac:dyDescent="0.25">
      <c r="A100">
        <v>1879189686</v>
      </c>
      <c r="B100">
        <v>69</v>
      </c>
      <c r="C100" s="4" t="s">
        <v>341</v>
      </c>
      <c r="D100" t="s">
        <v>31</v>
      </c>
      <c r="G100" t="s">
        <v>351</v>
      </c>
      <c r="K100" t="s">
        <v>181</v>
      </c>
      <c r="L100" t="s">
        <v>1627</v>
      </c>
      <c r="M100">
        <v>0</v>
      </c>
      <c r="N100" t="s">
        <v>1392</v>
      </c>
      <c r="R100" t="str">
        <f t="shared" si="46"/>
        <v xml:space="preserve"> [99] = {["ID"] = 1879189686; }; -- Helegrod -- Giant Wing</v>
      </c>
      <c r="S100" s="1" t="str">
        <f t="shared" si="49"/>
        <v xml:space="preserve"> [99] = {["ID"] = 1879189686; ["SAVE_INDEX"] =  69; ["TYPE"] =  4;             ["VXP"] =    0; ["LP"] =  0; ["REP"] =    0; ["FACTION"] =  1; ["TIER"] = 0; ["MIN_LVL"] = "CAP"; ["NAME"] = { ["EN"] = "Helegrod -- Giant Wing"; }; ["LORE"] = { ["EN"] = "Helegrod was once an outpost of the great dwarf-realm of the Misty Mountains known to most as Moria. Giants under the influence of Skorgrím Dourhand and the Angmarim now call this wing of the dwarf-hold home."; }; ["SUMMARY"] = { ["EN"] = "Complete 3 quests and 1 challenge"; }; ["TITLE"] = { ["EN"] = "Diminisher of Giants"; }; };</v>
      </c>
      <c r="T100">
        <f t="shared" si="50"/>
        <v>99</v>
      </c>
      <c r="U100" t="str">
        <f t="shared" si="51"/>
        <v xml:space="preserve"> [99] = {</v>
      </c>
      <c r="V100" t="str">
        <f t="shared" si="52"/>
        <v xml:space="preserve">["ID"] = 1879189686; </v>
      </c>
      <c r="W100" t="str">
        <f t="shared" si="47"/>
        <v xml:space="preserve">["ID"] = 1879189686; </v>
      </c>
      <c r="X100" t="str">
        <f t="shared" si="48"/>
        <v/>
      </c>
      <c r="Y100" s="1" t="str">
        <f t="shared" si="53"/>
        <v xml:space="preserve">["SAVE_INDEX"] =  69; </v>
      </c>
      <c r="Z100">
        <f>VLOOKUP(D100,Type!A$2:B$18,2,FALSE)</f>
        <v>4</v>
      </c>
      <c r="AA100" t="str">
        <f t="shared" si="54"/>
        <v xml:space="preserve">["TYPE"] =  4; </v>
      </c>
      <c r="AB100" t="str">
        <f>IF(NOT(ISBLANK(E100)),VLOOKUP(E100,Type!D$2:E$6,2,FALSE),"")</f>
        <v/>
      </c>
      <c r="AC100" t="str">
        <f t="shared" si="55"/>
        <v xml:space="preserve">            </v>
      </c>
      <c r="AD100" t="str">
        <f t="shared" si="56"/>
        <v>0</v>
      </c>
      <c r="AE100" t="str">
        <f t="shared" si="57"/>
        <v xml:space="preserve">["VXP"] =    0; </v>
      </c>
      <c r="AF100" t="str">
        <f t="shared" si="58"/>
        <v>0</v>
      </c>
      <c r="AG100" t="str">
        <f t="shared" si="59"/>
        <v xml:space="preserve">["LP"] =  0; </v>
      </c>
      <c r="AH100" t="str">
        <f t="shared" si="60"/>
        <v>0</v>
      </c>
      <c r="AI100" t="str">
        <f t="shared" si="61"/>
        <v xml:space="preserve">["REP"] =    0; </v>
      </c>
      <c r="AJ100">
        <f>IF(LEN(J100)&gt;0,VLOOKUP(J100,Faction!A$2:B$78,2,FALSE),1)</f>
        <v>1</v>
      </c>
      <c r="AK100" t="str">
        <f t="shared" si="62"/>
        <v xml:space="preserve">["FACTION"] =  1; </v>
      </c>
      <c r="AL100" t="str">
        <f t="shared" si="63"/>
        <v xml:space="preserve">["TIER"] = 0; </v>
      </c>
      <c r="AM100" t="str">
        <f t="shared" si="64"/>
        <v xml:space="preserve">["MIN_LVL"] = "CAP"; </v>
      </c>
      <c r="AN100" t="str">
        <f t="shared" si="65"/>
        <v/>
      </c>
      <c r="AO100" t="str">
        <f t="shared" si="66"/>
        <v xml:space="preserve">["NAME"] = { ["EN"] = "Helegrod -- Giant Wing"; }; </v>
      </c>
      <c r="AP100" t="str">
        <f t="shared" si="67"/>
        <v xml:space="preserve">["LORE"] = { ["EN"] = "Helegrod was once an outpost of the great dwarf-realm of the Misty Mountains known to most as Moria. Giants under the influence of Skorgrím Dourhand and the Angmarim now call this wing of the dwarf-hold home."; }; </v>
      </c>
      <c r="AQ100" t="str">
        <f t="shared" si="68"/>
        <v xml:space="preserve">["SUMMARY"] = { ["EN"] = "Complete 3 quests and 1 challenge"; }; </v>
      </c>
      <c r="AR100" t="str">
        <f t="shared" si="69"/>
        <v xml:space="preserve">["TITLE"] = { ["EN"] = "Diminisher of Giants"; }; </v>
      </c>
      <c r="AS100" t="str">
        <f t="shared" si="70"/>
        <v>};</v>
      </c>
    </row>
    <row r="101" spans="1:45" x14ac:dyDescent="0.25">
      <c r="A101">
        <v>1879189703</v>
      </c>
      <c r="B101">
        <v>70</v>
      </c>
      <c r="C101" s="4" t="s">
        <v>342</v>
      </c>
      <c r="D101" t="s">
        <v>31</v>
      </c>
      <c r="G101" t="s">
        <v>353</v>
      </c>
      <c r="K101" t="s">
        <v>181</v>
      </c>
      <c r="L101" t="s">
        <v>352</v>
      </c>
      <c r="M101">
        <v>0</v>
      </c>
      <c r="N101" t="s">
        <v>1392</v>
      </c>
      <c r="R101" t="str">
        <f t="shared" si="46"/>
        <v>[100] = {["ID"] = 1879189703; }; -- Helegrod -- Spider Wing</v>
      </c>
      <c r="S101" s="1" t="str">
        <f t="shared" si="49"/>
        <v>[100] = {["ID"] = 1879189703; ["SAVE_INDEX"] =  70; ["TYPE"] =  4;             ["VXP"] =    0; ["LP"] =  0; ["REP"] =    0; ["FACTION"] =  1; ["TIER"] = 0; ["MIN_LVL"] = "CAP"; ["NAME"] = { ["EN"] = "Helegrod -- Spider Wing"; }; ["LORE"] = { ["EN"] = "Helegrod was once an outpost of the great dwarf-realm of the Misty Mountains known to most as Moria. Great spiders now infest many portions of the ancient dwarf-hold."; }; ["SUMMARY"] = { ["EN"] = "Complete 3 quests and 1 challenge"; }; ["TITLE"] = { ["EN"] = "Spider Spooker"; }; };</v>
      </c>
      <c r="T101">
        <f t="shared" si="50"/>
        <v>100</v>
      </c>
      <c r="U101" t="str">
        <f t="shared" si="51"/>
        <v>[100] = {</v>
      </c>
      <c r="V101" t="str">
        <f t="shared" si="52"/>
        <v xml:space="preserve">["ID"] = 1879189703; </v>
      </c>
      <c r="W101" t="str">
        <f t="shared" si="47"/>
        <v xml:space="preserve">["ID"] = 1879189703; </v>
      </c>
      <c r="X101" t="str">
        <f t="shared" si="48"/>
        <v/>
      </c>
      <c r="Y101" s="1" t="str">
        <f t="shared" si="53"/>
        <v xml:space="preserve">["SAVE_INDEX"] =  70; </v>
      </c>
      <c r="Z101">
        <f>VLOOKUP(D101,Type!A$2:B$18,2,FALSE)</f>
        <v>4</v>
      </c>
      <c r="AA101" t="str">
        <f t="shared" si="54"/>
        <v xml:space="preserve">["TYPE"] =  4; </v>
      </c>
      <c r="AB101" t="str">
        <f>IF(NOT(ISBLANK(E101)),VLOOKUP(E101,Type!D$2:E$6,2,FALSE),"")</f>
        <v/>
      </c>
      <c r="AC101" t="str">
        <f t="shared" si="55"/>
        <v xml:space="preserve">            </v>
      </c>
      <c r="AD101" t="str">
        <f t="shared" si="56"/>
        <v>0</v>
      </c>
      <c r="AE101" t="str">
        <f t="shared" si="57"/>
        <v xml:space="preserve">["VXP"] =    0; </v>
      </c>
      <c r="AF101" t="str">
        <f t="shared" si="58"/>
        <v>0</v>
      </c>
      <c r="AG101" t="str">
        <f t="shared" si="59"/>
        <v xml:space="preserve">["LP"] =  0; </v>
      </c>
      <c r="AH101" t="str">
        <f t="shared" si="60"/>
        <v>0</v>
      </c>
      <c r="AI101" t="str">
        <f t="shared" si="61"/>
        <v xml:space="preserve">["REP"] =    0; </v>
      </c>
      <c r="AJ101">
        <f>IF(LEN(J101)&gt;0,VLOOKUP(J101,Faction!A$2:B$78,2,FALSE),1)</f>
        <v>1</v>
      </c>
      <c r="AK101" t="str">
        <f t="shared" si="62"/>
        <v xml:space="preserve">["FACTION"] =  1; </v>
      </c>
      <c r="AL101" t="str">
        <f t="shared" si="63"/>
        <v xml:space="preserve">["TIER"] = 0; </v>
      </c>
      <c r="AM101" t="str">
        <f t="shared" si="64"/>
        <v xml:space="preserve">["MIN_LVL"] = "CAP"; </v>
      </c>
      <c r="AN101" t="str">
        <f t="shared" si="65"/>
        <v/>
      </c>
      <c r="AO101" t="str">
        <f t="shared" si="66"/>
        <v xml:space="preserve">["NAME"] = { ["EN"] = "Helegrod -- Spider Wing"; }; </v>
      </c>
      <c r="AP101" t="str">
        <f t="shared" si="67"/>
        <v xml:space="preserve">["LORE"] = { ["EN"] = "Helegrod was once an outpost of the great dwarf-realm of the Misty Mountains known to most as Moria. Great spiders now infest many portions of the ancient dwarf-hold."; }; </v>
      </c>
      <c r="AQ101" t="str">
        <f t="shared" si="68"/>
        <v xml:space="preserve">["SUMMARY"] = { ["EN"] = "Complete 3 quests and 1 challenge"; }; </v>
      </c>
      <c r="AR101" t="str">
        <f t="shared" si="69"/>
        <v xml:space="preserve">["TITLE"] = { ["EN"] = "Spider Spooker"; }; </v>
      </c>
      <c r="AS101" t="str">
        <f t="shared" si="70"/>
        <v>};</v>
      </c>
    </row>
    <row r="102" spans="1:45" x14ac:dyDescent="0.25">
      <c r="A102">
        <v>1879384904</v>
      </c>
      <c r="B102">
        <v>71</v>
      </c>
      <c r="C102" s="4" t="s">
        <v>355</v>
      </c>
      <c r="D102" t="s">
        <v>31</v>
      </c>
      <c r="G102" t="s">
        <v>356</v>
      </c>
      <c r="K102" t="s">
        <v>358</v>
      </c>
      <c r="L102" t="s">
        <v>359</v>
      </c>
      <c r="M102">
        <v>0</v>
      </c>
      <c r="N102">
        <v>50</v>
      </c>
      <c r="R102" t="str">
        <f t="shared" si="46"/>
        <v>[101] = {["ID"] = 1879384904; }; -- Helegrod - Dragon Wing -- Tier 2</v>
      </c>
      <c r="S102" s="1" t="str">
        <f t="shared" si="49"/>
        <v>[101] = {["ID"] = 1879384904; ["SAVE_INDEX"] =  71; ["TYPE"] =  4;             ["VXP"] =    0; ["LP"] =  0; ["REP"] =    0; ["FACTION"] =  1; ["TIER"] = 0; ["MIN_LVL"] =  "50"; ["NAME"] = { ["EN"] = "Helegrod - Dragon Wing -- Tier 2"; }; ["LORE"] = { ["EN"] = "Complete Helegrod - Dragon Wing"; }; ["SUMMARY"] = { ["EN"] = "Complete Helegrod - Dragon Wing (Tier 2) at level."; }; ["TITLE"] = { ["EN"] = "Vanguard of Helegrod"; }; };</v>
      </c>
      <c r="T102">
        <f t="shared" si="50"/>
        <v>101</v>
      </c>
      <c r="U102" t="str">
        <f t="shared" si="51"/>
        <v>[101] = {</v>
      </c>
      <c r="V102" t="str">
        <f t="shared" si="52"/>
        <v xml:space="preserve">["ID"] = 1879384904; </v>
      </c>
      <c r="W102" t="str">
        <f t="shared" si="47"/>
        <v xml:space="preserve">["ID"] = 1879384904; </v>
      </c>
      <c r="X102" t="str">
        <f t="shared" si="48"/>
        <v/>
      </c>
      <c r="Y102" s="1" t="str">
        <f t="shared" si="53"/>
        <v xml:space="preserve">["SAVE_INDEX"] =  71; </v>
      </c>
      <c r="Z102">
        <f>VLOOKUP(D102,Type!A$2:B$18,2,FALSE)</f>
        <v>4</v>
      </c>
      <c r="AA102" t="str">
        <f t="shared" si="54"/>
        <v xml:space="preserve">["TYPE"] =  4; </v>
      </c>
      <c r="AB102" t="str">
        <f>IF(NOT(ISBLANK(E102)),VLOOKUP(E102,Type!D$2:E$6,2,FALSE),"")</f>
        <v/>
      </c>
      <c r="AC102" t="str">
        <f t="shared" si="55"/>
        <v xml:space="preserve">            </v>
      </c>
      <c r="AD102" t="str">
        <f t="shared" si="56"/>
        <v>0</v>
      </c>
      <c r="AE102" t="str">
        <f t="shared" si="57"/>
        <v xml:space="preserve">["VXP"] =    0; </v>
      </c>
      <c r="AF102" t="str">
        <f t="shared" si="58"/>
        <v>0</v>
      </c>
      <c r="AG102" t="str">
        <f t="shared" si="59"/>
        <v xml:space="preserve">["LP"] =  0; </v>
      </c>
      <c r="AH102" t="str">
        <f t="shared" si="60"/>
        <v>0</v>
      </c>
      <c r="AI102" t="str">
        <f t="shared" si="61"/>
        <v xml:space="preserve">["REP"] =    0; </v>
      </c>
      <c r="AJ102">
        <f>IF(LEN(J102)&gt;0,VLOOKUP(J102,Faction!A$2:B$78,2,FALSE),1)</f>
        <v>1</v>
      </c>
      <c r="AK102" t="str">
        <f t="shared" si="62"/>
        <v xml:space="preserve">["FACTION"] =  1; </v>
      </c>
      <c r="AL102" t="str">
        <f t="shared" si="63"/>
        <v xml:space="preserve">["TIER"] = 0; </v>
      </c>
      <c r="AM102" t="str">
        <f t="shared" si="64"/>
        <v xml:space="preserve">["MIN_LVL"] =  "50"; </v>
      </c>
      <c r="AN102" t="str">
        <f t="shared" si="65"/>
        <v/>
      </c>
      <c r="AO102" t="str">
        <f t="shared" si="66"/>
        <v xml:space="preserve">["NAME"] = { ["EN"] = "Helegrod - Dragon Wing -- Tier 2"; }; </v>
      </c>
      <c r="AP102" t="str">
        <f t="shared" si="67"/>
        <v xml:space="preserve">["LORE"] = { ["EN"] = "Complete Helegrod - Dragon Wing"; }; </v>
      </c>
      <c r="AQ102" t="str">
        <f t="shared" si="68"/>
        <v xml:space="preserve">["SUMMARY"] = { ["EN"] = "Complete Helegrod - Dragon Wing (Tier 2) at level."; }; </v>
      </c>
      <c r="AR102" t="str">
        <f t="shared" si="69"/>
        <v xml:space="preserve">["TITLE"] = { ["EN"] = "Vanguard of Helegrod"; }; </v>
      </c>
      <c r="AS102" t="str">
        <f t="shared" si="70"/>
        <v>};</v>
      </c>
    </row>
    <row r="103" spans="1:45" x14ac:dyDescent="0.25">
      <c r="A103">
        <v>1879384903</v>
      </c>
      <c r="B103">
        <v>72</v>
      </c>
      <c r="C103" s="4" t="s">
        <v>354</v>
      </c>
      <c r="D103" t="s">
        <v>31</v>
      </c>
      <c r="G103" t="s">
        <v>357</v>
      </c>
      <c r="K103" t="s">
        <v>360</v>
      </c>
      <c r="L103" t="s">
        <v>359</v>
      </c>
      <c r="M103">
        <v>0</v>
      </c>
      <c r="N103">
        <v>50</v>
      </c>
      <c r="R103" t="str">
        <f t="shared" si="46"/>
        <v>[102] = {["ID"] = 1879384903; }; -- Helegrod - Dragon Wing -- Tier 3</v>
      </c>
      <c r="S103" s="1" t="str">
        <f t="shared" si="49"/>
        <v>[102] = {["ID"] = 1879384903; ["SAVE_INDEX"] =  72; ["TYPE"] =  4;             ["VXP"] =    0; ["LP"] =  0; ["REP"] =    0; ["FACTION"] =  1; ["TIER"] = 0; ["MIN_LVL"] =  "50"; ["NAME"] = { ["EN"] = "Helegrod - Dragon Wing -- Tier 3"; }; ["LORE"] = { ["EN"] = "Complete Helegrod - Dragon Wing"; }; ["SUMMARY"] = { ["EN"] = "Complete Helegrod - Dragon Wing (Tier 3) at level."; }; ["TITLE"] = { ["EN"] = "Challenger of Helegrod"; }; };</v>
      </c>
      <c r="T103">
        <f t="shared" si="50"/>
        <v>102</v>
      </c>
      <c r="U103" t="str">
        <f t="shared" si="51"/>
        <v>[102] = {</v>
      </c>
      <c r="V103" t="str">
        <f t="shared" si="52"/>
        <v xml:space="preserve">["ID"] = 1879384903; </v>
      </c>
      <c r="W103" t="str">
        <f t="shared" si="47"/>
        <v xml:space="preserve">["ID"] = 1879384903; </v>
      </c>
      <c r="X103" t="str">
        <f t="shared" si="48"/>
        <v/>
      </c>
      <c r="Y103" s="1" t="str">
        <f t="shared" si="53"/>
        <v xml:space="preserve">["SAVE_INDEX"] =  72; </v>
      </c>
      <c r="Z103">
        <f>VLOOKUP(D103,Type!A$2:B$18,2,FALSE)</f>
        <v>4</v>
      </c>
      <c r="AA103" t="str">
        <f t="shared" si="54"/>
        <v xml:space="preserve">["TYPE"] =  4; </v>
      </c>
      <c r="AB103" t="str">
        <f>IF(NOT(ISBLANK(E103)),VLOOKUP(E103,Type!D$2:E$6,2,FALSE),"")</f>
        <v/>
      </c>
      <c r="AC103" t="str">
        <f t="shared" si="55"/>
        <v xml:space="preserve">            </v>
      </c>
      <c r="AD103" t="str">
        <f t="shared" si="56"/>
        <v>0</v>
      </c>
      <c r="AE103" t="str">
        <f t="shared" si="57"/>
        <v xml:space="preserve">["VXP"] =    0; </v>
      </c>
      <c r="AF103" t="str">
        <f t="shared" si="58"/>
        <v>0</v>
      </c>
      <c r="AG103" t="str">
        <f t="shared" si="59"/>
        <v xml:space="preserve">["LP"] =  0; </v>
      </c>
      <c r="AH103" t="str">
        <f t="shared" si="60"/>
        <v>0</v>
      </c>
      <c r="AI103" t="str">
        <f t="shared" si="61"/>
        <v xml:space="preserve">["REP"] =    0; </v>
      </c>
      <c r="AJ103">
        <f>IF(LEN(J103)&gt;0,VLOOKUP(J103,Faction!A$2:B$78,2,FALSE),1)</f>
        <v>1</v>
      </c>
      <c r="AK103" t="str">
        <f t="shared" si="62"/>
        <v xml:space="preserve">["FACTION"] =  1; </v>
      </c>
      <c r="AL103" t="str">
        <f t="shared" si="63"/>
        <v xml:space="preserve">["TIER"] = 0; </v>
      </c>
      <c r="AM103" t="str">
        <f t="shared" si="64"/>
        <v xml:space="preserve">["MIN_LVL"] =  "50"; </v>
      </c>
      <c r="AN103" t="str">
        <f t="shared" si="65"/>
        <v/>
      </c>
      <c r="AO103" t="str">
        <f t="shared" si="66"/>
        <v xml:space="preserve">["NAME"] = { ["EN"] = "Helegrod - Dragon Wing -- Tier 3"; }; </v>
      </c>
      <c r="AP103" t="str">
        <f t="shared" si="67"/>
        <v xml:space="preserve">["LORE"] = { ["EN"] = "Complete Helegrod - Dragon Wing"; }; </v>
      </c>
      <c r="AQ103" t="str">
        <f t="shared" si="68"/>
        <v xml:space="preserve">["SUMMARY"] = { ["EN"] = "Complete Helegrod - Dragon Wing (Tier 3) at level."; }; </v>
      </c>
      <c r="AR103" t="str">
        <f t="shared" si="69"/>
        <v xml:space="preserve">["TITLE"] = { ["EN"] = "Challenger of Helegrod"; }; </v>
      </c>
      <c r="AS103" t="str">
        <f t="shared" si="70"/>
        <v>};</v>
      </c>
    </row>
    <row r="104" spans="1:45" x14ac:dyDescent="0.25">
      <c r="C104" s="3" t="s">
        <v>204</v>
      </c>
      <c r="D104" s="2" t="s">
        <v>134</v>
      </c>
      <c r="E104" s="2"/>
      <c r="P104">
        <v>40</v>
      </c>
      <c r="R104" t="str">
        <f t="shared" si="46"/>
        <v>[103] = {["CAT_ID"] = 40; }; -- - Tham Mirdain -</v>
      </c>
      <c r="S104" s="1" t="str">
        <f t="shared" si="49"/>
        <v>[103] = {                                           ["TYPE"] = 14;             ["VXP"] =    0; ["LP"] =  0; ["REP"] =    0; ["FACTION"] =  1; ["TIER"] = 0;                      ["NAME"] = { ["EN"] = "- Tham Mirdain -"; }; };</v>
      </c>
      <c r="T104">
        <f t="shared" si="50"/>
        <v>103</v>
      </c>
      <c r="U104" t="str">
        <f t="shared" si="51"/>
        <v>[103] = {</v>
      </c>
      <c r="V104" t="str">
        <f t="shared" si="52"/>
        <v xml:space="preserve">                     </v>
      </c>
      <c r="W104" t="str">
        <f t="shared" si="47"/>
        <v/>
      </c>
      <c r="X104" t="str">
        <f t="shared" si="48"/>
        <v xml:space="preserve">["CAT_ID"] = 40; </v>
      </c>
      <c r="Y104" s="1" t="str">
        <f t="shared" si="53"/>
        <v xml:space="preserve">                      </v>
      </c>
      <c r="Z104">
        <f>VLOOKUP(D104,Type!A$2:B$18,2,FALSE)</f>
        <v>14</v>
      </c>
      <c r="AA104" t="str">
        <f t="shared" si="54"/>
        <v xml:space="preserve">["TYPE"] = 14; </v>
      </c>
      <c r="AB104" t="str">
        <f>IF(NOT(ISBLANK(E104)),VLOOKUP(E104,Type!D$2:E$6,2,FALSE),"")</f>
        <v/>
      </c>
      <c r="AC104" t="str">
        <f t="shared" si="55"/>
        <v xml:space="preserve">            </v>
      </c>
      <c r="AD104" t="str">
        <f t="shared" si="56"/>
        <v>0</v>
      </c>
      <c r="AE104" t="str">
        <f t="shared" si="57"/>
        <v xml:space="preserve">["VXP"] =    0; </v>
      </c>
      <c r="AF104" t="str">
        <f t="shared" si="58"/>
        <v>0</v>
      </c>
      <c r="AG104" t="str">
        <f t="shared" si="59"/>
        <v xml:space="preserve">["LP"] =  0; </v>
      </c>
      <c r="AH104" t="str">
        <f t="shared" si="60"/>
        <v>0</v>
      </c>
      <c r="AI104" t="str">
        <f t="shared" si="61"/>
        <v xml:space="preserve">["REP"] =    0; </v>
      </c>
      <c r="AJ104">
        <f>IF(LEN(J104)&gt;0,VLOOKUP(J104,Faction!A$2:B$78,2,FALSE),1)</f>
        <v>1</v>
      </c>
      <c r="AK104" t="str">
        <f t="shared" si="62"/>
        <v xml:space="preserve">["FACTION"] =  1; </v>
      </c>
      <c r="AL104" t="str">
        <f t="shared" si="63"/>
        <v xml:space="preserve">["TIER"] = 0; </v>
      </c>
      <c r="AM104" t="str">
        <f t="shared" si="64"/>
        <v xml:space="preserve">                     </v>
      </c>
      <c r="AN104" t="str">
        <f t="shared" si="65"/>
        <v/>
      </c>
      <c r="AO104" t="str">
        <f t="shared" si="66"/>
        <v xml:space="preserve">["NAME"] = { ["EN"] = "- Tham Mirdain -"; }; </v>
      </c>
      <c r="AP104" t="str">
        <f t="shared" si="67"/>
        <v/>
      </c>
      <c r="AQ104" t="str">
        <f t="shared" si="68"/>
        <v/>
      </c>
      <c r="AR104" t="str">
        <f t="shared" si="69"/>
        <v/>
      </c>
      <c r="AS104" t="str">
        <f t="shared" si="70"/>
        <v>};</v>
      </c>
    </row>
    <row r="105" spans="1:45" x14ac:dyDescent="0.25">
      <c r="A105">
        <v>1879145444</v>
      </c>
      <c r="B105">
        <v>73</v>
      </c>
      <c r="C105" t="s">
        <v>384</v>
      </c>
      <c r="D105" t="s">
        <v>25</v>
      </c>
      <c r="G105" t="s">
        <v>384</v>
      </c>
      <c r="H105">
        <v>15</v>
      </c>
      <c r="I105">
        <v>500</v>
      </c>
      <c r="J105" t="s">
        <v>51</v>
      </c>
      <c r="K105" t="s">
        <v>330</v>
      </c>
      <c r="L105" t="s">
        <v>1620</v>
      </c>
      <c r="M105">
        <v>0</v>
      </c>
      <c r="N105">
        <v>50</v>
      </c>
      <c r="R105" t="str">
        <f t="shared" si="46"/>
        <v>[104] = {["ID"] = 1879145444; }; -- Marshal of Tham Mírdain</v>
      </c>
      <c r="S105" s="1" t="str">
        <f t="shared" si="49"/>
        <v>[104] = {["ID"] = 1879145444; ["SAVE_INDEX"] =  73; ["TYPE"] =  3;             ["VXP"] =    0; ["LP"] = 15; ["REP"] =  500; ["FACTION"] = 11; ["TIER"] = 0; ["MIN_LVL"] =  "50"; ["NAME"] = { ["EN"] = "Marshal of Tham Mírdain"; }; ["LORE"] = { ["EN"] = "Your efforts within Tham Mírdain have not gone unnoticed by the Elves of Rivendell. Because of your unceasing aid in the defence of Tham Mírdain, they have bestown upon you the title of Marshal."; }; ["SUMMARY"] = { ["EN"] = "Complete 8 deeds"; }; ["TITLE"] = { ["EN"] = "Marshal of Tham Mírdain"; }; };</v>
      </c>
      <c r="T105">
        <f t="shared" si="50"/>
        <v>104</v>
      </c>
      <c r="U105" t="str">
        <f t="shared" si="51"/>
        <v>[104] = {</v>
      </c>
      <c r="V105" t="str">
        <f t="shared" si="52"/>
        <v xml:space="preserve">["ID"] = 1879145444; </v>
      </c>
      <c r="W105" t="str">
        <f t="shared" si="47"/>
        <v xml:space="preserve">["ID"] = 1879145444; </v>
      </c>
      <c r="X105" t="str">
        <f t="shared" si="48"/>
        <v/>
      </c>
      <c r="Y105" s="1" t="str">
        <f t="shared" si="53"/>
        <v xml:space="preserve">["SAVE_INDEX"] =  73; </v>
      </c>
      <c r="Z105">
        <f>VLOOKUP(D105,Type!A$2:B$18,2,FALSE)</f>
        <v>3</v>
      </c>
      <c r="AA105" t="str">
        <f t="shared" si="54"/>
        <v xml:space="preserve">["TYPE"] =  3; </v>
      </c>
      <c r="AB105" t="str">
        <f>IF(NOT(ISBLANK(E105)),VLOOKUP(E105,Type!D$2:E$6,2,FALSE),"")</f>
        <v/>
      </c>
      <c r="AC105" t="str">
        <f t="shared" si="55"/>
        <v xml:space="preserve">            </v>
      </c>
      <c r="AD105" t="str">
        <f t="shared" si="56"/>
        <v>0</v>
      </c>
      <c r="AE105" t="str">
        <f t="shared" si="57"/>
        <v xml:space="preserve">["VXP"] =    0; </v>
      </c>
      <c r="AF105" t="str">
        <f t="shared" si="58"/>
        <v>15</v>
      </c>
      <c r="AG105" t="str">
        <f t="shared" si="59"/>
        <v xml:space="preserve">["LP"] = 15; </v>
      </c>
      <c r="AH105" t="str">
        <f t="shared" si="60"/>
        <v>500</v>
      </c>
      <c r="AI105" t="str">
        <f t="shared" si="61"/>
        <v xml:space="preserve">["REP"] =  500; </v>
      </c>
      <c r="AJ105">
        <f>IF(LEN(J105)&gt;0,VLOOKUP(J105,Faction!A$2:B$78,2,FALSE),1)</f>
        <v>11</v>
      </c>
      <c r="AK105" t="str">
        <f t="shared" si="62"/>
        <v xml:space="preserve">["FACTION"] = 11; </v>
      </c>
      <c r="AL105" t="str">
        <f t="shared" si="63"/>
        <v xml:space="preserve">["TIER"] = 0; </v>
      </c>
      <c r="AM105" t="str">
        <f t="shared" si="64"/>
        <v xml:space="preserve">["MIN_LVL"] =  "50"; </v>
      </c>
      <c r="AN105" t="str">
        <f t="shared" si="65"/>
        <v/>
      </c>
      <c r="AO105" t="str">
        <f t="shared" si="66"/>
        <v xml:space="preserve">["NAME"] = { ["EN"] = "Marshal of Tham Mírdain"; }; </v>
      </c>
      <c r="AP105" t="str">
        <f t="shared" si="67"/>
        <v xml:space="preserve">["LORE"] = { ["EN"] = "Your efforts within Tham Mírdain have not gone unnoticed by the Elves of Rivendell. Because of your unceasing aid in the defence of Tham Mírdain, they have bestown upon you the title of Marshal."; }; </v>
      </c>
      <c r="AQ105" t="str">
        <f t="shared" si="68"/>
        <v xml:space="preserve">["SUMMARY"] = { ["EN"] = "Complete 8 deeds"; }; </v>
      </c>
      <c r="AR105" t="str">
        <f t="shared" si="69"/>
        <v xml:space="preserve">["TITLE"] = { ["EN"] = "Marshal of Tham Mírdain"; }; </v>
      </c>
      <c r="AS105" t="str">
        <f t="shared" si="70"/>
        <v>};</v>
      </c>
    </row>
    <row r="106" spans="1:45" x14ac:dyDescent="0.25">
      <c r="A106">
        <v>1879145430</v>
      </c>
      <c r="B106">
        <v>85</v>
      </c>
      <c r="C106" t="s">
        <v>382</v>
      </c>
      <c r="D106" t="s">
        <v>31</v>
      </c>
      <c r="F106">
        <v>2000</v>
      </c>
      <c r="G106" s="4" t="s">
        <v>397</v>
      </c>
      <c r="H106">
        <v>10</v>
      </c>
      <c r="I106">
        <v>700</v>
      </c>
      <c r="J106" t="s">
        <v>51</v>
      </c>
      <c r="K106" t="s">
        <v>396</v>
      </c>
      <c r="L106" t="s">
        <v>1616</v>
      </c>
      <c r="M106">
        <v>1</v>
      </c>
      <c r="N106">
        <v>50</v>
      </c>
      <c r="R106" t="str">
        <f t="shared" si="46"/>
        <v>[105] = {["ID"] = 1879145430; }; -- Invaders of Tham Mírdain (Complete)</v>
      </c>
      <c r="S106" s="1" t="str">
        <f t="shared" si="49"/>
        <v>[105] = {["ID"] = 1879145430; ["SAVE_INDEX"] =  85; ["TYPE"] =  4;             ["VXP"] = 2000; ["LP"] = 10; ["REP"] =  700; ["FACTION"] = 11; ["TIER"] = 1; ["MIN_LVL"] =  "50"; ["NAME"] = { ["EN"] = "Invaders of Tham Mírdain (Complete)"; }; ["LORE"] = { ["EN"] = "Your efforts within Tham Mírdain have not gone unnoticed by the Elves of Rivendell. Because of your unceasing aid in the defence of Mirobel, they have bestown upon you the title of Protector."; }; ["SUMMARY"] = { ["EN"] = "Complete 3 deeds"; }; ["TITLE"] = { ["EN"] = "Protector of Mirobel"; }; };</v>
      </c>
      <c r="T106">
        <f t="shared" si="50"/>
        <v>105</v>
      </c>
      <c r="U106" t="str">
        <f t="shared" si="51"/>
        <v>[105] = {</v>
      </c>
      <c r="V106" t="str">
        <f t="shared" si="52"/>
        <v xml:space="preserve">["ID"] = 1879145430; </v>
      </c>
      <c r="W106" t="str">
        <f t="shared" si="47"/>
        <v xml:space="preserve">["ID"] = 1879145430; </v>
      </c>
      <c r="X106" t="str">
        <f t="shared" si="48"/>
        <v/>
      </c>
      <c r="Y106" s="1" t="str">
        <f t="shared" si="53"/>
        <v xml:space="preserve">["SAVE_INDEX"] =  85; </v>
      </c>
      <c r="Z106">
        <f>VLOOKUP(D106,Type!A$2:B$18,2,FALSE)</f>
        <v>4</v>
      </c>
      <c r="AA106" t="str">
        <f t="shared" si="54"/>
        <v xml:space="preserve">["TYPE"] =  4; </v>
      </c>
      <c r="AB106" t="str">
        <f>IF(NOT(ISBLANK(E106)),VLOOKUP(E106,Type!D$2:E$6,2,FALSE),"")</f>
        <v/>
      </c>
      <c r="AC106" t="str">
        <f t="shared" si="55"/>
        <v xml:space="preserve">            </v>
      </c>
      <c r="AD106" t="str">
        <f t="shared" si="56"/>
        <v>2000</v>
      </c>
      <c r="AE106" t="str">
        <f t="shared" si="57"/>
        <v xml:space="preserve">["VXP"] = 2000; </v>
      </c>
      <c r="AF106" t="str">
        <f t="shared" si="58"/>
        <v>10</v>
      </c>
      <c r="AG106" t="str">
        <f t="shared" si="59"/>
        <v xml:space="preserve">["LP"] = 10; </v>
      </c>
      <c r="AH106" t="str">
        <f t="shared" si="60"/>
        <v>700</v>
      </c>
      <c r="AI106" t="str">
        <f t="shared" si="61"/>
        <v xml:space="preserve">["REP"] =  700; </v>
      </c>
      <c r="AJ106">
        <f>IF(LEN(J106)&gt;0,VLOOKUP(J106,Faction!A$2:B$78,2,FALSE),1)</f>
        <v>11</v>
      </c>
      <c r="AK106" t="str">
        <f t="shared" si="62"/>
        <v xml:space="preserve">["FACTION"] = 11; </v>
      </c>
      <c r="AL106" t="str">
        <f t="shared" si="63"/>
        <v xml:space="preserve">["TIER"] = 1; </v>
      </c>
      <c r="AM106" t="str">
        <f t="shared" si="64"/>
        <v xml:space="preserve">["MIN_LVL"] =  "50"; </v>
      </c>
      <c r="AN106" t="str">
        <f t="shared" si="65"/>
        <v/>
      </c>
      <c r="AO106" t="str">
        <f t="shared" si="66"/>
        <v xml:space="preserve">["NAME"] = { ["EN"] = "Invaders of Tham Mírdain (Complete)"; }; </v>
      </c>
      <c r="AP106" t="str">
        <f t="shared" si="67"/>
        <v xml:space="preserve">["LORE"] = { ["EN"] = "Your efforts within Tham Mírdain have not gone unnoticed by the Elves of Rivendell. Because of your unceasing aid in the defence of Mirobel, they have bestown upon you the title of Protector."; }; </v>
      </c>
      <c r="AQ106" t="str">
        <f t="shared" si="68"/>
        <v xml:space="preserve">["SUMMARY"] = { ["EN"] = "Complete 3 deeds"; }; </v>
      </c>
      <c r="AR106" t="str">
        <f t="shared" si="69"/>
        <v xml:space="preserve">["TITLE"] = { ["EN"] = "Protector of Mirobel"; }; </v>
      </c>
      <c r="AS106" t="str">
        <f t="shared" si="70"/>
        <v>};</v>
      </c>
    </row>
    <row r="107" spans="1:45" x14ac:dyDescent="0.25">
      <c r="A107">
        <v>1879145429</v>
      </c>
      <c r="B107">
        <v>87</v>
      </c>
      <c r="C107" t="s">
        <v>383</v>
      </c>
      <c r="D107" t="s">
        <v>31</v>
      </c>
      <c r="G107" t="s">
        <v>400</v>
      </c>
      <c r="H107">
        <v>10</v>
      </c>
      <c r="I107">
        <v>700</v>
      </c>
      <c r="J107" t="s">
        <v>51</v>
      </c>
      <c r="K107" t="s">
        <v>399</v>
      </c>
      <c r="L107" t="s">
        <v>398</v>
      </c>
      <c r="M107">
        <v>2</v>
      </c>
      <c r="N107">
        <v>50</v>
      </c>
      <c r="R107" t="str">
        <f t="shared" si="46"/>
        <v>[106] = {["ID"] = 1879145429; }; -- Invaders of Tham Mírdain (Ring-forge)</v>
      </c>
      <c r="S107" s="1" t="str">
        <f t="shared" si="49"/>
        <v>[106] = {["ID"] = 1879145429; ["SAVE_INDEX"] =  87; ["TYPE"] =  4;             ["VXP"] =    0; ["LP"] = 10; ["REP"] =  700; ["FACTION"] = 11; ["TIER"] = 2; ["MIN_LVL"] =  "50"; ["NAME"] = { ["EN"] = "Invaders of Tham Mírdain (Ring-forge)"; }; ["LORE"] = { ["EN"] = "Defeat the leaders of the invasion at Tham Mírdain."; }; ["SUMMARY"] = { ["EN"] = "Defeat 2 leaders"; }; ["TITLE"] = { ["EN"] = "Forge-warden"; }; };</v>
      </c>
      <c r="T107">
        <f t="shared" si="50"/>
        <v>106</v>
      </c>
      <c r="U107" t="str">
        <f t="shared" si="51"/>
        <v>[106] = {</v>
      </c>
      <c r="V107" t="str">
        <f t="shared" si="52"/>
        <v xml:space="preserve">["ID"] = 1879145429; </v>
      </c>
      <c r="W107" t="str">
        <f t="shared" si="47"/>
        <v xml:space="preserve">["ID"] = 1879145429; </v>
      </c>
      <c r="X107" t="str">
        <f t="shared" si="48"/>
        <v/>
      </c>
      <c r="Y107" s="1" t="str">
        <f t="shared" si="53"/>
        <v xml:space="preserve">["SAVE_INDEX"] =  87; </v>
      </c>
      <c r="Z107">
        <f>VLOOKUP(D107,Type!A$2:B$18,2,FALSE)</f>
        <v>4</v>
      </c>
      <c r="AA107" t="str">
        <f t="shared" si="54"/>
        <v xml:space="preserve">["TYPE"] =  4; </v>
      </c>
      <c r="AB107" t="str">
        <f>IF(NOT(ISBLANK(E107)),VLOOKUP(E107,Type!D$2:E$6,2,FALSE),"")</f>
        <v/>
      </c>
      <c r="AC107" t="str">
        <f t="shared" si="55"/>
        <v xml:space="preserve">            </v>
      </c>
      <c r="AD107" t="str">
        <f t="shared" si="56"/>
        <v>0</v>
      </c>
      <c r="AE107" t="str">
        <f t="shared" si="57"/>
        <v xml:space="preserve">["VXP"] =    0; </v>
      </c>
      <c r="AF107" t="str">
        <f t="shared" si="58"/>
        <v>10</v>
      </c>
      <c r="AG107" t="str">
        <f t="shared" si="59"/>
        <v xml:space="preserve">["LP"] = 10; </v>
      </c>
      <c r="AH107" t="str">
        <f t="shared" si="60"/>
        <v>700</v>
      </c>
      <c r="AI107" t="str">
        <f t="shared" si="61"/>
        <v xml:space="preserve">["REP"] =  700; </v>
      </c>
      <c r="AJ107">
        <f>IF(LEN(J107)&gt;0,VLOOKUP(J107,Faction!A$2:B$78,2,FALSE),1)</f>
        <v>11</v>
      </c>
      <c r="AK107" t="str">
        <f t="shared" si="62"/>
        <v xml:space="preserve">["FACTION"] = 11; </v>
      </c>
      <c r="AL107" t="str">
        <f t="shared" si="63"/>
        <v xml:space="preserve">["TIER"] = 2; </v>
      </c>
      <c r="AM107" t="str">
        <f t="shared" si="64"/>
        <v xml:space="preserve">["MIN_LVL"] =  "50"; </v>
      </c>
      <c r="AN107" t="str">
        <f t="shared" si="65"/>
        <v/>
      </c>
      <c r="AO107" t="str">
        <f t="shared" si="66"/>
        <v xml:space="preserve">["NAME"] = { ["EN"] = "Invaders of Tham Mírdain (Ring-forge)"; }; </v>
      </c>
      <c r="AP107" t="str">
        <f t="shared" si="67"/>
        <v xml:space="preserve">["LORE"] = { ["EN"] = "Defeat the leaders of the invasion at Tham Mírdain."; }; </v>
      </c>
      <c r="AQ107" t="str">
        <f t="shared" si="68"/>
        <v xml:space="preserve">["SUMMARY"] = { ["EN"] = "Defeat 2 leaders"; }; </v>
      </c>
      <c r="AR107" t="str">
        <f t="shared" si="69"/>
        <v xml:space="preserve">["TITLE"] = { ["EN"] = "Forge-warden"; }; </v>
      </c>
      <c r="AS107" t="str">
        <f t="shared" si="70"/>
        <v>};</v>
      </c>
    </row>
    <row r="108" spans="1:45" x14ac:dyDescent="0.25">
      <c r="A108">
        <v>1879145428</v>
      </c>
      <c r="B108">
        <v>88</v>
      </c>
      <c r="C108" t="s">
        <v>374</v>
      </c>
      <c r="D108" t="s">
        <v>31</v>
      </c>
      <c r="G108" t="s">
        <v>381</v>
      </c>
      <c r="H108">
        <v>10</v>
      </c>
      <c r="I108">
        <v>700</v>
      </c>
      <c r="J108" t="s">
        <v>51</v>
      </c>
      <c r="K108" t="s">
        <v>401</v>
      </c>
      <c r="L108" t="s">
        <v>380</v>
      </c>
      <c r="M108">
        <v>2</v>
      </c>
      <c r="N108">
        <v>50</v>
      </c>
      <c r="R108" t="str">
        <f t="shared" si="46"/>
        <v>[107] = {["ID"] = 1879145428; }; -- Invaders of Tham Mírdain (School)</v>
      </c>
      <c r="S108" s="1" t="str">
        <f t="shared" si="49"/>
        <v>[107] = {["ID"] = 1879145428; ["SAVE_INDEX"] =  88; ["TYPE"] =  4;             ["VXP"] =    0; ["LP"] = 10; ["REP"] =  700; ["FACTION"] = 11; ["TIER"] = 2; ["MIN_LVL"] =  "50"; ["NAME"] = { ["EN"] = "Invaders of Tham Mírdain (School)"; }; ["LORE"] = { ["EN"] = "Defeat the leaders of the invasion of the School at Tham Mírdain."; }; ["SUMMARY"] = { ["EN"] = "Defeat 3 leaders during quest The Doom of the North"; }; ["TITLE"] = { ["EN"] = "Defender of the Crumbling School"; }; };</v>
      </c>
      <c r="T108">
        <f t="shared" si="50"/>
        <v>107</v>
      </c>
      <c r="U108" t="str">
        <f t="shared" si="51"/>
        <v>[107] = {</v>
      </c>
      <c r="V108" t="str">
        <f t="shared" si="52"/>
        <v xml:space="preserve">["ID"] = 1879145428; </v>
      </c>
      <c r="W108" t="str">
        <f t="shared" si="47"/>
        <v xml:space="preserve">["ID"] = 1879145428; </v>
      </c>
      <c r="X108" t="str">
        <f t="shared" si="48"/>
        <v/>
      </c>
      <c r="Y108" s="1" t="str">
        <f t="shared" si="53"/>
        <v xml:space="preserve">["SAVE_INDEX"] =  88; </v>
      </c>
      <c r="Z108">
        <f>VLOOKUP(D108,Type!A$2:B$18,2,FALSE)</f>
        <v>4</v>
      </c>
      <c r="AA108" t="str">
        <f t="shared" si="54"/>
        <v xml:space="preserve">["TYPE"] =  4; </v>
      </c>
      <c r="AB108" t="str">
        <f>IF(NOT(ISBLANK(E108)),VLOOKUP(E108,Type!D$2:E$6,2,FALSE),"")</f>
        <v/>
      </c>
      <c r="AC108" t="str">
        <f t="shared" si="55"/>
        <v xml:space="preserve">            </v>
      </c>
      <c r="AD108" t="str">
        <f t="shared" si="56"/>
        <v>0</v>
      </c>
      <c r="AE108" t="str">
        <f t="shared" si="57"/>
        <v xml:space="preserve">["VXP"] =    0; </v>
      </c>
      <c r="AF108" t="str">
        <f t="shared" si="58"/>
        <v>10</v>
      </c>
      <c r="AG108" t="str">
        <f t="shared" si="59"/>
        <v xml:space="preserve">["LP"] = 10; </v>
      </c>
      <c r="AH108" t="str">
        <f t="shared" si="60"/>
        <v>700</v>
      </c>
      <c r="AI108" t="str">
        <f t="shared" si="61"/>
        <v xml:space="preserve">["REP"] =  700; </v>
      </c>
      <c r="AJ108">
        <f>IF(LEN(J108)&gt;0,VLOOKUP(J108,Faction!A$2:B$78,2,FALSE),1)</f>
        <v>11</v>
      </c>
      <c r="AK108" t="str">
        <f t="shared" si="62"/>
        <v xml:space="preserve">["FACTION"] = 11; </v>
      </c>
      <c r="AL108" t="str">
        <f t="shared" si="63"/>
        <v xml:space="preserve">["TIER"] = 2; </v>
      </c>
      <c r="AM108" t="str">
        <f t="shared" si="64"/>
        <v xml:space="preserve">["MIN_LVL"] =  "50"; </v>
      </c>
      <c r="AN108" t="str">
        <f t="shared" si="65"/>
        <v/>
      </c>
      <c r="AO108" t="str">
        <f t="shared" si="66"/>
        <v xml:space="preserve">["NAME"] = { ["EN"] = "Invaders of Tham Mírdain (School)"; }; </v>
      </c>
      <c r="AP108" t="str">
        <f t="shared" si="67"/>
        <v xml:space="preserve">["LORE"] = { ["EN"] = "Defeat the leaders of the invasion of the School at Tham Mírdain."; }; </v>
      </c>
      <c r="AQ108" t="str">
        <f t="shared" si="68"/>
        <v xml:space="preserve">["SUMMARY"] = { ["EN"] = "Defeat 3 leaders during quest The Doom of the North"; }; </v>
      </c>
      <c r="AR108" t="str">
        <f t="shared" si="69"/>
        <v xml:space="preserve">["TITLE"] = { ["EN"] = "Defender of the Crumbling School"; }; </v>
      </c>
      <c r="AS108" t="str">
        <f t="shared" si="70"/>
        <v>};</v>
      </c>
    </row>
    <row r="109" spans="1:45" x14ac:dyDescent="0.25">
      <c r="A109">
        <v>1879145427</v>
      </c>
      <c r="B109">
        <v>86</v>
      </c>
      <c r="C109" s="4" t="s">
        <v>363</v>
      </c>
      <c r="D109" t="s">
        <v>31</v>
      </c>
      <c r="G109" t="s">
        <v>371</v>
      </c>
      <c r="H109">
        <v>10</v>
      </c>
      <c r="I109">
        <v>700</v>
      </c>
      <c r="J109" t="s">
        <v>51</v>
      </c>
      <c r="K109" t="s">
        <v>367</v>
      </c>
      <c r="L109" t="s">
        <v>364</v>
      </c>
      <c r="M109">
        <v>2</v>
      </c>
      <c r="N109">
        <v>50</v>
      </c>
      <c r="R109" t="str">
        <f t="shared" si="46"/>
        <v>[108] = {["ID"] = 1879145427; }; -- Invaders of Tham Mírdain (Library)</v>
      </c>
      <c r="S109" s="1" t="str">
        <f t="shared" si="49"/>
        <v>[108] = {["ID"] = 1879145427; ["SAVE_INDEX"] =  86; ["TYPE"] =  4;             ["VXP"] =    0; ["LP"] = 10; ["REP"] =  700; ["FACTION"] = 11; ["TIER"] = 2; ["MIN_LVL"] =  "50"; ["NAME"] = { ["EN"] = "Invaders of Tham Mírdain (Library)"; }; ["LORE"] = { ["EN"] = "Defeat the leaders of the invasion of the Library at Tham Mírdain."; }; ["SUMMARY"] = { ["EN"] = "Defeat 3 leaders"; }; ["TITLE"] = { ["EN"] = "Saviour of the Forgotten Archive"; }; };</v>
      </c>
      <c r="T109">
        <f t="shared" si="50"/>
        <v>108</v>
      </c>
      <c r="U109" t="str">
        <f t="shared" si="51"/>
        <v>[108] = {</v>
      </c>
      <c r="V109" t="str">
        <f t="shared" si="52"/>
        <v xml:space="preserve">["ID"] = 1879145427; </v>
      </c>
      <c r="W109" t="str">
        <f t="shared" si="47"/>
        <v xml:space="preserve">["ID"] = 1879145427; </v>
      </c>
      <c r="X109" t="str">
        <f t="shared" si="48"/>
        <v/>
      </c>
      <c r="Y109" s="1" t="str">
        <f t="shared" si="53"/>
        <v xml:space="preserve">["SAVE_INDEX"] =  86; </v>
      </c>
      <c r="Z109">
        <f>VLOOKUP(D109,Type!A$2:B$18,2,FALSE)</f>
        <v>4</v>
      </c>
      <c r="AA109" t="str">
        <f t="shared" si="54"/>
        <v xml:space="preserve">["TYPE"] =  4; </v>
      </c>
      <c r="AB109" t="str">
        <f>IF(NOT(ISBLANK(E109)),VLOOKUP(E109,Type!D$2:E$6,2,FALSE),"")</f>
        <v/>
      </c>
      <c r="AC109" t="str">
        <f t="shared" si="55"/>
        <v xml:space="preserve">            </v>
      </c>
      <c r="AD109" t="str">
        <f t="shared" si="56"/>
        <v>0</v>
      </c>
      <c r="AE109" t="str">
        <f t="shared" si="57"/>
        <v xml:space="preserve">["VXP"] =    0; </v>
      </c>
      <c r="AF109" t="str">
        <f t="shared" si="58"/>
        <v>10</v>
      </c>
      <c r="AG109" t="str">
        <f t="shared" si="59"/>
        <v xml:space="preserve">["LP"] = 10; </v>
      </c>
      <c r="AH109" t="str">
        <f t="shared" si="60"/>
        <v>700</v>
      </c>
      <c r="AI109" t="str">
        <f t="shared" si="61"/>
        <v xml:space="preserve">["REP"] =  700; </v>
      </c>
      <c r="AJ109">
        <f>IF(LEN(J109)&gt;0,VLOOKUP(J109,Faction!A$2:B$78,2,FALSE),1)</f>
        <v>11</v>
      </c>
      <c r="AK109" t="str">
        <f t="shared" si="62"/>
        <v xml:space="preserve">["FACTION"] = 11; </v>
      </c>
      <c r="AL109" t="str">
        <f t="shared" si="63"/>
        <v xml:space="preserve">["TIER"] = 2; </v>
      </c>
      <c r="AM109" t="str">
        <f t="shared" si="64"/>
        <v xml:space="preserve">["MIN_LVL"] =  "50"; </v>
      </c>
      <c r="AN109" t="str">
        <f t="shared" si="65"/>
        <v/>
      </c>
      <c r="AO109" t="str">
        <f t="shared" si="66"/>
        <v xml:space="preserve">["NAME"] = { ["EN"] = "Invaders of Tham Mírdain (Library)"; }; </v>
      </c>
      <c r="AP109" t="str">
        <f t="shared" si="67"/>
        <v xml:space="preserve">["LORE"] = { ["EN"] = "Defeat the leaders of the invasion of the Library at Tham Mírdain."; }; </v>
      </c>
      <c r="AQ109" t="str">
        <f t="shared" si="68"/>
        <v xml:space="preserve">["SUMMARY"] = { ["EN"] = "Defeat 3 leaders"; }; </v>
      </c>
      <c r="AR109" t="str">
        <f t="shared" si="69"/>
        <v xml:space="preserve">["TITLE"] = { ["EN"] = "Saviour of the Forgotten Archive"; }; </v>
      </c>
      <c r="AS109" t="str">
        <f t="shared" si="70"/>
        <v>};</v>
      </c>
    </row>
    <row r="110" spans="1:45" x14ac:dyDescent="0.25">
      <c r="A110">
        <v>1879145432</v>
      </c>
      <c r="B110">
        <v>77</v>
      </c>
      <c r="C110" t="s">
        <v>386</v>
      </c>
      <c r="D110" t="s">
        <v>31</v>
      </c>
      <c r="F110">
        <v>2000</v>
      </c>
      <c r="H110">
        <v>10</v>
      </c>
      <c r="I110">
        <v>700</v>
      </c>
      <c r="J110" t="s">
        <v>51</v>
      </c>
      <c r="K110" t="s">
        <v>406</v>
      </c>
      <c r="L110" t="s">
        <v>405</v>
      </c>
      <c r="M110">
        <v>1</v>
      </c>
      <c r="N110">
        <v>50</v>
      </c>
      <c r="R110" t="str">
        <f t="shared" si="46"/>
        <v>[109] = {["ID"] = 1879145432; }; -- Mercenaries of the White-hand (Advanced)</v>
      </c>
      <c r="S110" s="1" t="str">
        <f t="shared" si="49"/>
        <v>[109] = {["ID"] = 1879145432; ["SAVE_INDEX"] =  77; ["TYPE"] =  4;             ["VXP"] = 2000; ["LP"] = 10; ["REP"] =  700; ["FACTION"] = 11; ["TIER"] = 1; ["MIN_LVL"] =  "50"; ["NAME"] = { ["EN"] = "Mercenaries of the White-hand (Advanced)"; }; ["LORE"] = { ["EN"] = "Defeat many Dunlendings in Tham Mírdain."; }; ["SUMMARY"] = { ["EN"] = "Defeat 120 Dunlendings in Tham Mírdain"; }; };</v>
      </c>
      <c r="T110">
        <f t="shared" si="50"/>
        <v>109</v>
      </c>
      <c r="U110" t="str">
        <f t="shared" si="51"/>
        <v>[109] = {</v>
      </c>
      <c r="V110" t="str">
        <f t="shared" si="52"/>
        <v xml:space="preserve">["ID"] = 1879145432; </v>
      </c>
      <c r="W110" t="str">
        <f t="shared" si="47"/>
        <v xml:space="preserve">["ID"] = 1879145432; </v>
      </c>
      <c r="X110" t="str">
        <f t="shared" si="48"/>
        <v/>
      </c>
      <c r="Y110" s="1" t="str">
        <f t="shared" si="53"/>
        <v xml:space="preserve">["SAVE_INDEX"] =  77; </v>
      </c>
      <c r="Z110">
        <f>VLOOKUP(D110,Type!A$2:B$18,2,FALSE)</f>
        <v>4</v>
      </c>
      <c r="AA110" t="str">
        <f t="shared" si="54"/>
        <v xml:space="preserve">["TYPE"] =  4; </v>
      </c>
      <c r="AB110" t="str">
        <f>IF(NOT(ISBLANK(E110)),VLOOKUP(E110,Type!D$2:E$6,2,FALSE),"")</f>
        <v/>
      </c>
      <c r="AC110" t="str">
        <f t="shared" si="55"/>
        <v xml:space="preserve">            </v>
      </c>
      <c r="AD110" t="str">
        <f t="shared" si="56"/>
        <v>2000</v>
      </c>
      <c r="AE110" t="str">
        <f t="shared" si="57"/>
        <v xml:space="preserve">["VXP"] = 2000; </v>
      </c>
      <c r="AF110" t="str">
        <f t="shared" si="58"/>
        <v>10</v>
      </c>
      <c r="AG110" t="str">
        <f t="shared" si="59"/>
        <v xml:space="preserve">["LP"] = 10; </v>
      </c>
      <c r="AH110" t="str">
        <f t="shared" si="60"/>
        <v>700</v>
      </c>
      <c r="AI110" t="str">
        <f t="shared" si="61"/>
        <v xml:space="preserve">["REP"] =  700; </v>
      </c>
      <c r="AJ110">
        <f>IF(LEN(J110)&gt;0,VLOOKUP(J110,Faction!A$2:B$78,2,FALSE),1)</f>
        <v>11</v>
      </c>
      <c r="AK110" t="str">
        <f t="shared" si="62"/>
        <v xml:space="preserve">["FACTION"] = 11; </v>
      </c>
      <c r="AL110" t="str">
        <f t="shared" si="63"/>
        <v xml:space="preserve">["TIER"] = 1; </v>
      </c>
      <c r="AM110" t="str">
        <f t="shared" si="64"/>
        <v xml:space="preserve">["MIN_LVL"] =  "50"; </v>
      </c>
      <c r="AN110" t="str">
        <f t="shared" si="65"/>
        <v/>
      </c>
      <c r="AO110" t="str">
        <f t="shared" si="66"/>
        <v xml:space="preserve">["NAME"] = { ["EN"] = "Mercenaries of the White-hand (Advanced)"; }; </v>
      </c>
      <c r="AP110" t="str">
        <f t="shared" si="67"/>
        <v xml:space="preserve">["LORE"] = { ["EN"] = "Defeat many Dunlendings in Tham Mírdain."; }; </v>
      </c>
      <c r="AQ110" t="str">
        <f t="shared" si="68"/>
        <v xml:space="preserve">["SUMMARY"] = { ["EN"] = "Defeat 120 Dunlendings in Tham Mírdain"; }; </v>
      </c>
      <c r="AR110" t="str">
        <f t="shared" si="69"/>
        <v/>
      </c>
      <c r="AS110" t="str">
        <f t="shared" si="70"/>
        <v>};</v>
      </c>
    </row>
    <row r="111" spans="1:45" x14ac:dyDescent="0.25">
      <c r="A111">
        <v>1879145431</v>
      </c>
      <c r="B111">
        <v>78</v>
      </c>
      <c r="C111" t="s">
        <v>385</v>
      </c>
      <c r="D111" t="s">
        <v>31</v>
      </c>
      <c r="G111" t="s">
        <v>408</v>
      </c>
      <c r="H111">
        <v>5</v>
      </c>
      <c r="I111">
        <v>700</v>
      </c>
      <c r="J111" t="s">
        <v>51</v>
      </c>
      <c r="K111" t="s">
        <v>407</v>
      </c>
      <c r="L111" t="s">
        <v>1617</v>
      </c>
      <c r="M111">
        <v>2</v>
      </c>
      <c r="N111">
        <v>50</v>
      </c>
      <c r="R111" t="str">
        <f t="shared" si="46"/>
        <v>[110] = {["ID"] = 1879145431; }; -- Mercenaries of the White-hand</v>
      </c>
      <c r="S111" s="1" t="str">
        <f t="shared" si="49"/>
        <v>[110] = {["ID"] = 1879145431; ["SAVE_INDEX"] =  78; ["TYPE"] =  4;             ["VXP"] =    0; ["LP"] =  5; ["REP"] =  700; ["FACTION"] = 11; ["TIER"] = 2; ["MIN_LVL"] =  "50"; ["NAME"] = { ["EN"] = "Mercenaries of the White-hand"; }; ["LORE"] = { ["EN"] = "Defeat Dunlendings in Tham Mírdain."; }; ["SUMMARY"] = { ["EN"] = "Defeat 60 Dunlendings in Tham Mírdain"; }; ["TITLE"] = { ["EN"] = "Diplomat"; }; };</v>
      </c>
      <c r="T111">
        <f t="shared" si="50"/>
        <v>110</v>
      </c>
      <c r="U111" t="str">
        <f t="shared" si="51"/>
        <v>[110] = {</v>
      </c>
      <c r="V111" t="str">
        <f t="shared" si="52"/>
        <v xml:space="preserve">["ID"] = 1879145431; </v>
      </c>
      <c r="W111" t="str">
        <f t="shared" si="47"/>
        <v xml:space="preserve">["ID"] = 1879145431; </v>
      </c>
      <c r="X111" t="str">
        <f t="shared" si="48"/>
        <v/>
      </c>
      <c r="Y111" s="1" t="str">
        <f t="shared" si="53"/>
        <v xml:space="preserve">["SAVE_INDEX"] =  78; </v>
      </c>
      <c r="Z111">
        <f>VLOOKUP(D111,Type!A$2:B$18,2,FALSE)</f>
        <v>4</v>
      </c>
      <c r="AA111" t="str">
        <f t="shared" si="54"/>
        <v xml:space="preserve">["TYPE"] =  4; </v>
      </c>
      <c r="AB111" t="str">
        <f>IF(NOT(ISBLANK(E111)),VLOOKUP(E111,Type!D$2:E$6,2,FALSE),"")</f>
        <v/>
      </c>
      <c r="AC111" t="str">
        <f t="shared" si="55"/>
        <v xml:space="preserve">            </v>
      </c>
      <c r="AD111" t="str">
        <f t="shared" si="56"/>
        <v>0</v>
      </c>
      <c r="AE111" t="str">
        <f t="shared" si="57"/>
        <v xml:space="preserve">["VXP"] =    0; </v>
      </c>
      <c r="AF111" t="str">
        <f t="shared" si="58"/>
        <v>5</v>
      </c>
      <c r="AG111" t="str">
        <f t="shared" si="59"/>
        <v xml:space="preserve">["LP"] =  5; </v>
      </c>
      <c r="AH111" t="str">
        <f t="shared" si="60"/>
        <v>700</v>
      </c>
      <c r="AI111" t="str">
        <f t="shared" si="61"/>
        <v xml:space="preserve">["REP"] =  700; </v>
      </c>
      <c r="AJ111">
        <f>IF(LEN(J111)&gt;0,VLOOKUP(J111,Faction!A$2:B$78,2,FALSE),1)</f>
        <v>11</v>
      </c>
      <c r="AK111" t="str">
        <f t="shared" si="62"/>
        <v xml:space="preserve">["FACTION"] = 11; </v>
      </c>
      <c r="AL111" t="str">
        <f t="shared" si="63"/>
        <v xml:space="preserve">["TIER"] = 2; </v>
      </c>
      <c r="AM111" t="str">
        <f t="shared" si="64"/>
        <v xml:space="preserve">["MIN_LVL"] =  "50"; </v>
      </c>
      <c r="AN111" t="str">
        <f t="shared" si="65"/>
        <v/>
      </c>
      <c r="AO111" t="str">
        <f t="shared" si="66"/>
        <v xml:space="preserve">["NAME"] = { ["EN"] = "Mercenaries of the White-hand"; }; </v>
      </c>
      <c r="AP111" t="str">
        <f t="shared" si="67"/>
        <v xml:space="preserve">["LORE"] = { ["EN"] = "Defeat Dunlendings in Tham Mírdain."; }; </v>
      </c>
      <c r="AQ111" t="str">
        <f t="shared" si="68"/>
        <v xml:space="preserve">["SUMMARY"] = { ["EN"] = "Defeat 60 Dunlendings in Tham Mírdain"; }; </v>
      </c>
      <c r="AR111" t="str">
        <f t="shared" si="69"/>
        <v xml:space="preserve">["TITLE"] = { ["EN"] = "Diplomat"; }; </v>
      </c>
      <c r="AS111" t="str">
        <f t="shared" si="70"/>
        <v>};</v>
      </c>
    </row>
    <row r="112" spans="1:45" x14ac:dyDescent="0.25">
      <c r="A112">
        <v>1879145434</v>
      </c>
      <c r="B112">
        <v>81</v>
      </c>
      <c r="C112" t="s">
        <v>391</v>
      </c>
      <c r="D112" t="s">
        <v>31</v>
      </c>
      <c r="F112">
        <v>2000</v>
      </c>
      <c r="H112">
        <v>10</v>
      </c>
      <c r="I112">
        <v>700</v>
      </c>
      <c r="J112" t="s">
        <v>51</v>
      </c>
      <c r="K112" t="s">
        <v>415</v>
      </c>
      <c r="L112" t="s">
        <v>414</v>
      </c>
      <c r="M112">
        <v>1</v>
      </c>
      <c r="N112">
        <v>50</v>
      </c>
      <c r="R112" t="str">
        <f t="shared" si="46"/>
        <v>[111] = {["ID"] = 1879145434; }; -- Soldiers of the Enemy (Advanced)</v>
      </c>
      <c r="S112" s="1" t="str">
        <f t="shared" si="49"/>
        <v>[111] = {["ID"] = 1879145434; ["SAVE_INDEX"] =  81; ["TYPE"] =  4;             ["VXP"] = 2000; ["LP"] = 10; ["REP"] =  700; ["FACTION"] = 11; ["TIER"] = 1; ["MIN_LVL"] =  "50"; ["NAME"] = { ["EN"] = "Soldiers of the Enemy (Advanced)"; }; ["LORE"] = { ["EN"] = "Defeat many Orcs in Tham Mírdain."; }; ["SUMMARY"] = { ["EN"] = "Defeat 80 Orcs in Tham Mírdain"; }; };</v>
      </c>
      <c r="T112">
        <f t="shared" si="50"/>
        <v>111</v>
      </c>
      <c r="U112" t="str">
        <f t="shared" si="51"/>
        <v>[111] = {</v>
      </c>
      <c r="V112" t="str">
        <f t="shared" si="52"/>
        <v xml:space="preserve">["ID"] = 1879145434; </v>
      </c>
      <c r="W112" t="str">
        <f t="shared" si="47"/>
        <v xml:space="preserve">["ID"] = 1879145434; </v>
      </c>
      <c r="X112" t="str">
        <f t="shared" si="48"/>
        <v/>
      </c>
      <c r="Y112" s="1" t="str">
        <f t="shared" si="53"/>
        <v xml:space="preserve">["SAVE_INDEX"] =  81; </v>
      </c>
      <c r="Z112">
        <f>VLOOKUP(D112,Type!A$2:B$18,2,FALSE)</f>
        <v>4</v>
      </c>
      <c r="AA112" t="str">
        <f t="shared" si="54"/>
        <v xml:space="preserve">["TYPE"] =  4; </v>
      </c>
      <c r="AB112" t="str">
        <f>IF(NOT(ISBLANK(E112)),VLOOKUP(E112,Type!D$2:E$6,2,FALSE),"")</f>
        <v/>
      </c>
      <c r="AC112" t="str">
        <f t="shared" si="55"/>
        <v xml:space="preserve">            </v>
      </c>
      <c r="AD112" t="str">
        <f t="shared" si="56"/>
        <v>2000</v>
      </c>
      <c r="AE112" t="str">
        <f t="shared" si="57"/>
        <v xml:space="preserve">["VXP"] = 2000; </v>
      </c>
      <c r="AF112" t="str">
        <f t="shared" si="58"/>
        <v>10</v>
      </c>
      <c r="AG112" t="str">
        <f t="shared" si="59"/>
        <v xml:space="preserve">["LP"] = 10; </v>
      </c>
      <c r="AH112" t="str">
        <f t="shared" si="60"/>
        <v>700</v>
      </c>
      <c r="AI112" t="str">
        <f t="shared" si="61"/>
        <v xml:space="preserve">["REP"] =  700; </v>
      </c>
      <c r="AJ112">
        <f>IF(LEN(J112)&gt;0,VLOOKUP(J112,Faction!A$2:B$78,2,FALSE),1)</f>
        <v>11</v>
      </c>
      <c r="AK112" t="str">
        <f t="shared" si="62"/>
        <v xml:space="preserve">["FACTION"] = 11; </v>
      </c>
      <c r="AL112" t="str">
        <f t="shared" si="63"/>
        <v xml:space="preserve">["TIER"] = 1; </v>
      </c>
      <c r="AM112" t="str">
        <f t="shared" si="64"/>
        <v xml:space="preserve">["MIN_LVL"] =  "50"; </v>
      </c>
      <c r="AN112" t="str">
        <f t="shared" si="65"/>
        <v/>
      </c>
      <c r="AO112" t="str">
        <f t="shared" si="66"/>
        <v xml:space="preserve">["NAME"] = { ["EN"] = "Soldiers of the Enemy (Advanced)"; }; </v>
      </c>
      <c r="AP112" t="str">
        <f t="shared" si="67"/>
        <v xml:space="preserve">["LORE"] = { ["EN"] = "Defeat many Orcs in Tham Mírdain."; }; </v>
      </c>
      <c r="AQ112" t="str">
        <f t="shared" si="68"/>
        <v xml:space="preserve">["SUMMARY"] = { ["EN"] = "Defeat 80 Orcs in Tham Mírdain"; }; </v>
      </c>
      <c r="AR112" t="str">
        <f t="shared" si="69"/>
        <v/>
      </c>
      <c r="AS112" t="str">
        <f t="shared" si="70"/>
        <v>};</v>
      </c>
    </row>
    <row r="113" spans="1:45" x14ac:dyDescent="0.25">
      <c r="A113">
        <v>1879145433</v>
      </c>
      <c r="B113">
        <v>82</v>
      </c>
      <c r="C113" t="s">
        <v>390</v>
      </c>
      <c r="D113" t="s">
        <v>31</v>
      </c>
      <c r="G113" t="s">
        <v>417</v>
      </c>
      <c r="H113">
        <v>5</v>
      </c>
      <c r="I113">
        <v>700</v>
      </c>
      <c r="J113" t="s">
        <v>51</v>
      </c>
      <c r="K113" t="s">
        <v>416</v>
      </c>
      <c r="L113" t="s">
        <v>413</v>
      </c>
      <c r="M113">
        <v>2</v>
      </c>
      <c r="N113">
        <v>50</v>
      </c>
      <c r="R113" t="str">
        <f t="shared" si="46"/>
        <v>[112] = {["ID"] = 1879145433; }; -- Soldiers of the Enemy</v>
      </c>
      <c r="S113" s="1" t="str">
        <f t="shared" si="49"/>
        <v>[112] = {["ID"] = 1879145433; ["SAVE_INDEX"] =  82; ["TYPE"] =  4;             ["VXP"] =    0; ["LP"] =  5; ["REP"] =  700; ["FACTION"] = 11; ["TIER"] = 2; ["MIN_LVL"] =  "50"; ["NAME"] = { ["EN"] = "Soldiers of the Enemy"; }; ["LORE"] = { ["EN"] = "Defeat Orcs in Tham Mírdain."; }; ["SUMMARY"] = { ["EN"] = "Defeat 40 Orcs in Tham Mírdain"; }; ["TITLE"] = { ["EN"] = "Defier of Evil"; }; };</v>
      </c>
      <c r="T113">
        <f t="shared" si="50"/>
        <v>112</v>
      </c>
      <c r="U113" t="str">
        <f t="shared" si="51"/>
        <v>[112] = {</v>
      </c>
      <c r="V113" t="str">
        <f t="shared" si="52"/>
        <v xml:space="preserve">["ID"] = 1879145433; </v>
      </c>
      <c r="W113" t="str">
        <f t="shared" si="47"/>
        <v xml:space="preserve">["ID"] = 1879145433; </v>
      </c>
      <c r="X113" t="str">
        <f t="shared" si="48"/>
        <v/>
      </c>
      <c r="Y113" s="1" t="str">
        <f t="shared" si="53"/>
        <v xml:space="preserve">["SAVE_INDEX"] =  82; </v>
      </c>
      <c r="Z113">
        <f>VLOOKUP(D113,Type!A$2:B$18,2,FALSE)</f>
        <v>4</v>
      </c>
      <c r="AA113" t="str">
        <f t="shared" si="54"/>
        <v xml:space="preserve">["TYPE"] =  4; </v>
      </c>
      <c r="AB113" t="str">
        <f>IF(NOT(ISBLANK(E113)),VLOOKUP(E113,Type!D$2:E$6,2,FALSE),"")</f>
        <v/>
      </c>
      <c r="AC113" t="str">
        <f t="shared" si="55"/>
        <v xml:space="preserve">            </v>
      </c>
      <c r="AD113" t="str">
        <f t="shared" si="56"/>
        <v>0</v>
      </c>
      <c r="AE113" t="str">
        <f t="shared" si="57"/>
        <v xml:space="preserve">["VXP"] =    0; </v>
      </c>
      <c r="AF113" t="str">
        <f t="shared" si="58"/>
        <v>5</v>
      </c>
      <c r="AG113" t="str">
        <f t="shared" si="59"/>
        <v xml:space="preserve">["LP"] =  5; </v>
      </c>
      <c r="AH113" t="str">
        <f t="shared" si="60"/>
        <v>700</v>
      </c>
      <c r="AI113" t="str">
        <f t="shared" si="61"/>
        <v xml:space="preserve">["REP"] =  700; </v>
      </c>
      <c r="AJ113">
        <f>IF(LEN(J113)&gt;0,VLOOKUP(J113,Faction!A$2:B$78,2,FALSE),1)</f>
        <v>11</v>
      </c>
      <c r="AK113" t="str">
        <f t="shared" si="62"/>
        <v xml:space="preserve">["FACTION"] = 11; </v>
      </c>
      <c r="AL113" t="str">
        <f t="shared" si="63"/>
        <v xml:space="preserve">["TIER"] = 2; </v>
      </c>
      <c r="AM113" t="str">
        <f t="shared" si="64"/>
        <v xml:space="preserve">["MIN_LVL"] =  "50"; </v>
      </c>
      <c r="AN113" t="str">
        <f t="shared" si="65"/>
        <v/>
      </c>
      <c r="AO113" t="str">
        <f t="shared" si="66"/>
        <v xml:space="preserve">["NAME"] = { ["EN"] = "Soldiers of the Enemy"; }; </v>
      </c>
      <c r="AP113" t="str">
        <f t="shared" si="67"/>
        <v xml:space="preserve">["LORE"] = { ["EN"] = "Defeat Orcs in Tham Mírdain."; }; </v>
      </c>
      <c r="AQ113" t="str">
        <f t="shared" si="68"/>
        <v xml:space="preserve">["SUMMARY"] = { ["EN"] = "Defeat 40 Orcs in Tham Mírdain"; }; </v>
      </c>
      <c r="AR113" t="str">
        <f t="shared" si="69"/>
        <v xml:space="preserve">["TITLE"] = { ["EN"] = "Defier of Evil"; }; </v>
      </c>
      <c r="AS113" t="str">
        <f t="shared" si="70"/>
        <v>};</v>
      </c>
    </row>
    <row r="114" spans="1:45" x14ac:dyDescent="0.25">
      <c r="A114">
        <v>1879145438</v>
      </c>
      <c r="B114">
        <v>79</v>
      </c>
      <c r="C114" t="s">
        <v>389</v>
      </c>
      <c r="D114" t="s">
        <v>31</v>
      </c>
      <c r="F114">
        <v>2000</v>
      </c>
      <c r="H114">
        <v>10</v>
      </c>
      <c r="I114">
        <v>700</v>
      </c>
      <c r="J114" t="s">
        <v>51</v>
      </c>
      <c r="K114" t="s">
        <v>410</v>
      </c>
      <c r="L114" t="s">
        <v>409</v>
      </c>
      <c r="M114">
        <v>1</v>
      </c>
      <c r="N114">
        <v>50</v>
      </c>
      <c r="R114" t="str">
        <f t="shared" si="46"/>
        <v>[113] = {["ID"] = 1879145438; }; -- Scholars from Angmar (Advanced)</v>
      </c>
      <c r="S114" s="1" t="str">
        <f t="shared" si="49"/>
        <v>[113] = {["ID"] = 1879145438; ["SAVE_INDEX"] =  79; ["TYPE"] =  4;             ["VXP"] = 2000; ["LP"] = 10; ["REP"] =  700; ["FACTION"] = 11; ["TIER"] = 1; ["MIN_LVL"] =  "50"; ["NAME"] = { ["EN"] = "Scholars from Angmar (Advanced)"; }; ["LORE"] = { ["EN"] = "Defeat many Angmarim at the Forges of Tham Mírdain."; }; ["SUMMARY"] = { ["EN"] = "Defeat 80 many Angmarim at the Forges of Tham Mírdain"; }; };</v>
      </c>
      <c r="T114">
        <f t="shared" si="50"/>
        <v>113</v>
      </c>
      <c r="U114" t="str">
        <f t="shared" si="51"/>
        <v>[113] = {</v>
      </c>
      <c r="V114" t="str">
        <f t="shared" si="52"/>
        <v xml:space="preserve">["ID"] = 1879145438; </v>
      </c>
      <c r="W114" t="str">
        <f t="shared" si="47"/>
        <v xml:space="preserve">["ID"] = 1879145438; </v>
      </c>
      <c r="X114" t="str">
        <f t="shared" si="48"/>
        <v/>
      </c>
      <c r="Y114" s="1" t="str">
        <f t="shared" si="53"/>
        <v xml:space="preserve">["SAVE_INDEX"] =  79; </v>
      </c>
      <c r="Z114">
        <f>VLOOKUP(D114,Type!A$2:B$18,2,FALSE)</f>
        <v>4</v>
      </c>
      <c r="AA114" t="str">
        <f t="shared" si="54"/>
        <v xml:space="preserve">["TYPE"] =  4; </v>
      </c>
      <c r="AB114" t="str">
        <f>IF(NOT(ISBLANK(E114)),VLOOKUP(E114,Type!D$2:E$6,2,FALSE),"")</f>
        <v/>
      </c>
      <c r="AC114" t="str">
        <f t="shared" si="55"/>
        <v xml:space="preserve">            </v>
      </c>
      <c r="AD114" t="str">
        <f t="shared" si="56"/>
        <v>2000</v>
      </c>
      <c r="AE114" t="str">
        <f t="shared" si="57"/>
        <v xml:space="preserve">["VXP"] = 2000; </v>
      </c>
      <c r="AF114" t="str">
        <f t="shared" si="58"/>
        <v>10</v>
      </c>
      <c r="AG114" t="str">
        <f t="shared" si="59"/>
        <v xml:space="preserve">["LP"] = 10; </v>
      </c>
      <c r="AH114" t="str">
        <f t="shared" si="60"/>
        <v>700</v>
      </c>
      <c r="AI114" t="str">
        <f t="shared" si="61"/>
        <v xml:space="preserve">["REP"] =  700; </v>
      </c>
      <c r="AJ114">
        <f>IF(LEN(J114)&gt;0,VLOOKUP(J114,Faction!A$2:B$78,2,FALSE),1)</f>
        <v>11</v>
      </c>
      <c r="AK114" t="str">
        <f t="shared" si="62"/>
        <v xml:space="preserve">["FACTION"] = 11; </v>
      </c>
      <c r="AL114" t="str">
        <f t="shared" si="63"/>
        <v xml:space="preserve">["TIER"] = 1; </v>
      </c>
      <c r="AM114" t="str">
        <f t="shared" si="64"/>
        <v xml:space="preserve">["MIN_LVL"] =  "50"; </v>
      </c>
      <c r="AN114" t="str">
        <f t="shared" si="65"/>
        <v/>
      </c>
      <c r="AO114" t="str">
        <f t="shared" si="66"/>
        <v xml:space="preserve">["NAME"] = { ["EN"] = "Scholars from Angmar (Advanced)"; }; </v>
      </c>
      <c r="AP114" t="str">
        <f t="shared" si="67"/>
        <v xml:space="preserve">["LORE"] = { ["EN"] = "Defeat many Angmarim at the Forges of Tham Mírdain."; }; </v>
      </c>
      <c r="AQ114" t="str">
        <f t="shared" si="68"/>
        <v xml:space="preserve">["SUMMARY"] = { ["EN"] = "Defeat 80 many Angmarim at the Forges of Tham Mírdain"; }; </v>
      </c>
      <c r="AR114" t="str">
        <f t="shared" si="69"/>
        <v/>
      </c>
      <c r="AS114" t="str">
        <f t="shared" si="70"/>
        <v>};</v>
      </c>
    </row>
    <row r="115" spans="1:45" x14ac:dyDescent="0.25">
      <c r="A115">
        <v>1879145437</v>
      </c>
      <c r="B115">
        <v>80</v>
      </c>
      <c r="C115" t="s">
        <v>388</v>
      </c>
      <c r="D115" t="s">
        <v>31</v>
      </c>
      <c r="G115" t="s">
        <v>412</v>
      </c>
      <c r="H115">
        <v>5</v>
      </c>
      <c r="I115">
        <v>700</v>
      </c>
      <c r="J115" t="s">
        <v>51</v>
      </c>
      <c r="K115" t="s">
        <v>411</v>
      </c>
      <c r="L115" t="s">
        <v>1618</v>
      </c>
      <c r="M115">
        <v>2</v>
      </c>
      <c r="N115">
        <v>50</v>
      </c>
      <c r="R115" t="str">
        <f t="shared" si="46"/>
        <v>[114] = {["ID"] = 1879145437; }; -- Scholars from Angmar</v>
      </c>
      <c r="S115" s="1" t="str">
        <f t="shared" si="49"/>
        <v>[114] = {["ID"] = 1879145437; ["SAVE_INDEX"] =  80; ["TYPE"] =  4;             ["VXP"] =    0; ["LP"] =  5; ["REP"] =  700; ["FACTION"] = 11; ["TIER"] = 2; ["MIN_LVL"] =  "50"; ["NAME"] = { ["EN"] = "Scholars from Angmar"; }; ["LORE"] = { ["EN"] = "Defeat Angmarim at the Forges of Tham Mírdain."; }; ["SUMMARY"] = { ["EN"] = "Defeat 40 many Angmarim at the Forges of Tham Mírdain"; }; ["TITLE"] = { ["EN"] = "Patron of Mirobel"; }; };</v>
      </c>
      <c r="T115">
        <f t="shared" si="50"/>
        <v>114</v>
      </c>
      <c r="U115" t="str">
        <f t="shared" si="51"/>
        <v>[114] = {</v>
      </c>
      <c r="V115" t="str">
        <f t="shared" si="52"/>
        <v xml:space="preserve">["ID"] = 1879145437; </v>
      </c>
      <c r="W115" t="str">
        <f t="shared" si="47"/>
        <v xml:space="preserve">["ID"] = 1879145437; </v>
      </c>
      <c r="X115" t="str">
        <f t="shared" si="48"/>
        <v/>
      </c>
      <c r="Y115" s="1" t="str">
        <f t="shared" si="53"/>
        <v xml:space="preserve">["SAVE_INDEX"] =  80; </v>
      </c>
      <c r="Z115">
        <f>VLOOKUP(D115,Type!A$2:B$18,2,FALSE)</f>
        <v>4</v>
      </c>
      <c r="AA115" t="str">
        <f t="shared" si="54"/>
        <v xml:space="preserve">["TYPE"] =  4; </v>
      </c>
      <c r="AB115" t="str">
        <f>IF(NOT(ISBLANK(E115)),VLOOKUP(E115,Type!D$2:E$6,2,FALSE),"")</f>
        <v/>
      </c>
      <c r="AC115" t="str">
        <f t="shared" si="55"/>
        <v xml:space="preserve">            </v>
      </c>
      <c r="AD115" t="str">
        <f t="shared" si="56"/>
        <v>0</v>
      </c>
      <c r="AE115" t="str">
        <f t="shared" si="57"/>
        <v xml:space="preserve">["VXP"] =    0; </v>
      </c>
      <c r="AF115" t="str">
        <f t="shared" si="58"/>
        <v>5</v>
      </c>
      <c r="AG115" t="str">
        <f t="shared" si="59"/>
        <v xml:space="preserve">["LP"] =  5; </v>
      </c>
      <c r="AH115" t="str">
        <f t="shared" si="60"/>
        <v>700</v>
      </c>
      <c r="AI115" t="str">
        <f t="shared" si="61"/>
        <v xml:space="preserve">["REP"] =  700; </v>
      </c>
      <c r="AJ115">
        <f>IF(LEN(J115)&gt;0,VLOOKUP(J115,Faction!A$2:B$78,2,FALSE),1)</f>
        <v>11</v>
      </c>
      <c r="AK115" t="str">
        <f t="shared" si="62"/>
        <v xml:space="preserve">["FACTION"] = 11; </v>
      </c>
      <c r="AL115" t="str">
        <f t="shared" si="63"/>
        <v xml:space="preserve">["TIER"] = 2; </v>
      </c>
      <c r="AM115" t="str">
        <f t="shared" si="64"/>
        <v xml:space="preserve">["MIN_LVL"] =  "50"; </v>
      </c>
      <c r="AN115" t="str">
        <f t="shared" si="65"/>
        <v/>
      </c>
      <c r="AO115" t="str">
        <f t="shared" si="66"/>
        <v xml:space="preserve">["NAME"] = { ["EN"] = "Scholars from Angmar"; }; </v>
      </c>
      <c r="AP115" t="str">
        <f t="shared" si="67"/>
        <v xml:space="preserve">["LORE"] = { ["EN"] = "Defeat Angmarim at the Forges of Tham Mírdain."; }; </v>
      </c>
      <c r="AQ115" t="str">
        <f t="shared" si="68"/>
        <v xml:space="preserve">["SUMMARY"] = { ["EN"] = "Defeat 40 many Angmarim at the Forges of Tham Mírdain"; }; </v>
      </c>
      <c r="AR115" t="str">
        <f t="shared" si="69"/>
        <v xml:space="preserve">["TITLE"] = { ["EN"] = "Patron of Mirobel"; }; </v>
      </c>
      <c r="AS115" t="str">
        <f t="shared" si="70"/>
        <v>};</v>
      </c>
    </row>
    <row r="116" spans="1:45" x14ac:dyDescent="0.25">
      <c r="A116">
        <v>1879145440</v>
      </c>
      <c r="B116">
        <v>83</v>
      </c>
      <c r="C116" t="s">
        <v>393</v>
      </c>
      <c r="D116" t="s">
        <v>31</v>
      </c>
      <c r="F116">
        <v>2000</v>
      </c>
      <c r="H116">
        <v>10</v>
      </c>
      <c r="I116">
        <v>700</v>
      </c>
      <c r="J116" t="s">
        <v>51</v>
      </c>
      <c r="K116" t="s">
        <v>420</v>
      </c>
      <c r="L116" t="s">
        <v>1619</v>
      </c>
      <c r="M116">
        <v>1</v>
      </c>
      <c r="N116">
        <v>50</v>
      </c>
      <c r="R116" t="str">
        <f t="shared" si="46"/>
        <v>[115] = {["ID"] = 1879145440; }; -- The Pale Followers (Advanced)</v>
      </c>
      <c r="S116" s="1" t="str">
        <f t="shared" si="49"/>
        <v>[115] = {["ID"] = 1879145440; ["SAVE_INDEX"] =  83; ["TYPE"] =  4;             ["VXP"] = 2000; ["LP"] = 10; ["REP"] =  700; ["FACTION"] = 11; ["TIER"] = 1; ["MIN_LVL"] =  "50"; ["NAME"] = { ["EN"] = "The Pale Followers (Advanced)"; }; ["LORE"] = { ["EN"] = "Defeat many pale-folk in Tham Mírdain."; }; ["SUMMARY"] = { ["EN"] = "Defeat 300 pale-folk in Tham Mírdain"; }; };</v>
      </c>
      <c r="T116">
        <f t="shared" si="50"/>
        <v>115</v>
      </c>
      <c r="U116" t="str">
        <f t="shared" si="51"/>
        <v>[115] = {</v>
      </c>
      <c r="V116" t="str">
        <f t="shared" si="52"/>
        <v xml:space="preserve">["ID"] = 1879145440; </v>
      </c>
      <c r="W116" t="str">
        <f t="shared" si="47"/>
        <v xml:space="preserve">["ID"] = 1879145440; </v>
      </c>
      <c r="X116" t="str">
        <f t="shared" si="48"/>
        <v/>
      </c>
      <c r="Y116" s="1" t="str">
        <f t="shared" si="53"/>
        <v xml:space="preserve">["SAVE_INDEX"] =  83; </v>
      </c>
      <c r="Z116">
        <f>VLOOKUP(D116,Type!A$2:B$18,2,FALSE)</f>
        <v>4</v>
      </c>
      <c r="AA116" t="str">
        <f t="shared" si="54"/>
        <v xml:space="preserve">["TYPE"] =  4; </v>
      </c>
      <c r="AB116" t="str">
        <f>IF(NOT(ISBLANK(E116)),VLOOKUP(E116,Type!D$2:E$6,2,FALSE),"")</f>
        <v/>
      </c>
      <c r="AC116" t="str">
        <f t="shared" si="55"/>
        <v xml:space="preserve">            </v>
      </c>
      <c r="AD116" t="str">
        <f t="shared" si="56"/>
        <v>2000</v>
      </c>
      <c r="AE116" t="str">
        <f t="shared" si="57"/>
        <v xml:space="preserve">["VXP"] = 2000; </v>
      </c>
      <c r="AF116" t="str">
        <f t="shared" si="58"/>
        <v>10</v>
      </c>
      <c r="AG116" t="str">
        <f t="shared" si="59"/>
        <v xml:space="preserve">["LP"] = 10; </v>
      </c>
      <c r="AH116" t="str">
        <f t="shared" si="60"/>
        <v>700</v>
      </c>
      <c r="AI116" t="str">
        <f t="shared" si="61"/>
        <v xml:space="preserve">["REP"] =  700; </v>
      </c>
      <c r="AJ116">
        <f>IF(LEN(J116)&gt;0,VLOOKUP(J116,Faction!A$2:B$78,2,FALSE),1)</f>
        <v>11</v>
      </c>
      <c r="AK116" t="str">
        <f t="shared" si="62"/>
        <v xml:space="preserve">["FACTION"] = 11; </v>
      </c>
      <c r="AL116" t="str">
        <f t="shared" si="63"/>
        <v xml:space="preserve">["TIER"] = 1; </v>
      </c>
      <c r="AM116" t="str">
        <f t="shared" si="64"/>
        <v xml:space="preserve">["MIN_LVL"] =  "50"; </v>
      </c>
      <c r="AN116" t="str">
        <f t="shared" si="65"/>
        <v/>
      </c>
      <c r="AO116" t="str">
        <f t="shared" si="66"/>
        <v xml:space="preserve">["NAME"] = { ["EN"] = "The Pale Followers (Advanced)"; }; </v>
      </c>
      <c r="AP116" t="str">
        <f t="shared" si="67"/>
        <v xml:space="preserve">["LORE"] = { ["EN"] = "Defeat many pale-folk in Tham Mírdain."; }; </v>
      </c>
      <c r="AQ116" t="str">
        <f t="shared" si="68"/>
        <v xml:space="preserve">["SUMMARY"] = { ["EN"] = "Defeat 300 pale-folk in Tham Mírdain"; }; </v>
      </c>
      <c r="AR116" t="str">
        <f t="shared" si="69"/>
        <v/>
      </c>
      <c r="AS116" t="str">
        <f t="shared" si="70"/>
        <v>};</v>
      </c>
    </row>
    <row r="117" spans="1:45" x14ac:dyDescent="0.25">
      <c r="A117">
        <v>1879145439</v>
      </c>
      <c r="B117">
        <v>84</v>
      </c>
      <c r="C117" t="s">
        <v>392</v>
      </c>
      <c r="D117" t="s">
        <v>31</v>
      </c>
      <c r="G117" t="s">
        <v>418</v>
      </c>
      <c r="H117">
        <v>5</v>
      </c>
      <c r="I117">
        <v>700</v>
      </c>
      <c r="J117" t="s">
        <v>51</v>
      </c>
      <c r="K117" t="s">
        <v>421</v>
      </c>
      <c r="L117" t="s">
        <v>419</v>
      </c>
      <c r="M117">
        <v>2</v>
      </c>
      <c r="N117">
        <v>50</v>
      </c>
      <c r="R117" t="str">
        <f t="shared" si="46"/>
        <v>[116] = {["ID"] = 1879145439; }; -- The Pale Followers</v>
      </c>
      <c r="S117" s="1" t="str">
        <f t="shared" si="49"/>
        <v>[116] = {["ID"] = 1879145439; ["SAVE_INDEX"] =  84; ["TYPE"] =  4;             ["VXP"] =    0; ["LP"] =  5; ["REP"] =  700; ["FACTION"] = 11; ["TIER"] = 2; ["MIN_LVL"] =  "50"; ["NAME"] = { ["EN"] = "The Pale Followers"; }; ["LORE"] = { ["EN"] = "Defeat pale-folk in Tham Mírdain."; }; ["SUMMARY"] = { ["EN"] = "Defeat 150 pale-folk in Tham Mírdain"; }; ["TITLE"] = { ["EN"] = "the Sympathetic"; }; };</v>
      </c>
      <c r="T117">
        <f t="shared" si="50"/>
        <v>116</v>
      </c>
      <c r="U117" t="str">
        <f t="shared" si="51"/>
        <v>[116] = {</v>
      </c>
      <c r="V117" t="str">
        <f t="shared" si="52"/>
        <v xml:space="preserve">["ID"] = 1879145439; </v>
      </c>
      <c r="W117" t="str">
        <f t="shared" si="47"/>
        <v xml:space="preserve">["ID"] = 1879145439; </v>
      </c>
      <c r="X117" t="str">
        <f t="shared" si="48"/>
        <v/>
      </c>
      <c r="Y117" s="1" t="str">
        <f t="shared" si="53"/>
        <v xml:space="preserve">["SAVE_INDEX"] =  84; </v>
      </c>
      <c r="Z117">
        <f>VLOOKUP(D117,Type!A$2:B$18,2,FALSE)</f>
        <v>4</v>
      </c>
      <c r="AA117" t="str">
        <f t="shared" si="54"/>
        <v xml:space="preserve">["TYPE"] =  4; </v>
      </c>
      <c r="AB117" t="str">
        <f>IF(NOT(ISBLANK(E117)),VLOOKUP(E117,Type!D$2:E$6,2,FALSE),"")</f>
        <v/>
      </c>
      <c r="AC117" t="str">
        <f t="shared" si="55"/>
        <v xml:space="preserve">            </v>
      </c>
      <c r="AD117" t="str">
        <f t="shared" si="56"/>
        <v>0</v>
      </c>
      <c r="AE117" t="str">
        <f t="shared" si="57"/>
        <v xml:space="preserve">["VXP"] =    0; </v>
      </c>
      <c r="AF117" t="str">
        <f t="shared" si="58"/>
        <v>5</v>
      </c>
      <c r="AG117" t="str">
        <f t="shared" si="59"/>
        <v xml:space="preserve">["LP"] =  5; </v>
      </c>
      <c r="AH117" t="str">
        <f t="shared" si="60"/>
        <v>700</v>
      </c>
      <c r="AI117" t="str">
        <f t="shared" si="61"/>
        <v xml:space="preserve">["REP"] =  700; </v>
      </c>
      <c r="AJ117">
        <f>IF(LEN(J117)&gt;0,VLOOKUP(J117,Faction!A$2:B$78,2,FALSE),1)</f>
        <v>11</v>
      </c>
      <c r="AK117" t="str">
        <f t="shared" si="62"/>
        <v xml:space="preserve">["FACTION"] = 11; </v>
      </c>
      <c r="AL117" t="str">
        <f t="shared" si="63"/>
        <v xml:space="preserve">["TIER"] = 2; </v>
      </c>
      <c r="AM117" t="str">
        <f t="shared" si="64"/>
        <v xml:space="preserve">["MIN_LVL"] =  "50"; </v>
      </c>
      <c r="AN117" t="str">
        <f t="shared" si="65"/>
        <v/>
      </c>
      <c r="AO117" t="str">
        <f t="shared" si="66"/>
        <v xml:space="preserve">["NAME"] = { ["EN"] = "The Pale Followers"; }; </v>
      </c>
      <c r="AP117" t="str">
        <f t="shared" si="67"/>
        <v xml:space="preserve">["LORE"] = { ["EN"] = "Defeat pale-folk in Tham Mírdain."; }; </v>
      </c>
      <c r="AQ117" t="str">
        <f t="shared" si="68"/>
        <v xml:space="preserve">["SUMMARY"] = { ["EN"] = "Defeat 150 pale-folk in Tham Mírdain"; }; </v>
      </c>
      <c r="AR117" t="str">
        <f t="shared" si="69"/>
        <v xml:space="preserve">["TITLE"] = { ["EN"] = "the Sympathetic"; }; </v>
      </c>
      <c r="AS117" t="str">
        <f t="shared" si="70"/>
        <v>};</v>
      </c>
    </row>
    <row r="118" spans="1:45" x14ac:dyDescent="0.25">
      <c r="A118">
        <v>1879145441</v>
      </c>
      <c r="B118">
        <v>74</v>
      </c>
      <c r="C118" s="4" t="s">
        <v>362</v>
      </c>
      <c r="D118" t="s">
        <v>26</v>
      </c>
      <c r="G118" t="s">
        <v>370</v>
      </c>
      <c r="H118">
        <v>10</v>
      </c>
      <c r="I118">
        <v>700</v>
      </c>
      <c r="J118" t="s">
        <v>51</v>
      </c>
      <c r="K118" t="s">
        <v>366</v>
      </c>
      <c r="L118" t="s">
        <v>365</v>
      </c>
      <c r="M118">
        <v>1</v>
      </c>
      <c r="N118">
        <v>50</v>
      </c>
      <c r="R118" t="str">
        <f t="shared" si="46"/>
        <v>[117] = {["ID"] = 1879145441; }; -- Lore of the Forgotten Library</v>
      </c>
      <c r="S118" s="1" t="str">
        <f t="shared" si="49"/>
        <v>[117] = {["ID"] = 1879145441; ["SAVE_INDEX"] =  74; ["TYPE"] =  6;             ["VXP"] =    0; ["LP"] = 10; ["REP"] =  700; ["FACTION"] = 11; ["TIER"] = 1; ["MIN_LVL"] =  "50"; ["NAME"] = { ["EN"] = "Lore of the Forgotten Library"; }; ["LORE"] = { ["EN"] = "Find the forgotten volumes of lore within the Library at Tham Mírdain."; }; ["SUMMARY"] = { ["EN"] = "Find 4 volumes"; }; ["TITLE"] = { ["EN"] = "Librarian"; }; };</v>
      </c>
      <c r="T118">
        <f t="shared" si="50"/>
        <v>117</v>
      </c>
      <c r="U118" t="str">
        <f t="shared" si="51"/>
        <v>[117] = {</v>
      </c>
      <c r="V118" t="str">
        <f t="shared" si="52"/>
        <v xml:space="preserve">["ID"] = 1879145441; </v>
      </c>
      <c r="W118" t="str">
        <f t="shared" si="47"/>
        <v xml:space="preserve">["ID"] = 1879145441; </v>
      </c>
      <c r="X118" t="str">
        <f t="shared" si="48"/>
        <v/>
      </c>
      <c r="Y118" s="1" t="str">
        <f t="shared" si="53"/>
        <v xml:space="preserve">["SAVE_INDEX"] =  74; </v>
      </c>
      <c r="Z118">
        <f>VLOOKUP(D118,Type!A$2:B$18,2,FALSE)</f>
        <v>6</v>
      </c>
      <c r="AA118" t="str">
        <f t="shared" si="54"/>
        <v xml:space="preserve">["TYPE"] =  6; </v>
      </c>
      <c r="AB118" t="str">
        <f>IF(NOT(ISBLANK(E118)),VLOOKUP(E118,Type!D$2:E$6,2,FALSE),"")</f>
        <v/>
      </c>
      <c r="AC118" t="str">
        <f t="shared" si="55"/>
        <v xml:space="preserve">            </v>
      </c>
      <c r="AD118" t="str">
        <f t="shared" si="56"/>
        <v>0</v>
      </c>
      <c r="AE118" t="str">
        <f t="shared" si="57"/>
        <v xml:space="preserve">["VXP"] =    0; </v>
      </c>
      <c r="AF118" t="str">
        <f t="shared" si="58"/>
        <v>10</v>
      </c>
      <c r="AG118" t="str">
        <f t="shared" si="59"/>
        <v xml:space="preserve">["LP"] = 10; </v>
      </c>
      <c r="AH118" t="str">
        <f t="shared" si="60"/>
        <v>700</v>
      </c>
      <c r="AI118" t="str">
        <f t="shared" si="61"/>
        <v xml:space="preserve">["REP"] =  700; </v>
      </c>
      <c r="AJ118">
        <f>IF(LEN(J118)&gt;0,VLOOKUP(J118,Faction!A$2:B$78,2,FALSE),1)</f>
        <v>11</v>
      </c>
      <c r="AK118" t="str">
        <f t="shared" si="62"/>
        <v xml:space="preserve">["FACTION"] = 11; </v>
      </c>
      <c r="AL118" t="str">
        <f t="shared" si="63"/>
        <v xml:space="preserve">["TIER"] = 1; </v>
      </c>
      <c r="AM118" t="str">
        <f t="shared" si="64"/>
        <v xml:space="preserve">["MIN_LVL"] =  "50"; </v>
      </c>
      <c r="AN118" t="str">
        <f t="shared" si="65"/>
        <v/>
      </c>
      <c r="AO118" t="str">
        <f t="shared" si="66"/>
        <v xml:space="preserve">["NAME"] = { ["EN"] = "Lore of the Forgotten Library"; }; </v>
      </c>
      <c r="AP118" t="str">
        <f t="shared" si="67"/>
        <v xml:space="preserve">["LORE"] = { ["EN"] = "Find the forgotten volumes of lore within the Library at Tham Mírdain."; }; </v>
      </c>
      <c r="AQ118" t="str">
        <f t="shared" si="68"/>
        <v xml:space="preserve">["SUMMARY"] = { ["EN"] = "Find 4 volumes"; }; </v>
      </c>
      <c r="AR118" t="str">
        <f t="shared" si="69"/>
        <v xml:space="preserve">["TITLE"] = { ["EN"] = "Librarian"; }; </v>
      </c>
      <c r="AS118" t="str">
        <f t="shared" si="70"/>
        <v>};</v>
      </c>
    </row>
    <row r="119" spans="1:45" x14ac:dyDescent="0.25">
      <c r="A119">
        <v>1879145442</v>
      </c>
      <c r="B119">
        <v>76</v>
      </c>
      <c r="C119" t="s">
        <v>373</v>
      </c>
      <c r="D119" t="s">
        <v>26</v>
      </c>
      <c r="G119" t="s">
        <v>377</v>
      </c>
      <c r="H119">
        <v>10</v>
      </c>
      <c r="I119">
        <v>700</v>
      </c>
      <c r="J119" t="s">
        <v>51</v>
      </c>
      <c r="K119" t="s">
        <v>379</v>
      </c>
      <c r="L119" t="s">
        <v>378</v>
      </c>
      <c r="M119">
        <v>1</v>
      </c>
      <c r="N119">
        <v>50</v>
      </c>
      <c r="R119" t="str">
        <f t="shared" si="46"/>
        <v>[118] = {["ID"] = 1879145442; }; -- Texts of the Crumbling School</v>
      </c>
      <c r="S119" s="1" t="str">
        <f t="shared" si="49"/>
        <v>[118] = {["ID"] = 1879145442; ["SAVE_INDEX"] =  76; ["TYPE"] =  6;             ["VXP"] =    0; ["LP"] = 10; ["REP"] =  700; ["FACTION"] = 11; ["TIER"] = 1; ["MIN_LVL"] =  "50"; ["NAME"] = { ["EN"] = "Texts of the Crumbling School"; }; ["LORE"] = { ["EN"] = "Find the forgotten instructional ledgers within the School at Tham Mírdain."; }; ["SUMMARY"] = { ["EN"] = "Find 4 ledgers"; }; ["TITLE"] = { ["EN"] = "Tutor"; }; };</v>
      </c>
      <c r="T119">
        <f t="shared" si="50"/>
        <v>118</v>
      </c>
      <c r="U119" t="str">
        <f t="shared" si="51"/>
        <v>[118] = {</v>
      </c>
      <c r="V119" t="str">
        <f t="shared" si="52"/>
        <v xml:space="preserve">["ID"] = 1879145442; </v>
      </c>
      <c r="W119" t="str">
        <f t="shared" si="47"/>
        <v xml:space="preserve">["ID"] = 1879145442; </v>
      </c>
      <c r="X119" t="str">
        <f t="shared" si="48"/>
        <v/>
      </c>
      <c r="Y119" s="1" t="str">
        <f t="shared" si="53"/>
        <v xml:space="preserve">["SAVE_INDEX"] =  76; </v>
      </c>
      <c r="Z119">
        <f>VLOOKUP(D119,Type!A$2:B$18,2,FALSE)</f>
        <v>6</v>
      </c>
      <c r="AA119" t="str">
        <f t="shared" si="54"/>
        <v xml:space="preserve">["TYPE"] =  6; </v>
      </c>
      <c r="AB119" t="str">
        <f>IF(NOT(ISBLANK(E119)),VLOOKUP(E119,Type!D$2:E$6,2,FALSE),"")</f>
        <v/>
      </c>
      <c r="AC119" t="str">
        <f t="shared" si="55"/>
        <v xml:space="preserve">            </v>
      </c>
      <c r="AD119" t="str">
        <f t="shared" si="56"/>
        <v>0</v>
      </c>
      <c r="AE119" t="str">
        <f t="shared" si="57"/>
        <v xml:space="preserve">["VXP"] =    0; </v>
      </c>
      <c r="AF119" t="str">
        <f t="shared" si="58"/>
        <v>10</v>
      </c>
      <c r="AG119" t="str">
        <f t="shared" si="59"/>
        <v xml:space="preserve">["LP"] = 10; </v>
      </c>
      <c r="AH119" t="str">
        <f t="shared" si="60"/>
        <v>700</v>
      </c>
      <c r="AI119" t="str">
        <f t="shared" si="61"/>
        <v xml:space="preserve">["REP"] =  700; </v>
      </c>
      <c r="AJ119">
        <f>IF(LEN(J119)&gt;0,VLOOKUP(J119,Faction!A$2:B$78,2,FALSE),1)</f>
        <v>11</v>
      </c>
      <c r="AK119" t="str">
        <f t="shared" si="62"/>
        <v xml:space="preserve">["FACTION"] = 11; </v>
      </c>
      <c r="AL119" t="str">
        <f t="shared" si="63"/>
        <v xml:space="preserve">["TIER"] = 1; </v>
      </c>
      <c r="AM119" t="str">
        <f t="shared" si="64"/>
        <v xml:space="preserve">["MIN_LVL"] =  "50"; </v>
      </c>
      <c r="AN119" t="str">
        <f t="shared" si="65"/>
        <v/>
      </c>
      <c r="AO119" t="str">
        <f t="shared" si="66"/>
        <v xml:space="preserve">["NAME"] = { ["EN"] = "Texts of the Crumbling School"; }; </v>
      </c>
      <c r="AP119" t="str">
        <f t="shared" si="67"/>
        <v xml:space="preserve">["LORE"] = { ["EN"] = "Find the forgotten instructional ledgers within the School at Tham Mírdain."; }; </v>
      </c>
      <c r="AQ119" t="str">
        <f t="shared" si="68"/>
        <v xml:space="preserve">["SUMMARY"] = { ["EN"] = "Find 4 ledgers"; }; </v>
      </c>
      <c r="AR119" t="str">
        <f t="shared" si="69"/>
        <v xml:space="preserve">["TITLE"] = { ["EN"] = "Tutor"; }; </v>
      </c>
      <c r="AS119" t="str">
        <f t="shared" si="70"/>
        <v>};</v>
      </c>
    </row>
    <row r="120" spans="1:45" x14ac:dyDescent="0.25">
      <c r="A120">
        <v>1879145443</v>
      </c>
      <c r="B120">
        <v>75</v>
      </c>
      <c r="C120" t="s">
        <v>387</v>
      </c>
      <c r="D120" t="s">
        <v>26</v>
      </c>
      <c r="G120" t="s">
        <v>404</v>
      </c>
      <c r="H120">
        <v>10</v>
      </c>
      <c r="I120">
        <v>700</v>
      </c>
      <c r="J120" t="s">
        <v>51</v>
      </c>
      <c r="K120" t="s">
        <v>403</v>
      </c>
      <c r="L120" t="s">
        <v>402</v>
      </c>
      <c r="M120">
        <v>1</v>
      </c>
      <c r="N120">
        <v>50</v>
      </c>
      <c r="R120" t="str">
        <f t="shared" si="46"/>
        <v>[119] = {["ID"] = 1879145443; }; -- Ring-lore of Tham Mírdain</v>
      </c>
      <c r="S120" s="1" t="str">
        <f t="shared" si="49"/>
        <v>[119] = {["ID"] = 1879145443; ["SAVE_INDEX"] =  75; ["TYPE"] =  6;             ["VXP"] =    0; ["LP"] = 10; ["REP"] =  700; ["FACTION"] = 11; ["TIER"] = 1; ["MIN_LVL"] =  "50"; ["NAME"] = { ["EN"] = "Ring-lore of Tham Mírdain"; }; ["LORE"] = { ["EN"] = "Find the forgotten manuals of Ring-lore within Tham Mírdain."; }; ["SUMMARY"] = { ["EN"] = "Find 4 manuals"; }; ["TITLE"] = { ["EN"] = "Student of Celebrimbor"; }; };</v>
      </c>
      <c r="T120">
        <f t="shared" si="50"/>
        <v>119</v>
      </c>
      <c r="U120" t="str">
        <f t="shared" si="51"/>
        <v>[119] = {</v>
      </c>
      <c r="V120" t="str">
        <f t="shared" si="52"/>
        <v xml:space="preserve">["ID"] = 1879145443; </v>
      </c>
      <c r="W120" t="str">
        <f t="shared" si="47"/>
        <v xml:space="preserve">["ID"] = 1879145443; </v>
      </c>
      <c r="X120" t="str">
        <f t="shared" si="48"/>
        <v/>
      </c>
      <c r="Y120" s="1" t="str">
        <f t="shared" si="53"/>
        <v xml:space="preserve">["SAVE_INDEX"] =  75; </v>
      </c>
      <c r="Z120">
        <f>VLOOKUP(D120,Type!A$2:B$18,2,FALSE)</f>
        <v>6</v>
      </c>
      <c r="AA120" t="str">
        <f t="shared" si="54"/>
        <v xml:space="preserve">["TYPE"] =  6; </v>
      </c>
      <c r="AB120" t="str">
        <f>IF(NOT(ISBLANK(E120)),VLOOKUP(E120,Type!D$2:E$6,2,FALSE),"")</f>
        <v/>
      </c>
      <c r="AC120" t="str">
        <f t="shared" si="55"/>
        <v xml:space="preserve">            </v>
      </c>
      <c r="AD120" t="str">
        <f t="shared" si="56"/>
        <v>0</v>
      </c>
      <c r="AE120" t="str">
        <f t="shared" si="57"/>
        <v xml:space="preserve">["VXP"] =    0; </v>
      </c>
      <c r="AF120" t="str">
        <f t="shared" si="58"/>
        <v>10</v>
      </c>
      <c r="AG120" t="str">
        <f t="shared" si="59"/>
        <v xml:space="preserve">["LP"] = 10; </v>
      </c>
      <c r="AH120" t="str">
        <f t="shared" si="60"/>
        <v>700</v>
      </c>
      <c r="AI120" t="str">
        <f t="shared" si="61"/>
        <v xml:space="preserve">["REP"] =  700; </v>
      </c>
      <c r="AJ120">
        <f>IF(LEN(J120)&gt;0,VLOOKUP(J120,Faction!A$2:B$78,2,FALSE),1)</f>
        <v>11</v>
      </c>
      <c r="AK120" t="str">
        <f t="shared" si="62"/>
        <v xml:space="preserve">["FACTION"] = 11; </v>
      </c>
      <c r="AL120" t="str">
        <f t="shared" si="63"/>
        <v xml:space="preserve">["TIER"] = 1; </v>
      </c>
      <c r="AM120" t="str">
        <f t="shared" si="64"/>
        <v xml:space="preserve">["MIN_LVL"] =  "50"; </v>
      </c>
      <c r="AN120" t="str">
        <f t="shared" si="65"/>
        <v/>
      </c>
      <c r="AO120" t="str">
        <f t="shared" si="66"/>
        <v xml:space="preserve">["NAME"] = { ["EN"] = "Ring-lore of Tham Mírdain"; }; </v>
      </c>
      <c r="AP120" t="str">
        <f t="shared" si="67"/>
        <v xml:space="preserve">["LORE"] = { ["EN"] = "Find the forgotten manuals of Ring-lore within Tham Mírdain."; }; </v>
      </c>
      <c r="AQ120" t="str">
        <f t="shared" si="68"/>
        <v xml:space="preserve">["SUMMARY"] = { ["EN"] = "Find 4 manuals"; }; </v>
      </c>
      <c r="AR120" t="str">
        <f t="shared" si="69"/>
        <v xml:space="preserve">["TITLE"] = { ["EN"] = "Student of Celebrimbor"; }; </v>
      </c>
      <c r="AS120" t="str">
        <f t="shared" si="70"/>
        <v>};</v>
      </c>
    </row>
    <row r="121" spans="1:45" x14ac:dyDescent="0.25">
      <c r="A121">
        <v>1879145436</v>
      </c>
      <c r="B121">
        <v>89</v>
      </c>
      <c r="C121" t="s">
        <v>395</v>
      </c>
      <c r="D121" t="s">
        <v>31</v>
      </c>
      <c r="F121">
        <v>2000</v>
      </c>
      <c r="H121">
        <v>10</v>
      </c>
      <c r="I121">
        <v>700</v>
      </c>
      <c r="J121" t="s">
        <v>51</v>
      </c>
      <c r="K121" t="s">
        <v>423</v>
      </c>
      <c r="L121" t="s">
        <v>422</v>
      </c>
      <c r="M121">
        <v>0</v>
      </c>
      <c r="N121">
        <v>50</v>
      </c>
      <c r="R121" t="str">
        <f t="shared" si="46"/>
        <v>[120] = {["ID"] = 1879145436; }; -- Warriors of the Enemy (Advanced)</v>
      </c>
      <c r="S121" s="1" t="str">
        <f t="shared" si="49"/>
        <v>[120] = {["ID"] = 1879145436; ["SAVE_INDEX"] =  89; ["TYPE"] =  4;             ["VXP"] = 2000; ["LP"] = 10; ["REP"] =  700; ["FACTION"] = 11; ["TIER"] = 0; ["MIN_LVL"] =  "50"; ["NAME"] = { ["EN"] = "Warriors of the Enemy (Advanced)"; }; ["LORE"] = { ["EN"] = "Defeat many Uruks in Tham Mírdain."; }; ["SUMMARY"] = { ["EN"] = "Defeat 80 Uruks in Tham Mírdain"; }; };</v>
      </c>
      <c r="T121">
        <f t="shared" si="50"/>
        <v>120</v>
      </c>
      <c r="U121" t="str">
        <f t="shared" si="51"/>
        <v>[120] = {</v>
      </c>
      <c r="V121" t="str">
        <f t="shared" si="52"/>
        <v xml:space="preserve">["ID"] = 1879145436; </v>
      </c>
      <c r="W121" t="str">
        <f t="shared" si="47"/>
        <v xml:space="preserve">["ID"] = 1879145436; </v>
      </c>
      <c r="X121" t="str">
        <f t="shared" si="48"/>
        <v/>
      </c>
      <c r="Y121" s="1" t="str">
        <f t="shared" si="53"/>
        <v xml:space="preserve">["SAVE_INDEX"] =  89; </v>
      </c>
      <c r="Z121">
        <f>VLOOKUP(D121,Type!A$2:B$18,2,FALSE)</f>
        <v>4</v>
      </c>
      <c r="AA121" t="str">
        <f t="shared" si="54"/>
        <v xml:space="preserve">["TYPE"] =  4; </v>
      </c>
      <c r="AB121" t="str">
        <f>IF(NOT(ISBLANK(E121)),VLOOKUP(E121,Type!D$2:E$6,2,FALSE),"")</f>
        <v/>
      </c>
      <c r="AC121" t="str">
        <f t="shared" si="55"/>
        <v xml:space="preserve">            </v>
      </c>
      <c r="AD121" t="str">
        <f t="shared" si="56"/>
        <v>2000</v>
      </c>
      <c r="AE121" t="str">
        <f t="shared" si="57"/>
        <v xml:space="preserve">["VXP"] = 2000; </v>
      </c>
      <c r="AF121" t="str">
        <f t="shared" si="58"/>
        <v>10</v>
      </c>
      <c r="AG121" t="str">
        <f t="shared" si="59"/>
        <v xml:space="preserve">["LP"] = 10; </v>
      </c>
      <c r="AH121" t="str">
        <f t="shared" si="60"/>
        <v>700</v>
      </c>
      <c r="AI121" t="str">
        <f t="shared" si="61"/>
        <v xml:space="preserve">["REP"] =  700; </v>
      </c>
      <c r="AJ121">
        <f>IF(LEN(J121)&gt;0,VLOOKUP(J121,Faction!A$2:B$78,2,FALSE),1)</f>
        <v>11</v>
      </c>
      <c r="AK121" t="str">
        <f t="shared" si="62"/>
        <v xml:space="preserve">["FACTION"] = 11; </v>
      </c>
      <c r="AL121" t="str">
        <f t="shared" si="63"/>
        <v xml:space="preserve">["TIER"] = 0; </v>
      </c>
      <c r="AM121" t="str">
        <f t="shared" si="64"/>
        <v xml:space="preserve">["MIN_LVL"] =  "50"; </v>
      </c>
      <c r="AN121" t="str">
        <f t="shared" si="65"/>
        <v/>
      </c>
      <c r="AO121" t="str">
        <f t="shared" si="66"/>
        <v xml:space="preserve">["NAME"] = { ["EN"] = "Warriors of the Enemy (Advanced)"; }; </v>
      </c>
      <c r="AP121" t="str">
        <f t="shared" si="67"/>
        <v xml:space="preserve">["LORE"] = { ["EN"] = "Defeat many Uruks in Tham Mírdain."; }; </v>
      </c>
      <c r="AQ121" t="str">
        <f t="shared" si="68"/>
        <v xml:space="preserve">["SUMMARY"] = { ["EN"] = "Defeat 80 Uruks in Tham Mírdain"; }; </v>
      </c>
      <c r="AR121" t="str">
        <f t="shared" si="69"/>
        <v/>
      </c>
      <c r="AS121" t="str">
        <f t="shared" si="70"/>
        <v>};</v>
      </c>
    </row>
    <row r="122" spans="1:45" x14ac:dyDescent="0.25">
      <c r="A122">
        <v>1879145435</v>
      </c>
      <c r="B122">
        <v>90</v>
      </c>
      <c r="C122" t="s">
        <v>394</v>
      </c>
      <c r="D122" t="s">
        <v>31</v>
      </c>
      <c r="G122" t="s">
        <v>426</v>
      </c>
      <c r="H122">
        <v>5</v>
      </c>
      <c r="I122">
        <v>700</v>
      </c>
      <c r="J122" t="s">
        <v>51</v>
      </c>
      <c r="K122" t="s">
        <v>424</v>
      </c>
      <c r="L122" t="s">
        <v>425</v>
      </c>
      <c r="M122">
        <v>1</v>
      </c>
      <c r="N122">
        <v>50</v>
      </c>
      <c r="R122" t="str">
        <f t="shared" si="46"/>
        <v>[121] = {["ID"] = 1879145435; }; -- Warriors of the Enemy</v>
      </c>
      <c r="S122" s="1" t="str">
        <f t="shared" si="49"/>
        <v>[121] = {["ID"] = 1879145435; ["SAVE_INDEX"] =  90; ["TYPE"] =  4;             ["VXP"] =    0; ["LP"] =  5; ["REP"] =  700; ["FACTION"] = 11; ["TIER"] = 1; ["MIN_LVL"] =  "50"; ["NAME"] = { ["EN"] = "Warriors of the Enemy"; }; ["LORE"] = { ["EN"] = "Defeat Uruks in Tham Mírdain."; }; ["SUMMARY"] = { ["EN"] = "Defeat 40 Uruks in Tham Mírdain"; }; ["TITLE"] = { ["EN"] = "the Daring"; }; };</v>
      </c>
      <c r="T122">
        <f t="shared" si="50"/>
        <v>121</v>
      </c>
      <c r="U122" t="str">
        <f t="shared" si="51"/>
        <v>[121] = {</v>
      </c>
      <c r="V122" t="str">
        <f t="shared" si="52"/>
        <v xml:space="preserve">["ID"] = 1879145435; </v>
      </c>
      <c r="W122" t="str">
        <f t="shared" si="47"/>
        <v xml:space="preserve">["ID"] = 1879145435; </v>
      </c>
      <c r="X122" t="str">
        <f t="shared" si="48"/>
        <v/>
      </c>
      <c r="Y122" s="1" t="str">
        <f t="shared" si="53"/>
        <v xml:space="preserve">["SAVE_INDEX"] =  90; </v>
      </c>
      <c r="Z122">
        <f>VLOOKUP(D122,Type!A$2:B$18,2,FALSE)</f>
        <v>4</v>
      </c>
      <c r="AA122" t="str">
        <f t="shared" si="54"/>
        <v xml:space="preserve">["TYPE"] =  4; </v>
      </c>
      <c r="AB122" t="str">
        <f>IF(NOT(ISBLANK(E122)),VLOOKUP(E122,Type!D$2:E$6,2,FALSE),"")</f>
        <v/>
      </c>
      <c r="AC122" t="str">
        <f t="shared" si="55"/>
        <v xml:space="preserve">            </v>
      </c>
      <c r="AD122" t="str">
        <f t="shared" si="56"/>
        <v>0</v>
      </c>
      <c r="AE122" t="str">
        <f t="shared" si="57"/>
        <v xml:space="preserve">["VXP"] =    0; </v>
      </c>
      <c r="AF122" t="str">
        <f t="shared" si="58"/>
        <v>5</v>
      </c>
      <c r="AG122" t="str">
        <f t="shared" si="59"/>
        <v xml:space="preserve">["LP"] =  5; </v>
      </c>
      <c r="AH122" t="str">
        <f t="shared" si="60"/>
        <v>700</v>
      </c>
      <c r="AI122" t="str">
        <f t="shared" si="61"/>
        <v xml:space="preserve">["REP"] =  700; </v>
      </c>
      <c r="AJ122">
        <f>IF(LEN(J122)&gt;0,VLOOKUP(J122,Faction!A$2:B$78,2,FALSE),1)</f>
        <v>11</v>
      </c>
      <c r="AK122" t="str">
        <f t="shared" si="62"/>
        <v xml:space="preserve">["FACTION"] = 11; </v>
      </c>
      <c r="AL122" t="str">
        <f t="shared" si="63"/>
        <v xml:space="preserve">["TIER"] = 1; </v>
      </c>
      <c r="AM122" t="str">
        <f t="shared" si="64"/>
        <v xml:space="preserve">["MIN_LVL"] =  "50"; </v>
      </c>
      <c r="AN122" t="str">
        <f t="shared" si="65"/>
        <v/>
      </c>
      <c r="AO122" t="str">
        <f t="shared" si="66"/>
        <v xml:space="preserve">["NAME"] = { ["EN"] = "Warriors of the Enemy"; }; </v>
      </c>
      <c r="AP122" t="str">
        <f t="shared" si="67"/>
        <v xml:space="preserve">["LORE"] = { ["EN"] = "Defeat Uruks in Tham Mírdain."; }; </v>
      </c>
      <c r="AQ122" t="str">
        <f t="shared" si="68"/>
        <v xml:space="preserve">["SUMMARY"] = { ["EN"] = "Defeat 40 Uruks in Tham Mírdain"; }; </v>
      </c>
      <c r="AR122" t="str">
        <f t="shared" si="69"/>
        <v xml:space="preserve">["TITLE"] = { ["EN"] = "the Daring"; }; </v>
      </c>
      <c r="AS122" t="str">
        <f t="shared" si="70"/>
        <v>};</v>
      </c>
    </row>
    <row r="123" spans="1:45" x14ac:dyDescent="0.25">
      <c r="A123">
        <v>1879188417</v>
      </c>
      <c r="B123">
        <v>91</v>
      </c>
      <c r="C123" s="4" t="s">
        <v>361</v>
      </c>
      <c r="D123" t="s">
        <v>31</v>
      </c>
      <c r="G123" t="s">
        <v>369</v>
      </c>
      <c r="K123" t="s">
        <v>368</v>
      </c>
      <c r="L123" t="s">
        <v>1623</v>
      </c>
      <c r="M123">
        <v>0</v>
      </c>
      <c r="N123">
        <v>60</v>
      </c>
      <c r="R123" t="str">
        <f t="shared" si="46"/>
        <v>[122] = {["ID"] = 1879188417; }; -- The Library at Tham Mírdain</v>
      </c>
      <c r="S123" s="1" t="str">
        <f t="shared" si="49"/>
        <v>[122] = {["ID"] = 1879188417; ["SAVE_INDEX"] =  91; ["TYPE"] =  4;             ["VXP"] =    0; ["LP"] =  0; ["REP"] =    0; ["FACTION"] =  1; ["TIER"] = 0; ["MIN_LVL"] =  "60"; ["NAME"] = { ["EN"] = "The Library at Tham Mírdain"; }; ["LORE"] = { ["EN"] = "The Library at Tham Mírdain was once one of the greatest repositories of the Elves' knowledge in Middle-earth. After Sauron's forces razed Eregion, much of that knowledge was lost."; }; ["SUMMARY"] = { ["EN"] = "Complete 4 quests, 2 deeds, and 1 challenge"; }; ["TITLE"] = { ["EN"] = "Library Liberator"; }; };</v>
      </c>
      <c r="T123">
        <f t="shared" si="50"/>
        <v>122</v>
      </c>
      <c r="U123" t="str">
        <f t="shared" si="51"/>
        <v>[122] = {</v>
      </c>
      <c r="V123" t="str">
        <f t="shared" si="52"/>
        <v xml:space="preserve">["ID"] = 1879188417; </v>
      </c>
      <c r="W123" t="str">
        <f t="shared" si="47"/>
        <v xml:space="preserve">["ID"] = 1879188417; </v>
      </c>
      <c r="X123" t="str">
        <f t="shared" si="48"/>
        <v/>
      </c>
      <c r="Y123" s="1" t="str">
        <f t="shared" si="53"/>
        <v xml:space="preserve">["SAVE_INDEX"] =  91; </v>
      </c>
      <c r="Z123">
        <f>VLOOKUP(D123,Type!A$2:B$18,2,FALSE)</f>
        <v>4</v>
      </c>
      <c r="AA123" t="str">
        <f t="shared" si="54"/>
        <v xml:space="preserve">["TYPE"] =  4; </v>
      </c>
      <c r="AB123" t="str">
        <f>IF(NOT(ISBLANK(E123)),VLOOKUP(E123,Type!D$2:E$6,2,FALSE),"")</f>
        <v/>
      </c>
      <c r="AC123" t="str">
        <f t="shared" si="55"/>
        <v xml:space="preserve">            </v>
      </c>
      <c r="AD123" t="str">
        <f t="shared" si="56"/>
        <v>0</v>
      </c>
      <c r="AE123" t="str">
        <f t="shared" si="57"/>
        <v xml:space="preserve">["VXP"] =    0; </v>
      </c>
      <c r="AF123" t="str">
        <f t="shared" si="58"/>
        <v>0</v>
      </c>
      <c r="AG123" t="str">
        <f t="shared" si="59"/>
        <v xml:space="preserve">["LP"] =  0; </v>
      </c>
      <c r="AH123" t="str">
        <f t="shared" si="60"/>
        <v>0</v>
      </c>
      <c r="AI123" t="str">
        <f t="shared" si="61"/>
        <v xml:space="preserve">["REP"] =    0; </v>
      </c>
      <c r="AJ123">
        <f>IF(LEN(J123)&gt;0,VLOOKUP(J123,Faction!A$2:B$78,2,FALSE),1)</f>
        <v>1</v>
      </c>
      <c r="AK123" t="str">
        <f t="shared" si="62"/>
        <v xml:space="preserve">["FACTION"] =  1; </v>
      </c>
      <c r="AL123" t="str">
        <f t="shared" si="63"/>
        <v xml:space="preserve">["TIER"] = 0; </v>
      </c>
      <c r="AM123" t="str">
        <f t="shared" si="64"/>
        <v xml:space="preserve">["MIN_LVL"] =  "60"; </v>
      </c>
      <c r="AN123" t="str">
        <f t="shared" si="65"/>
        <v/>
      </c>
      <c r="AO123" t="str">
        <f t="shared" si="66"/>
        <v xml:space="preserve">["NAME"] = { ["EN"] = "The Library at Tham Mírdain"; }; </v>
      </c>
      <c r="AP123" t="str">
        <f t="shared" si="67"/>
        <v xml:space="preserve">["LORE"] = { ["EN"] = "The Library at Tham Mírdain was once one of the greatest repositories of the Elves' knowledge in Middle-earth. After Sauron's forces razed Eregion, much of that knowledge was lost."; }; </v>
      </c>
      <c r="AQ123" t="str">
        <f t="shared" si="68"/>
        <v xml:space="preserve">["SUMMARY"] = { ["EN"] = "Complete 4 quests, 2 deeds, and 1 challenge"; }; </v>
      </c>
      <c r="AR123" t="str">
        <f t="shared" si="69"/>
        <v xml:space="preserve">["TITLE"] = { ["EN"] = "Library Liberator"; }; </v>
      </c>
      <c r="AS123" t="str">
        <f t="shared" si="70"/>
        <v>};</v>
      </c>
    </row>
    <row r="124" spans="1:45" x14ac:dyDescent="0.25">
      <c r="A124">
        <v>1879188445</v>
      </c>
      <c r="B124">
        <v>92</v>
      </c>
      <c r="C124" t="s">
        <v>372</v>
      </c>
      <c r="D124" t="s">
        <v>31</v>
      </c>
      <c r="G124" t="s">
        <v>375</v>
      </c>
      <c r="K124" t="s">
        <v>368</v>
      </c>
      <c r="L124" t="s">
        <v>376</v>
      </c>
      <c r="M124">
        <v>0</v>
      </c>
      <c r="N124" t="s">
        <v>1392</v>
      </c>
      <c r="R124" t="str">
        <f t="shared" si="46"/>
        <v>[123] = {["ID"] = 1879188445; }; -- The School at Tham Mírdain</v>
      </c>
      <c r="S124" s="1" t="str">
        <f t="shared" si="49"/>
        <v>[123] = {["ID"] = 1879188445; ["SAVE_INDEX"] =  92; ["TYPE"] =  4;             ["VXP"] =    0; ["LP"] =  0; ["REP"] =    0; ["FACTION"] =  1; ["TIER"] = 0; ["MIN_LVL"] = "CAP"; ["NAME"] = { ["EN"] = "The School at Tham Mírdain"; }; ["LORE"] = { ["EN"] = "The School at Tham Mírdain once trained the mightiest Elf-smiths in Middle-earth. Much to their dismay, their learning was used against them when the Great Rings were created."; }; ["SUMMARY"] = { ["EN"] = "Complete 4 quests, 2 deeds, and 1 challenge"; }; ["TITLE"] = { ["EN"] = "School Saviour"; }; };</v>
      </c>
      <c r="T124">
        <f t="shared" si="50"/>
        <v>123</v>
      </c>
      <c r="U124" t="str">
        <f t="shared" si="51"/>
        <v>[123] = {</v>
      </c>
      <c r="V124" t="str">
        <f t="shared" si="52"/>
        <v xml:space="preserve">["ID"] = 1879188445; </v>
      </c>
      <c r="W124" t="str">
        <f t="shared" si="47"/>
        <v xml:space="preserve">["ID"] = 1879188445; </v>
      </c>
      <c r="X124" t="str">
        <f t="shared" si="48"/>
        <v/>
      </c>
      <c r="Y124" s="1" t="str">
        <f t="shared" si="53"/>
        <v xml:space="preserve">["SAVE_INDEX"] =  92; </v>
      </c>
      <c r="Z124">
        <f>VLOOKUP(D124,Type!A$2:B$18,2,FALSE)</f>
        <v>4</v>
      </c>
      <c r="AA124" t="str">
        <f t="shared" si="54"/>
        <v xml:space="preserve">["TYPE"] =  4; </v>
      </c>
      <c r="AB124" t="str">
        <f>IF(NOT(ISBLANK(E124)),VLOOKUP(E124,Type!D$2:E$6,2,FALSE),"")</f>
        <v/>
      </c>
      <c r="AC124" t="str">
        <f t="shared" si="55"/>
        <v xml:space="preserve">            </v>
      </c>
      <c r="AD124" t="str">
        <f t="shared" si="56"/>
        <v>0</v>
      </c>
      <c r="AE124" t="str">
        <f t="shared" si="57"/>
        <v xml:space="preserve">["VXP"] =    0; </v>
      </c>
      <c r="AF124" t="str">
        <f t="shared" si="58"/>
        <v>0</v>
      </c>
      <c r="AG124" t="str">
        <f t="shared" si="59"/>
        <v xml:space="preserve">["LP"] =  0; </v>
      </c>
      <c r="AH124" t="str">
        <f t="shared" si="60"/>
        <v>0</v>
      </c>
      <c r="AI124" t="str">
        <f t="shared" si="61"/>
        <v xml:space="preserve">["REP"] =    0; </v>
      </c>
      <c r="AJ124">
        <f>IF(LEN(J124)&gt;0,VLOOKUP(J124,Faction!A$2:B$78,2,FALSE),1)</f>
        <v>1</v>
      </c>
      <c r="AK124" t="str">
        <f t="shared" si="62"/>
        <v xml:space="preserve">["FACTION"] =  1; </v>
      </c>
      <c r="AL124" t="str">
        <f t="shared" si="63"/>
        <v xml:space="preserve">["TIER"] = 0; </v>
      </c>
      <c r="AM124" t="str">
        <f t="shared" si="64"/>
        <v xml:space="preserve">["MIN_LVL"] = "CAP"; </v>
      </c>
      <c r="AN124" t="str">
        <f t="shared" si="65"/>
        <v/>
      </c>
      <c r="AO124" t="str">
        <f t="shared" si="66"/>
        <v xml:space="preserve">["NAME"] = { ["EN"] = "The School at Tham Mírdain"; }; </v>
      </c>
      <c r="AP124" t="str">
        <f t="shared" si="67"/>
        <v xml:space="preserve">["LORE"] = { ["EN"] = "The School at Tham Mírdain once trained the mightiest Elf-smiths in Middle-earth. Much to their dismay, their learning was used against them when the Great Rings were created."; }; </v>
      </c>
      <c r="AQ124" t="str">
        <f t="shared" si="68"/>
        <v xml:space="preserve">["SUMMARY"] = { ["EN"] = "Complete 4 quests, 2 deeds, and 1 challenge"; }; </v>
      </c>
      <c r="AR124" t="str">
        <f t="shared" si="69"/>
        <v xml:space="preserve">["TITLE"] = { ["EN"] = "School Saviour"; }; </v>
      </c>
      <c r="AS124" t="str">
        <f t="shared" si="70"/>
        <v>};</v>
      </c>
    </row>
    <row r="125" spans="1:45" x14ac:dyDescent="0.25">
      <c r="C125" s="2" t="s">
        <v>1722</v>
      </c>
      <c r="D125" s="2" t="s">
        <v>134</v>
      </c>
      <c r="P125">
        <v>41</v>
      </c>
      <c r="R125" t="str">
        <f t="shared" si="46"/>
        <v>[124] = {["CAT_ID"] = 41; }; -- Not Actively Achievable</v>
      </c>
      <c r="S125" s="1" t="str">
        <f t="shared" si="49"/>
        <v>[124] = {                                           ["TYPE"] = 14;             ["VXP"] =    0; ["LP"] =  0; ["REP"] =    0; ["FACTION"] =  1; ["TIER"] = 0;                      ["NAME"] = { ["EN"] = "Not Actively Achievable"; }; };</v>
      </c>
      <c r="T125">
        <f t="shared" si="50"/>
        <v>124</v>
      </c>
      <c r="U125" t="str">
        <f t="shared" si="51"/>
        <v>[124] = {</v>
      </c>
      <c r="V125" t="str">
        <f t="shared" si="52"/>
        <v xml:space="preserve">                     </v>
      </c>
      <c r="W125" t="str">
        <f t="shared" si="47"/>
        <v/>
      </c>
      <c r="X125" t="str">
        <f t="shared" si="48"/>
        <v xml:space="preserve">["CAT_ID"] = 41; </v>
      </c>
      <c r="Y125" s="1" t="str">
        <f t="shared" si="53"/>
        <v xml:space="preserve">                      </v>
      </c>
      <c r="Z125">
        <f>VLOOKUP(D125,Type!A$2:B$18,2,FALSE)</f>
        <v>14</v>
      </c>
      <c r="AA125" t="str">
        <f t="shared" si="54"/>
        <v xml:space="preserve">["TYPE"] = 14; </v>
      </c>
      <c r="AB125" t="str">
        <f>IF(NOT(ISBLANK(E125)),VLOOKUP(E125,Type!D$2:E$6,2,FALSE),"")</f>
        <v/>
      </c>
      <c r="AC125" t="str">
        <f t="shared" si="55"/>
        <v xml:space="preserve">            </v>
      </c>
      <c r="AD125" t="str">
        <f t="shared" si="56"/>
        <v>0</v>
      </c>
      <c r="AE125" t="str">
        <f t="shared" si="57"/>
        <v xml:space="preserve">["VXP"] =    0; </v>
      </c>
      <c r="AF125" t="str">
        <f t="shared" si="58"/>
        <v>0</v>
      </c>
      <c r="AG125" t="str">
        <f t="shared" si="59"/>
        <v xml:space="preserve">["LP"] =  0; </v>
      </c>
      <c r="AH125" t="str">
        <f t="shared" si="60"/>
        <v>0</v>
      </c>
      <c r="AI125" t="str">
        <f t="shared" si="61"/>
        <v xml:space="preserve">["REP"] =    0; </v>
      </c>
      <c r="AJ125">
        <f>IF(LEN(J125)&gt;0,VLOOKUP(J125,Faction!A$2:B$78,2,FALSE),1)</f>
        <v>1</v>
      </c>
      <c r="AK125" t="str">
        <f t="shared" si="62"/>
        <v xml:space="preserve">["FACTION"] =  1; </v>
      </c>
      <c r="AL125" t="str">
        <f t="shared" si="63"/>
        <v xml:space="preserve">["TIER"] = 0; </v>
      </c>
      <c r="AM125" t="str">
        <f t="shared" si="64"/>
        <v xml:space="preserve">                     </v>
      </c>
      <c r="AN125" t="str">
        <f t="shared" si="65"/>
        <v/>
      </c>
      <c r="AO125" t="str">
        <f t="shared" si="66"/>
        <v xml:space="preserve">["NAME"] = { ["EN"] = "Not Actively Achievable"; }; </v>
      </c>
      <c r="AP125" t="str">
        <f t="shared" si="67"/>
        <v/>
      </c>
      <c r="AQ125" t="str">
        <f t="shared" si="68"/>
        <v/>
      </c>
      <c r="AR125" t="str">
        <f t="shared" si="69"/>
        <v/>
      </c>
      <c r="AS125" t="str">
        <f t="shared" si="70"/>
        <v>};</v>
      </c>
    </row>
    <row r="126" spans="1:45" x14ac:dyDescent="0.25">
      <c r="A126">
        <v>1879415752</v>
      </c>
      <c r="B126">
        <v>99</v>
      </c>
      <c r="C126" t="s">
        <v>1861</v>
      </c>
      <c r="D126" t="s">
        <v>31</v>
      </c>
      <c r="E126" t="s">
        <v>1721</v>
      </c>
      <c r="G126" t="s">
        <v>1862</v>
      </c>
      <c r="K126" t="s">
        <v>1870</v>
      </c>
      <c r="L126" t="s">
        <v>1854</v>
      </c>
      <c r="M126">
        <v>0</v>
      </c>
      <c r="N126" t="s">
        <v>1392</v>
      </c>
      <c r="R126" t="str">
        <f t="shared" si="46"/>
        <v>[125] = {["ID"] = 1879415752; }; -- Woe of the Willow -- Tier 3 -- Leading the Charge</v>
      </c>
      <c r="S126" s="1" t="str">
        <f t="shared" si="49"/>
        <v>[125] = {["ID"] = 1879415752; ["SAVE_INDEX"] =  99; ["TYPE"] =  4; ["NA"] = 4; ["VXP"] =    0; ["LP"] =  0; ["REP"] =    0; ["FACTION"] =  1; ["TIER"] = 0; ["MIN_LVL"] = "CAP"; ["NAME"] = { ["EN"] = "Woe of the Willow -- Tier 3 -- Leading the Charge"; }; ["LORE"] = { ["EN"] = "In the heart of the Old Forest, a fell sword calls forth evil spirits from the Barrow-downs. Only by destroying the sword can you stop the wood-trolls' blight from spreading and end the forest's misery."; }; ["SUMMARY"] = { ["EN"] = "Complete Woe of the Willow -- Tier 3 before 2021-05-02"; }; ["TITLE"] = { ["EN"] = "Led the Charge at the Old Forest"; }; };</v>
      </c>
      <c r="T126">
        <f t="shared" si="50"/>
        <v>125</v>
      </c>
      <c r="U126" t="str">
        <f t="shared" si="51"/>
        <v>[125] = {</v>
      </c>
      <c r="V126" t="str">
        <f t="shared" si="52"/>
        <v xml:space="preserve">["ID"] = 1879415752; </v>
      </c>
      <c r="W126" t="str">
        <f t="shared" si="47"/>
        <v xml:space="preserve">["ID"] = 1879415752; </v>
      </c>
      <c r="X126" t="str">
        <f t="shared" si="48"/>
        <v/>
      </c>
      <c r="Y126" s="1" t="str">
        <f t="shared" si="53"/>
        <v xml:space="preserve">["SAVE_INDEX"] =  99; </v>
      </c>
      <c r="Z126">
        <f>VLOOKUP(D126,Type!A$2:B$18,2,FALSE)</f>
        <v>4</v>
      </c>
      <c r="AA126" t="str">
        <f t="shared" si="54"/>
        <v xml:space="preserve">["TYPE"] =  4; </v>
      </c>
      <c r="AB126">
        <f>IF(NOT(ISBLANK(E126)),VLOOKUP(E126,Type!D$2:E$6,2,FALSE),"")</f>
        <v>4</v>
      </c>
      <c r="AC126" t="str">
        <f t="shared" si="55"/>
        <v xml:space="preserve">["NA"] = 4; </v>
      </c>
      <c r="AD126" t="str">
        <f t="shared" si="56"/>
        <v>0</v>
      </c>
      <c r="AE126" t="str">
        <f t="shared" si="57"/>
        <v xml:space="preserve">["VXP"] =    0; </v>
      </c>
      <c r="AF126" t="str">
        <f t="shared" si="58"/>
        <v>0</v>
      </c>
      <c r="AG126" t="str">
        <f t="shared" si="59"/>
        <v xml:space="preserve">["LP"] =  0; </v>
      </c>
      <c r="AH126" t="str">
        <f t="shared" si="60"/>
        <v>0</v>
      </c>
      <c r="AI126" t="str">
        <f t="shared" si="61"/>
        <v xml:space="preserve">["REP"] =    0; </v>
      </c>
      <c r="AJ126">
        <f>IF(LEN(J126)&gt;0,VLOOKUP(J126,Faction!A$2:B$78,2,FALSE),1)</f>
        <v>1</v>
      </c>
      <c r="AK126" t="str">
        <f t="shared" si="62"/>
        <v xml:space="preserve">["FACTION"] =  1; </v>
      </c>
      <c r="AL126" t="str">
        <f t="shared" si="63"/>
        <v xml:space="preserve">["TIER"] = 0; </v>
      </c>
      <c r="AM126" t="str">
        <f t="shared" si="64"/>
        <v xml:space="preserve">["MIN_LVL"] = "CAP"; </v>
      </c>
      <c r="AN126" t="str">
        <f t="shared" si="65"/>
        <v/>
      </c>
      <c r="AO126" t="str">
        <f t="shared" si="66"/>
        <v xml:space="preserve">["NAME"] = { ["EN"] = "Woe of the Willow -- Tier 3 -- Leading the Charge"; }; </v>
      </c>
      <c r="AP126" t="str">
        <f t="shared" si="67"/>
        <v xml:space="preserve">["LORE"] = { ["EN"] = "In the heart of the Old Forest, a fell sword calls forth evil spirits from the Barrow-downs. Only by destroying the sword can you stop the wood-trolls' blight from spreading and end the forest's misery."; }; </v>
      </c>
      <c r="AQ126" t="str">
        <f t="shared" si="68"/>
        <v xml:space="preserve">["SUMMARY"] = { ["EN"] = "Complete Woe of the Willow -- Tier 3 before 2021-05-02"; }; </v>
      </c>
      <c r="AR126" t="str">
        <f t="shared" si="69"/>
        <v xml:space="preserve">["TITLE"] = { ["EN"] = "Led the Charge at the Old Forest"; }; </v>
      </c>
      <c r="AS126" t="str">
        <f t="shared" si="70"/>
        <v>};</v>
      </c>
    </row>
    <row r="127" spans="1:45" x14ac:dyDescent="0.25">
      <c r="A127">
        <v>1879415644</v>
      </c>
      <c r="B127">
        <v>100</v>
      </c>
      <c r="C127" t="s">
        <v>1843</v>
      </c>
      <c r="D127" t="s">
        <v>31</v>
      </c>
      <c r="E127" t="s">
        <v>1721</v>
      </c>
      <c r="G127" t="s">
        <v>1845</v>
      </c>
      <c r="K127" t="s">
        <v>1871</v>
      </c>
      <c r="L127" t="s">
        <v>1844</v>
      </c>
      <c r="M127">
        <v>0</v>
      </c>
      <c r="N127" t="s">
        <v>1392</v>
      </c>
      <c r="R127" t="str">
        <f t="shared" si="46"/>
        <v>[126] = {["ID"] = 1879415644; }; -- Agoroth, the Narrowdelve -- Tier 3 -- Leading the Charge</v>
      </c>
      <c r="S127" s="1" t="str">
        <f t="shared" si="49"/>
        <v>[126] = {["ID"] = 1879415644; ["SAVE_INDEX"] = 100; ["TYPE"] =  4; ["NA"] = 4; ["VXP"] =    0; ["LP"] =  0; ["REP"] =    0; ["FACTION"] =  1; ["TIER"] = 0; ["MIN_LVL"] = "CAP"; ["NAME"] = { ["EN"] = "Agoroth, the Narrowdelve -- Tier 3 -- Leading the Charge";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before 2021-05-02"; }; ["TITLE"] = { ["EN"] = "Led the Charge at Agoroth"; }; };</v>
      </c>
      <c r="T127">
        <f t="shared" si="50"/>
        <v>126</v>
      </c>
      <c r="U127" t="str">
        <f t="shared" si="51"/>
        <v>[126] = {</v>
      </c>
      <c r="V127" t="str">
        <f t="shared" si="52"/>
        <v xml:space="preserve">["ID"] = 1879415644; </v>
      </c>
      <c r="W127" t="str">
        <f t="shared" si="47"/>
        <v xml:space="preserve">["ID"] = 1879415644; </v>
      </c>
      <c r="X127" t="str">
        <f t="shared" si="48"/>
        <v/>
      </c>
      <c r="Y127" s="1" t="str">
        <f t="shared" si="53"/>
        <v xml:space="preserve">["SAVE_INDEX"] = 100; </v>
      </c>
      <c r="Z127">
        <f>VLOOKUP(D127,Type!A$2:B$18,2,FALSE)</f>
        <v>4</v>
      </c>
      <c r="AA127" t="str">
        <f t="shared" si="54"/>
        <v xml:space="preserve">["TYPE"] =  4; </v>
      </c>
      <c r="AB127">
        <f>IF(NOT(ISBLANK(E127)),VLOOKUP(E127,Type!D$2:E$6,2,FALSE),"")</f>
        <v>4</v>
      </c>
      <c r="AC127" t="str">
        <f t="shared" si="55"/>
        <v xml:space="preserve">["NA"] = 4; </v>
      </c>
      <c r="AD127" t="str">
        <f t="shared" si="56"/>
        <v>0</v>
      </c>
      <c r="AE127" t="str">
        <f t="shared" si="57"/>
        <v xml:space="preserve">["VXP"] =    0; </v>
      </c>
      <c r="AF127" t="str">
        <f t="shared" si="58"/>
        <v>0</v>
      </c>
      <c r="AG127" t="str">
        <f t="shared" si="59"/>
        <v xml:space="preserve">["LP"] =  0; </v>
      </c>
      <c r="AH127" t="str">
        <f t="shared" si="60"/>
        <v>0</v>
      </c>
      <c r="AI127" t="str">
        <f t="shared" si="61"/>
        <v xml:space="preserve">["REP"] =    0; </v>
      </c>
      <c r="AJ127">
        <f>IF(LEN(J127)&gt;0,VLOOKUP(J127,Faction!A$2:B$78,2,FALSE),1)</f>
        <v>1</v>
      </c>
      <c r="AK127" t="str">
        <f t="shared" si="62"/>
        <v xml:space="preserve">["FACTION"] =  1; </v>
      </c>
      <c r="AL127" t="str">
        <f t="shared" si="63"/>
        <v xml:space="preserve">["TIER"] = 0; </v>
      </c>
      <c r="AM127" t="str">
        <f t="shared" si="64"/>
        <v xml:space="preserve">["MIN_LVL"] = "CAP"; </v>
      </c>
      <c r="AN127" t="str">
        <f t="shared" si="65"/>
        <v/>
      </c>
      <c r="AO127" t="str">
        <f t="shared" si="66"/>
        <v xml:space="preserve">["NAME"] = { ["EN"] = "Agoroth, the Narrowdelve -- Tier 3 -- Leading the Charge"; }; </v>
      </c>
      <c r="AP127" t="str">
        <f t="shared" si="67"/>
        <v xml:space="preserve">["LORE"] = { ["EN"] = "Deep in the frozen wilds of Forochel, the Arnorian fortress Agoroth lies hidden. Although no living souls have set foot there for thousands of years, you now find yourself in a race to reach its vault before the forces of Angmar."; }; </v>
      </c>
      <c r="AQ127" t="str">
        <f t="shared" si="68"/>
        <v xml:space="preserve">["SUMMARY"] = { ["EN"] = "Complete Agoroth, the Narrowdelve -- Tier 3 before 2021-05-02"; }; </v>
      </c>
      <c r="AR127" t="str">
        <f t="shared" si="69"/>
        <v xml:space="preserve">["TITLE"] = { ["EN"] = "Led the Charge at Agoroth"; }; </v>
      </c>
      <c r="AS127" t="str">
        <f t="shared" si="70"/>
        <v>};</v>
      </c>
    </row>
    <row r="128" spans="1:45" x14ac:dyDescent="0.25">
      <c r="A128">
        <v>1879449479</v>
      </c>
      <c r="B128">
        <v>107</v>
      </c>
      <c r="C128" t="s">
        <v>1990</v>
      </c>
      <c r="D128" t="s">
        <v>31</v>
      </c>
      <c r="E128" t="s">
        <v>1721</v>
      </c>
      <c r="G128" t="s">
        <v>1992</v>
      </c>
      <c r="K128" t="s">
        <v>1991</v>
      </c>
      <c r="L128" t="s">
        <v>1983</v>
      </c>
      <c r="M128">
        <v>0</v>
      </c>
      <c r="N128">
        <v>20</v>
      </c>
      <c r="R128" t="str">
        <f t="shared" si="46"/>
        <v>[127] = {["ID"] = 1879449479; }; -- Sarch Vorn, the Black Grave -- Tier 3 -- Leading the Charge</v>
      </c>
      <c r="S128" s="1" t="str">
        <f t="shared" si="49"/>
        <v>[127] = {["ID"] = 1879449479; ["SAVE_INDEX"] = 107; ["TYPE"] =  4; ["NA"] = 4; ["VXP"] =    0; ["LP"] =  0; ["REP"] =    0; ["FACTION"] =  1; ["TIER"] = 0; ["MIN_LVL"] =  "20"; ["NAME"] = { ["EN"] = "Sarch Vorn, the Black Grave -- Tier 3 -- Leading the Charge";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before 2023-02-16"; }; ["TITLE"] = { ["EN"] = "Led the Charge at Sarch Vorn"; }; };</v>
      </c>
      <c r="T128">
        <f t="shared" si="50"/>
        <v>127</v>
      </c>
      <c r="U128" t="str">
        <f t="shared" si="51"/>
        <v>[127] = {</v>
      </c>
      <c r="V128" t="str">
        <f t="shared" si="52"/>
        <v xml:space="preserve">["ID"] = 1879449479; </v>
      </c>
      <c r="W128" t="str">
        <f t="shared" si="47"/>
        <v xml:space="preserve">["ID"] = 1879449479; </v>
      </c>
      <c r="X128" t="str">
        <f t="shared" si="48"/>
        <v/>
      </c>
      <c r="Y128" s="1" t="str">
        <f t="shared" si="53"/>
        <v xml:space="preserve">["SAVE_INDEX"] = 107; </v>
      </c>
      <c r="Z128">
        <f>VLOOKUP(D128,Type!A$2:B$18,2,FALSE)</f>
        <v>4</v>
      </c>
      <c r="AA128" t="str">
        <f t="shared" si="54"/>
        <v xml:space="preserve">["TYPE"] =  4; </v>
      </c>
      <c r="AB128">
        <f>IF(NOT(ISBLANK(E128)),VLOOKUP(E128,Type!D$2:E$6,2,FALSE),"")</f>
        <v>4</v>
      </c>
      <c r="AC128" t="str">
        <f t="shared" si="55"/>
        <v xml:space="preserve">["NA"] = 4; </v>
      </c>
      <c r="AD128" t="str">
        <f t="shared" si="56"/>
        <v>0</v>
      </c>
      <c r="AE128" t="str">
        <f t="shared" si="57"/>
        <v xml:space="preserve">["VXP"] =    0; </v>
      </c>
      <c r="AF128" t="str">
        <f t="shared" si="58"/>
        <v>0</v>
      </c>
      <c r="AG128" t="str">
        <f t="shared" si="59"/>
        <v xml:space="preserve">["LP"] =  0; </v>
      </c>
      <c r="AH128" t="str">
        <f t="shared" si="60"/>
        <v>0</v>
      </c>
      <c r="AI128" t="str">
        <f t="shared" si="61"/>
        <v xml:space="preserve">["REP"] =    0; </v>
      </c>
      <c r="AJ128">
        <f>IF(LEN(J128)&gt;0,VLOOKUP(J128,Faction!A$2:B$78,2,FALSE),1)</f>
        <v>1</v>
      </c>
      <c r="AK128" t="str">
        <f t="shared" si="62"/>
        <v xml:space="preserve">["FACTION"] =  1; </v>
      </c>
      <c r="AL128" t="str">
        <f t="shared" si="63"/>
        <v xml:space="preserve">["TIER"] = 0; </v>
      </c>
      <c r="AM128" t="str">
        <f t="shared" si="64"/>
        <v xml:space="preserve">["MIN_LVL"] =  "20"; </v>
      </c>
      <c r="AN128" t="str">
        <f t="shared" si="65"/>
        <v/>
      </c>
      <c r="AO128" t="str">
        <f t="shared" si="66"/>
        <v xml:space="preserve">["NAME"] = { ["EN"] = "Sarch Vorn, the Black Grave -- Tier 3 -- Leading the Charge"; }; </v>
      </c>
      <c r="AP128" t="str">
        <f t="shared" si="67"/>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128" t="str">
        <f t="shared" si="68"/>
        <v xml:space="preserve">["SUMMARY"] = { ["EN"] = "Complete Sarch Vorn, the Black Grave  -- Tier 3 before 2023-02-16"; }; </v>
      </c>
      <c r="AR128" t="str">
        <f t="shared" si="69"/>
        <v xml:space="preserve">["TITLE"] = { ["EN"] = "Led the Charge at Sarch Vorn"; }; </v>
      </c>
      <c r="AS128" t="str">
        <f t="shared" si="70"/>
        <v>};</v>
      </c>
    </row>
    <row r="131" spans="1:1" x14ac:dyDescent="0.25">
      <c r="A131" t="s">
        <v>1924</v>
      </c>
    </row>
    <row r="132" spans="1:1" x14ac:dyDescent="0.25">
      <c r="A132">
        <f>MAX(B:B)+1</f>
        <v>108</v>
      </c>
    </row>
  </sheetData>
  <conditionalFormatting sqref="B1:B3">
    <cfRule type="duplicateValues" dxfId="55" priority="4"/>
  </conditionalFormatting>
  <conditionalFormatting sqref="B1:B1048576">
    <cfRule type="duplicateValues" dxfId="54" priority="1"/>
    <cfRule type="duplicateValues" dxfId="53" priority="2"/>
    <cfRule type="duplicateValues" dxfId="52" priority="3"/>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ACC3-48B7-4DF4-A1A1-34642E3A1B28}">
  <dimension ref="A1:AT85"/>
  <sheetViews>
    <sheetView workbookViewId="0">
      <pane xSplit="4" ySplit="1" topLeftCell="O2" activePane="bottomRight" state="frozen"/>
      <selection pane="topRight" activeCell="B1" sqref="B1"/>
      <selection pane="bottomLeft" activeCell="A2" sqref="A2"/>
      <selection pane="bottomRight" activeCell="U2" sqref="U2"/>
    </sheetView>
  </sheetViews>
  <sheetFormatPr defaultRowHeight="15" x14ac:dyDescent="0.25"/>
  <cols>
    <col min="1" max="1" width="11" bestFit="1" customWidth="1"/>
    <col min="4" max="4" width="32" customWidth="1"/>
    <col min="5" max="7" width="9.140625" customWidth="1"/>
    <col min="8" max="8" width="16" customWidth="1"/>
    <col min="9" max="9" width="9.140625" customWidth="1"/>
    <col min="10" max="10" width="20.85546875" customWidth="1"/>
    <col min="11" max="13" width="9.140625" customWidth="1"/>
    <col min="14" max="14" width="13.5703125" customWidth="1"/>
    <col min="15" max="15" width="14.42578125" customWidth="1"/>
    <col min="16" max="16" width="9.140625" customWidth="1"/>
    <col min="20" max="20" width="12.140625" bestFit="1" customWidth="1"/>
    <col min="21" max="21" width="32.5703125" bestFit="1" customWidth="1"/>
    <col min="22" max="22" width="43.5703125" customWidth="1"/>
    <col min="28" max="28" width="14" customWidth="1"/>
  </cols>
  <sheetData>
    <row r="1" spans="1:46" x14ac:dyDescent="0.25">
      <c r="A1" t="s">
        <v>1863</v>
      </c>
      <c r="B1" t="s">
        <v>138</v>
      </c>
      <c r="C1" t="s">
        <v>137</v>
      </c>
      <c r="D1" t="s">
        <v>1185</v>
      </c>
      <c r="E1" t="s">
        <v>1</v>
      </c>
      <c r="F1" t="s">
        <v>2</v>
      </c>
      <c r="G1" t="s">
        <v>630</v>
      </c>
      <c r="H1" t="s">
        <v>3</v>
      </c>
      <c r="I1" t="s">
        <v>4</v>
      </c>
      <c r="J1" t="s">
        <v>631</v>
      </c>
      <c r="K1" t="s">
        <v>632</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16</v>
      </c>
      <c r="AF1" t="s">
        <v>2</v>
      </c>
      <c r="AG1" t="s">
        <v>17</v>
      </c>
      <c r="AH1" t="s">
        <v>4</v>
      </c>
      <c r="AI1" t="s">
        <v>18</v>
      </c>
      <c r="AJ1" t="s">
        <v>5</v>
      </c>
      <c r="AK1" t="s">
        <v>19</v>
      </c>
      <c r="AL1" t="s">
        <v>6</v>
      </c>
      <c r="AM1" t="s">
        <v>9</v>
      </c>
      <c r="AN1" t="s">
        <v>1390</v>
      </c>
      <c r="AO1" t="s">
        <v>1391</v>
      </c>
      <c r="AP1" t="s">
        <v>1186</v>
      </c>
      <c r="AQ1" t="s">
        <v>1187</v>
      </c>
      <c r="AR1" t="s">
        <v>7</v>
      </c>
      <c r="AS1" t="s">
        <v>0</v>
      </c>
      <c r="AT1" t="s">
        <v>20</v>
      </c>
    </row>
    <row r="2" spans="1:46" x14ac:dyDescent="0.25">
      <c r="D2" s="3" t="s">
        <v>1434</v>
      </c>
      <c r="E2" s="2" t="s">
        <v>134</v>
      </c>
      <c r="M2" t="s">
        <v>79</v>
      </c>
      <c r="S2">
        <v>42</v>
      </c>
      <c r="U2" t="str">
        <f>CONCATENATE(X2,Z2,AA2,AT2," -- ",D2)</f>
        <v xml:space="preserve">  [1] = {["CAT_ID"] = 42; }; -- Level 54</v>
      </c>
      <c r="V2" s="1" t="str">
        <f>CONCATENATE(X2,Y2,AB2,AD2,AF2,AH2,AJ2,AL2,AM2,AN2,AO2,AP2,AQ2,AR2,AS2,AT2)</f>
        <v xml:space="preserve">  [1] = {                                          ["TYPE"] = 14; ["VXP"] =    0; ["LP"] =  0; ["REP"] =   0; ["FACTION"] =  1; ["TIER"] = 0;                     ["NAME"] = { ["EN"] = "Level 54"; }; };</v>
      </c>
      <c r="W2">
        <f t="shared" ref="W2:W84" si="0">ROW()-1</f>
        <v>1</v>
      </c>
      <c r="X2" t="str">
        <f>CONCATENATE(REPT(" ",3-LEN(W2)),"[",W2,"] = {")</f>
        <v xml:space="preserve">  [1] = {</v>
      </c>
      <c r="Y2" t="str">
        <f>IF(LEN(A2)&gt;0,CONCATENATE("[""ID""] = ",A2,"; "),"                     ")</f>
        <v xml:space="preserve">                     </v>
      </c>
      <c r="Z2" t="str">
        <f>IF(LEN(A2)&gt;0,CONCATENATE("[""ID""] = ",A2,"; "),"")</f>
        <v/>
      </c>
      <c r="AA2" t="str">
        <f>IF(LEN(S2)&gt;0,CONCATENATE("[""CAT_ID""] = ",S2,"; "),"")</f>
        <v xml:space="preserve">["CAT_ID"] = 42; </v>
      </c>
      <c r="AB2" s="1" t="str">
        <f>IF(LEN(C2)&gt;0,CONCATENATE("[""SAVE_INDEX""] = ",REPT(" ",2-LEN(C2)),C2,"; "),REPT(" ",21))</f>
        <v xml:space="preserve">                     </v>
      </c>
      <c r="AC2">
        <f>VLOOKUP(E2,Type!A$2:B$18,2,FALSE)</f>
        <v>14</v>
      </c>
      <c r="AD2" t="str">
        <f>CONCATENATE("[""TYPE""] = ",REPT(" ",2-LEN(AC2)),AC2,"; ")</f>
        <v xml:space="preserve">["TYPE"] = 14; </v>
      </c>
      <c r="AE2" t="str">
        <f>TEXT(F2,0)</f>
        <v>0</v>
      </c>
      <c r="AF2" t="str">
        <f>CONCATENATE("[""VXP""] = ",REPT(" ",4-LEN(AE2)),TEXT(AE2,"0"),"; ")</f>
        <v xml:space="preserve">["VXP"] =    0; </v>
      </c>
      <c r="AG2" t="str">
        <f>TEXT(I2,0)</f>
        <v>0</v>
      </c>
      <c r="AH2" t="str">
        <f>CONCATENATE("[""LP""] = ",REPT(" ",2-LEN(AG2)),TEXT(AG2,"0"),"; ")</f>
        <v xml:space="preserve">["LP"] =  0; </v>
      </c>
      <c r="AI2" t="str">
        <f>TEXT(L2,0)</f>
        <v>0</v>
      </c>
      <c r="AJ2" t="str">
        <f>CONCATENATE("[""REP""] = ",REPT(" ",3-LEN(AI2)),TEXT(AI2,"0"),"; ")</f>
        <v xml:space="preserve">["REP"] =   0; </v>
      </c>
      <c r="AK2">
        <f>VLOOKUP(M2,Faction!A$2:B$78,2,FALSE)</f>
        <v>1</v>
      </c>
      <c r="AL2" t="str">
        <f>CONCATENATE("[""FACTION""] = ",REPT(" ",2 - LEN(AK2)),TEXT(AK2,"0"),"; ")</f>
        <v xml:space="preserve">["FACTION"] =  1; </v>
      </c>
      <c r="AM2" t="str">
        <f>CONCATENATE("[""TIER""] = ",TEXT(P2,"0"),"; ")</f>
        <v xml:space="preserve">["TIER"] = 0; </v>
      </c>
      <c r="AN2" t="str">
        <f>IF(LEN(Q2)&gt;0,CONCATENATE("[""MIN_LVL""] = ",REPT(" ",2-LEN(Q2)),"""",Q2,"""; "),"                    ")</f>
        <v xml:space="preserve">                    </v>
      </c>
      <c r="AO2" t="str">
        <f>IF(LEN(R2)&gt;0,CONCATENATE("[""MIN_LVL""] = ",REPT(" ",3-LEN(R2)),"""",R2,"""; "),"")</f>
        <v/>
      </c>
      <c r="AP2" t="str">
        <f>CONCATENATE("[""NAME""] = { [""EN""] = """,D2,"""; }; ")</f>
        <v xml:space="preserve">["NAME"] = { ["EN"] = "Level 54"; }; </v>
      </c>
      <c r="AQ2" t="str">
        <f>IF(LEN(O2)&gt;0,CONCATENATE("[""LORE""] = { [""EN""] = """,O2,"""; }; "),"")</f>
        <v/>
      </c>
      <c r="AR2" t="str">
        <f>IF(LEN(N2),CONCATENATE("[""SUMMARY""] = { [""EN""] = """,N2,"""; }; "),"")</f>
        <v/>
      </c>
      <c r="AS2" t="str">
        <f>IF(LEN(H2)&gt;0,CONCATENATE("[""TITLE""] = { [""EN""] = """,H2,"""; }; "),"")</f>
        <v/>
      </c>
      <c r="AT2" t="str">
        <f t="shared" ref="AT2:AT84" si="1">CONCATENATE("};")</f>
        <v>};</v>
      </c>
    </row>
    <row r="3" spans="1:46" x14ac:dyDescent="0.25">
      <c r="D3" s="3" t="s">
        <v>1435</v>
      </c>
      <c r="E3" s="2" t="s">
        <v>134</v>
      </c>
      <c r="M3" t="s">
        <v>79</v>
      </c>
      <c r="P3">
        <v>0</v>
      </c>
      <c r="S3">
        <v>43</v>
      </c>
      <c r="U3" t="str">
        <f t="shared" ref="U3:U66" si="2">CONCATENATE(X3,Z3,AA3,AT3," -- ",D3)</f>
        <v xml:space="preserve">  [2] = {["CAT_ID"] = 43; }; -- - Forgotten Treasury -</v>
      </c>
      <c r="V3" s="1" t="str">
        <f t="shared" ref="V3:V66" si="3">CONCATENATE(X3,Y3,AB3,AD3,AF3,AH3,AJ3,AL3,AM3,AN3,AO3,AP3,AQ3,AR3,AS3,AT3)</f>
        <v xml:space="preserve">  [2] = {                                          ["TYPE"] = 14; ["VXP"] =    0; ["LP"] =  0; ["REP"] =   0; ["FACTION"] =  1; ["TIER"] = 0;                     ["NAME"] = { ["EN"] = "- Forgotten Treasury -"; }; };</v>
      </c>
      <c r="W3">
        <f t="shared" si="0"/>
        <v>2</v>
      </c>
      <c r="X3" t="str">
        <f t="shared" ref="X3:X66" si="4">CONCATENATE(REPT(" ",3-LEN(W3)),"[",W3,"] = {")</f>
        <v xml:space="preserve">  [2] = {</v>
      </c>
      <c r="Y3" t="str">
        <f t="shared" ref="Y3:Y66" si="5">IF(LEN(A3)&gt;0,CONCATENATE("[""ID""] = ",A3,"; "),"                     ")</f>
        <v xml:space="preserve">                     </v>
      </c>
      <c r="Z3" t="str">
        <f t="shared" ref="Z3:Z66" si="6">IF(LEN(A3)&gt;0,CONCATENATE("[""ID""] = ",A3,"; "),"")</f>
        <v/>
      </c>
      <c r="AA3" t="str">
        <f t="shared" ref="AA3:AA66" si="7">IF(LEN(S3)&gt;0,CONCATENATE("[""CAT_ID""] = ",S3,"; "),"")</f>
        <v xml:space="preserve">["CAT_ID"] = 43; </v>
      </c>
      <c r="AB3" s="1" t="str">
        <f t="shared" ref="AB3:AB66" si="8">IF(LEN(C3)&gt;0,CONCATENATE("[""SAVE_INDEX""] = ",REPT(" ",2-LEN(C3)),C3,"; "),REPT(" ",21))</f>
        <v xml:space="preserve">                     </v>
      </c>
      <c r="AC3">
        <f>VLOOKUP(E3,Type!A$2:B$18,2,FALSE)</f>
        <v>14</v>
      </c>
      <c r="AD3" t="str">
        <f t="shared" ref="AD3:AD66" si="9">CONCATENATE("[""TYPE""] = ",REPT(" ",2-LEN(AC3)),AC3,"; ")</f>
        <v xml:space="preserve">["TYPE"] = 14; </v>
      </c>
      <c r="AE3" t="str">
        <f t="shared" ref="AE3:AE66" si="10">TEXT(F3,0)</f>
        <v>0</v>
      </c>
      <c r="AF3" t="str">
        <f t="shared" ref="AF3:AF66" si="11">CONCATENATE("[""VXP""] = ",REPT(" ",4-LEN(AE3)),TEXT(AE3,"0"),"; ")</f>
        <v xml:space="preserve">["VXP"] =    0; </v>
      </c>
      <c r="AG3" t="str">
        <f t="shared" ref="AG3:AG66" si="12">TEXT(I3,0)</f>
        <v>0</v>
      </c>
      <c r="AH3" t="str">
        <f t="shared" ref="AH3:AH66" si="13">CONCATENATE("[""LP""] = ",REPT(" ",2-LEN(AG3)),TEXT(AG3,"0"),"; ")</f>
        <v xml:space="preserve">["LP"] =  0; </v>
      </c>
      <c r="AI3" t="str">
        <f t="shared" ref="AI3:AI66" si="14">TEXT(L3,0)</f>
        <v>0</v>
      </c>
      <c r="AJ3" t="str">
        <f t="shared" ref="AJ3:AJ66" si="15">CONCATENATE("[""REP""] = ",REPT(" ",3-LEN(AI3)),TEXT(AI3,"0"),"; ")</f>
        <v xml:space="preserve">["REP"] =   0; </v>
      </c>
      <c r="AK3">
        <f>VLOOKUP(M3,Faction!A$2:B$78,2,FALSE)</f>
        <v>1</v>
      </c>
      <c r="AL3" t="str">
        <f t="shared" ref="AL3:AL66" si="16">CONCATENATE("[""FACTION""] = ",REPT(" ",2 - LEN(AK3)),TEXT(AK3,"0"),"; ")</f>
        <v xml:space="preserve">["FACTION"] =  1; </v>
      </c>
      <c r="AM3" t="str">
        <f t="shared" ref="AM3:AM66" si="17">CONCATENATE("[""TIER""] = ",TEXT(P3,"0"),"; ")</f>
        <v xml:space="preserve">["TIER"] = 0; </v>
      </c>
      <c r="AN3" t="str">
        <f t="shared" ref="AN3:AN66" si="18">IF(LEN(Q3)&gt;0,CONCATENATE("[""MIN_LVL""] = ",REPT(" ",2-LEN(Q3)),"""",Q3,"""; "),"                    ")</f>
        <v xml:space="preserve">                    </v>
      </c>
      <c r="AO3" t="str">
        <f t="shared" ref="AO3:AO66" si="19">IF(LEN(R3)&gt;0,CONCATENATE("[""MIN_LVL""] = ",REPT(" ",3-LEN(R3)),"""",R3,"""; "),"")</f>
        <v/>
      </c>
      <c r="AP3" t="str">
        <f t="shared" ref="AP3:AP66" si="20">CONCATENATE("[""NAME""] = { [""EN""] = """,D3,"""; }; ")</f>
        <v xml:space="preserve">["NAME"] = { ["EN"] = "- Forgotten Treasury -"; }; </v>
      </c>
      <c r="AQ3" t="str">
        <f t="shared" ref="AQ3:AQ66" si="21">IF(LEN(O3)&gt;0,CONCATENATE("[""LORE""] = { [""EN""] = """,O3,"""; }; "),"")</f>
        <v/>
      </c>
      <c r="AR3" t="str">
        <f t="shared" ref="AR3:AR66" si="22">IF(LEN(N3),CONCATENATE("[""SUMMARY""] = { [""EN""] = """,N3,"""; }; "),"")</f>
        <v/>
      </c>
      <c r="AS3" t="str">
        <f t="shared" ref="AS3:AS66" si="23">IF(LEN(H3)&gt;0,CONCATENATE("[""TITLE""] = { [""EN""] = """,H3,"""; }; "),"")</f>
        <v/>
      </c>
      <c r="AT3" t="str">
        <f t="shared" si="1"/>
        <v>};</v>
      </c>
    </row>
    <row r="4" spans="1:46" x14ac:dyDescent="0.25">
      <c r="A4">
        <v>1879146136</v>
      </c>
      <c r="B4">
        <v>4</v>
      </c>
      <c r="C4">
        <v>66</v>
      </c>
      <c r="D4" t="s">
        <v>434</v>
      </c>
      <c r="E4" t="s">
        <v>26</v>
      </c>
      <c r="H4" t="s">
        <v>434</v>
      </c>
      <c r="I4">
        <v>5</v>
      </c>
      <c r="J4" t="s">
        <v>435</v>
      </c>
      <c r="K4">
        <v>54</v>
      </c>
      <c r="L4">
        <v>700</v>
      </c>
      <c r="M4" t="s">
        <v>61</v>
      </c>
      <c r="N4" t="s">
        <v>436</v>
      </c>
      <c r="O4" t="s">
        <v>1635</v>
      </c>
      <c r="P4">
        <v>0</v>
      </c>
      <c r="Q4">
        <v>50</v>
      </c>
      <c r="U4" t="str">
        <f t="shared" si="2"/>
        <v xml:space="preserve">  [3] = {["ID"] = 1879146136; }; -- Curator of the Forgotten Treasury</v>
      </c>
      <c r="V4" s="1" t="str">
        <f t="shared" si="3"/>
        <v xml:space="preserve">  [3] = {["ID"] = 1879146136; ["SAVE_INDEX"] = 66; ["TYPE"] =  6; ["VXP"] =    0; ["LP"] =  5; ["REP"] = 700; ["FACTION"] = 17; ["TIER"] = 0; ["MIN_LVL"] = "50"; ["NAME"] = { ["EN"] = "Curator of the Forgotten Treasury"; }; ["LORE"] = { ["EN"] = "Complete all deeds within the Forgotten Treasury"; }; ["SUMMARY"] = { ["EN"] = "Complete 3 deeds in The Forgotten Treasury"; }; ["TITLE"] = { ["EN"] = "Curator of the Forgotten Treasury"; }; };</v>
      </c>
      <c r="W4">
        <f t="shared" si="0"/>
        <v>3</v>
      </c>
      <c r="X4" t="str">
        <f t="shared" si="4"/>
        <v xml:space="preserve">  [3] = {</v>
      </c>
      <c r="Y4" t="str">
        <f t="shared" si="5"/>
        <v xml:space="preserve">["ID"] = 1879146136; </v>
      </c>
      <c r="Z4" t="str">
        <f t="shared" si="6"/>
        <v xml:space="preserve">["ID"] = 1879146136; </v>
      </c>
      <c r="AA4" t="str">
        <f t="shared" si="7"/>
        <v/>
      </c>
      <c r="AB4" s="1" t="str">
        <f t="shared" si="8"/>
        <v xml:space="preserve">["SAVE_INDEX"] = 66; </v>
      </c>
      <c r="AC4">
        <f>VLOOKUP(E4,Type!A$2:B$18,2,FALSE)</f>
        <v>6</v>
      </c>
      <c r="AD4" t="str">
        <f t="shared" si="9"/>
        <v xml:space="preserve">["TYPE"] =  6; </v>
      </c>
      <c r="AE4" t="str">
        <f t="shared" si="10"/>
        <v>0</v>
      </c>
      <c r="AF4" t="str">
        <f t="shared" si="11"/>
        <v xml:space="preserve">["VXP"] =    0; </v>
      </c>
      <c r="AG4" t="str">
        <f t="shared" si="12"/>
        <v>5</v>
      </c>
      <c r="AH4" t="str">
        <f t="shared" si="13"/>
        <v xml:space="preserve">["LP"] =  5; </v>
      </c>
      <c r="AI4" t="str">
        <f t="shared" si="14"/>
        <v>700</v>
      </c>
      <c r="AJ4" t="str">
        <f t="shared" si="15"/>
        <v xml:space="preserve">["REP"] = 700; </v>
      </c>
      <c r="AK4">
        <f>VLOOKUP(M4,Faction!A$2:B$78,2,FALSE)</f>
        <v>17</v>
      </c>
      <c r="AL4" t="str">
        <f t="shared" si="16"/>
        <v xml:space="preserve">["FACTION"] = 17; </v>
      </c>
      <c r="AM4" t="str">
        <f t="shared" si="17"/>
        <v xml:space="preserve">["TIER"] = 0; </v>
      </c>
      <c r="AN4" t="str">
        <f t="shared" si="18"/>
        <v xml:space="preserve">["MIN_LVL"] = "50"; </v>
      </c>
      <c r="AO4" t="str">
        <f t="shared" si="19"/>
        <v/>
      </c>
      <c r="AP4" t="str">
        <f t="shared" si="20"/>
        <v xml:space="preserve">["NAME"] = { ["EN"] = "Curator of the Forgotten Treasury"; }; </v>
      </c>
      <c r="AQ4" t="str">
        <f t="shared" si="21"/>
        <v xml:space="preserve">["LORE"] = { ["EN"] = "Complete all deeds within the Forgotten Treasury"; }; </v>
      </c>
      <c r="AR4" t="str">
        <f t="shared" si="22"/>
        <v xml:space="preserve">["SUMMARY"] = { ["EN"] = "Complete 3 deeds in The Forgotten Treasury"; }; </v>
      </c>
      <c r="AS4" t="str">
        <f t="shared" si="23"/>
        <v xml:space="preserve">["TITLE"] = { ["EN"] = "Curator of the Forgotten Treasury"; }; </v>
      </c>
      <c r="AT4" t="str">
        <f t="shared" si="1"/>
        <v>};</v>
      </c>
    </row>
    <row r="5" spans="1:46" x14ac:dyDescent="0.25">
      <c r="A5">
        <v>1879146139</v>
      </c>
      <c r="B5">
        <v>9</v>
      </c>
      <c r="C5">
        <v>69</v>
      </c>
      <c r="D5" t="s">
        <v>450</v>
      </c>
      <c r="E5" t="s">
        <v>31</v>
      </c>
      <c r="F5">
        <v>2000</v>
      </c>
      <c r="G5" t="s">
        <v>451</v>
      </c>
      <c r="I5">
        <v>10</v>
      </c>
      <c r="J5" t="s">
        <v>435</v>
      </c>
      <c r="K5">
        <v>54</v>
      </c>
      <c r="L5">
        <v>700</v>
      </c>
      <c r="M5" t="s">
        <v>60</v>
      </c>
      <c r="N5" t="s">
        <v>452</v>
      </c>
      <c r="O5" t="s">
        <v>637</v>
      </c>
      <c r="P5">
        <v>1</v>
      </c>
      <c r="Q5">
        <v>50</v>
      </c>
      <c r="U5" t="str">
        <f t="shared" si="2"/>
        <v xml:space="preserve">  [4] = {["ID"] = 1879146139; }; -- Intruders in the Vault (Advanced)</v>
      </c>
      <c r="V5" s="1" t="str">
        <f t="shared" si="3"/>
        <v xml:space="preserve">  [4] = {["ID"] = 1879146139; ["SAVE_INDEX"] = 69; ["TYPE"] =  4; ["VXP"] = 2000; ["LP"] = 10; ["REP"] = 700; ["FACTION"] = 16; ["TIER"] = 1; ["MIN_LVL"] = "50"; ["NAME"] = { ["EN"] = "Intruders in the Vault (Advanced)"; }; ["LORE"] = { ["EN"] = "Defeat intruders within the Forgotten Treasury."; }; ["SUMMARY"] = { ["EN"] = "Defeat 60 Enemies in The Forgotten Treasury"; }; };</v>
      </c>
      <c r="W5">
        <f t="shared" si="0"/>
        <v>4</v>
      </c>
      <c r="X5" t="str">
        <f t="shared" si="4"/>
        <v xml:space="preserve">  [4] = {</v>
      </c>
      <c r="Y5" t="str">
        <f t="shared" si="5"/>
        <v xml:space="preserve">["ID"] = 1879146139; </v>
      </c>
      <c r="Z5" t="str">
        <f t="shared" si="6"/>
        <v xml:space="preserve">["ID"] = 1879146139; </v>
      </c>
      <c r="AA5" t="str">
        <f t="shared" si="7"/>
        <v/>
      </c>
      <c r="AB5" s="1" t="str">
        <f t="shared" si="8"/>
        <v xml:space="preserve">["SAVE_INDEX"] = 69; </v>
      </c>
      <c r="AC5">
        <f>VLOOKUP(E5,Type!A$2:B$18,2,FALSE)</f>
        <v>4</v>
      </c>
      <c r="AD5" t="str">
        <f t="shared" si="9"/>
        <v xml:space="preserve">["TYPE"] =  4; </v>
      </c>
      <c r="AE5" t="str">
        <f t="shared" si="10"/>
        <v>2000</v>
      </c>
      <c r="AF5" t="str">
        <f t="shared" si="11"/>
        <v xml:space="preserve">["VXP"] = 2000; </v>
      </c>
      <c r="AG5" t="str">
        <f t="shared" si="12"/>
        <v>10</v>
      </c>
      <c r="AH5" t="str">
        <f t="shared" si="13"/>
        <v xml:space="preserve">["LP"] = 10; </v>
      </c>
      <c r="AI5" t="str">
        <f t="shared" si="14"/>
        <v>700</v>
      </c>
      <c r="AJ5" t="str">
        <f t="shared" si="15"/>
        <v xml:space="preserve">["REP"] = 700; </v>
      </c>
      <c r="AK5">
        <f>VLOOKUP(M5,Faction!A$2:B$78,2,FALSE)</f>
        <v>16</v>
      </c>
      <c r="AL5" t="str">
        <f t="shared" si="16"/>
        <v xml:space="preserve">["FACTION"] = 16; </v>
      </c>
      <c r="AM5" t="str">
        <f t="shared" si="17"/>
        <v xml:space="preserve">["TIER"] = 1; </v>
      </c>
      <c r="AN5" t="str">
        <f t="shared" si="18"/>
        <v xml:space="preserve">["MIN_LVL"] = "50"; </v>
      </c>
      <c r="AO5" t="str">
        <f t="shared" si="19"/>
        <v/>
      </c>
      <c r="AP5" t="str">
        <f t="shared" si="20"/>
        <v xml:space="preserve">["NAME"] = { ["EN"] = "Intruders in the Vault (Advanced)"; }; </v>
      </c>
      <c r="AQ5" t="str">
        <f t="shared" si="21"/>
        <v xml:space="preserve">["LORE"] = { ["EN"] = "Defeat intruders within the Forgotten Treasury."; }; </v>
      </c>
      <c r="AR5" t="str">
        <f t="shared" si="22"/>
        <v xml:space="preserve">["SUMMARY"] = { ["EN"] = "Defeat 60 Enemies in The Forgotten Treasury"; }; </v>
      </c>
      <c r="AS5" t="str">
        <f t="shared" si="23"/>
        <v/>
      </c>
      <c r="AT5" t="str">
        <f t="shared" si="1"/>
        <v>};</v>
      </c>
    </row>
    <row r="6" spans="1:46" x14ac:dyDescent="0.25">
      <c r="A6">
        <v>1879146138</v>
      </c>
      <c r="B6">
        <v>8</v>
      </c>
      <c r="C6">
        <v>70</v>
      </c>
      <c r="D6" t="s">
        <v>447</v>
      </c>
      <c r="E6" t="s">
        <v>31</v>
      </c>
      <c r="H6" t="s">
        <v>448</v>
      </c>
      <c r="I6">
        <v>5</v>
      </c>
      <c r="J6" t="s">
        <v>435</v>
      </c>
      <c r="K6">
        <v>54</v>
      </c>
      <c r="L6">
        <v>700</v>
      </c>
      <c r="M6" t="s">
        <v>60</v>
      </c>
      <c r="N6" t="s">
        <v>449</v>
      </c>
      <c r="O6" t="s">
        <v>637</v>
      </c>
      <c r="P6">
        <v>2</v>
      </c>
      <c r="Q6">
        <v>50</v>
      </c>
      <c r="U6" t="str">
        <f t="shared" si="2"/>
        <v xml:space="preserve">  [5] = {["ID"] = 1879146138; }; -- Intruders in the Vault</v>
      </c>
      <c r="V6" s="1" t="str">
        <f t="shared" si="3"/>
        <v xml:space="preserve">  [5] = {["ID"] = 1879146138; ["SAVE_INDEX"] = 70; ["TYPE"] =  4; ["VXP"] =    0; ["LP"] =  5; ["REP"] = 700; ["FACTION"] = 16; ["TIER"] = 2; ["MIN_LVL"] = "50"; ["NAME"] = { ["EN"] = "Intruders in the Vault"; }; ["LORE"] = { ["EN"] = "Defeat intruders within the Forgotten Treasury."; }; ["SUMMARY"] = { ["EN"] = "Defeat 30 Enemies in The Forgotten Treasury"; }; ["TITLE"] = { ["EN"] = "Custodian of the Forgotten Treasury"; }; };</v>
      </c>
      <c r="W6">
        <f t="shared" si="0"/>
        <v>5</v>
      </c>
      <c r="X6" t="str">
        <f t="shared" si="4"/>
        <v xml:space="preserve">  [5] = {</v>
      </c>
      <c r="Y6" t="str">
        <f t="shared" si="5"/>
        <v xml:space="preserve">["ID"] = 1879146138; </v>
      </c>
      <c r="Z6" t="str">
        <f t="shared" si="6"/>
        <v xml:space="preserve">["ID"] = 1879146138; </v>
      </c>
      <c r="AA6" t="str">
        <f t="shared" si="7"/>
        <v/>
      </c>
      <c r="AB6" s="1" t="str">
        <f t="shared" si="8"/>
        <v xml:space="preserve">["SAVE_INDEX"] = 70; </v>
      </c>
      <c r="AC6">
        <f>VLOOKUP(E6,Type!A$2:B$18,2,FALSE)</f>
        <v>4</v>
      </c>
      <c r="AD6" t="str">
        <f t="shared" si="9"/>
        <v xml:space="preserve">["TYPE"] =  4; </v>
      </c>
      <c r="AE6" t="str">
        <f t="shared" si="10"/>
        <v>0</v>
      </c>
      <c r="AF6" t="str">
        <f t="shared" si="11"/>
        <v xml:space="preserve">["VXP"] =    0; </v>
      </c>
      <c r="AG6" t="str">
        <f t="shared" si="12"/>
        <v>5</v>
      </c>
      <c r="AH6" t="str">
        <f t="shared" si="13"/>
        <v xml:space="preserve">["LP"] =  5; </v>
      </c>
      <c r="AI6" t="str">
        <f t="shared" si="14"/>
        <v>700</v>
      </c>
      <c r="AJ6" t="str">
        <f t="shared" si="15"/>
        <v xml:space="preserve">["REP"] = 700; </v>
      </c>
      <c r="AK6">
        <f>VLOOKUP(M6,Faction!A$2:B$78,2,FALSE)</f>
        <v>16</v>
      </c>
      <c r="AL6" t="str">
        <f t="shared" si="16"/>
        <v xml:space="preserve">["FACTION"] = 16; </v>
      </c>
      <c r="AM6" t="str">
        <f t="shared" si="17"/>
        <v xml:space="preserve">["TIER"] = 2; </v>
      </c>
      <c r="AN6" t="str">
        <f t="shared" si="18"/>
        <v xml:space="preserve">["MIN_LVL"] = "50"; </v>
      </c>
      <c r="AO6" t="str">
        <f t="shared" si="19"/>
        <v/>
      </c>
      <c r="AP6" t="str">
        <f t="shared" si="20"/>
        <v xml:space="preserve">["NAME"] = { ["EN"] = "Intruders in the Vault"; }; </v>
      </c>
      <c r="AQ6" t="str">
        <f t="shared" si="21"/>
        <v xml:space="preserve">["LORE"] = { ["EN"] = "Defeat intruders within the Forgotten Treasury."; }; </v>
      </c>
      <c r="AR6" t="str">
        <f t="shared" si="22"/>
        <v xml:space="preserve">["SUMMARY"] = { ["EN"] = "Defeat 30 Enemies in The Forgotten Treasury"; }; </v>
      </c>
      <c r="AS6" t="str">
        <f t="shared" si="23"/>
        <v xml:space="preserve">["TITLE"] = { ["EN"] = "Custodian of the Forgotten Treasury"; }; </v>
      </c>
      <c r="AT6" t="str">
        <f t="shared" si="1"/>
        <v>};</v>
      </c>
    </row>
    <row r="7" spans="1:46" x14ac:dyDescent="0.25">
      <c r="A7">
        <v>1879146127</v>
      </c>
      <c r="B7">
        <v>7</v>
      </c>
      <c r="C7">
        <v>67</v>
      </c>
      <c r="D7" t="s">
        <v>443</v>
      </c>
      <c r="E7" t="s">
        <v>31</v>
      </c>
      <c r="F7">
        <v>2000</v>
      </c>
      <c r="G7" t="s">
        <v>444</v>
      </c>
      <c r="H7" t="s">
        <v>445</v>
      </c>
      <c r="I7">
        <v>10</v>
      </c>
      <c r="J7" t="s">
        <v>435</v>
      </c>
      <c r="K7">
        <v>54</v>
      </c>
      <c r="L7">
        <v>700</v>
      </c>
      <c r="M7" t="s">
        <v>60</v>
      </c>
      <c r="N7" t="s">
        <v>446</v>
      </c>
      <c r="O7" t="s">
        <v>636</v>
      </c>
      <c r="P7">
        <v>1</v>
      </c>
      <c r="Q7">
        <v>50</v>
      </c>
      <c r="U7" t="str">
        <f t="shared" si="2"/>
        <v xml:space="preserve">  [6] = {["ID"] = 1879146127; }; -- Defilers of the Forgotten Treasury (Advanced)</v>
      </c>
      <c r="V7" s="1" t="str">
        <f t="shared" si="3"/>
        <v xml:space="preserve">  [6] = {["ID"] = 1879146127; ["SAVE_INDEX"] = 67; ["TYPE"] =  4; ["VXP"] = 2000; ["LP"] = 10; ["REP"] = 700; ["FACTION"] = 16; ["TIER"] = 1; ["MIN_LVL"] = "50"; ["NAME"] = { ["EN"] = "Defilers of the Forgotten Treasury (Advanced)"; }; ["LORE"] = { ["EN"] = "Defeat the leaders of the invasion of the Forgotten Treasury."; }; ["SUMMARY"] = { ["EN"] = "Defeat 3 additional leaders in The Forgotten Treasury"; }; ["TITLE"] = { ["EN"] = "Keeper of the Forgotten Treasury"; }; };</v>
      </c>
      <c r="W7">
        <f t="shared" si="0"/>
        <v>6</v>
      </c>
      <c r="X7" t="str">
        <f t="shared" si="4"/>
        <v xml:space="preserve">  [6] = {</v>
      </c>
      <c r="Y7" t="str">
        <f t="shared" si="5"/>
        <v xml:space="preserve">["ID"] = 1879146127; </v>
      </c>
      <c r="Z7" t="str">
        <f t="shared" si="6"/>
        <v xml:space="preserve">["ID"] = 1879146127; </v>
      </c>
      <c r="AA7" t="str">
        <f t="shared" si="7"/>
        <v/>
      </c>
      <c r="AB7" s="1" t="str">
        <f t="shared" si="8"/>
        <v xml:space="preserve">["SAVE_INDEX"] = 67; </v>
      </c>
      <c r="AC7">
        <f>VLOOKUP(E7,Type!A$2:B$18,2,FALSE)</f>
        <v>4</v>
      </c>
      <c r="AD7" t="str">
        <f t="shared" si="9"/>
        <v xml:space="preserve">["TYPE"] =  4; </v>
      </c>
      <c r="AE7" t="str">
        <f t="shared" si="10"/>
        <v>2000</v>
      </c>
      <c r="AF7" t="str">
        <f t="shared" si="11"/>
        <v xml:space="preserve">["VXP"] = 2000; </v>
      </c>
      <c r="AG7" t="str">
        <f t="shared" si="12"/>
        <v>10</v>
      </c>
      <c r="AH7" t="str">
        <f t="shared" si="13"/>
        <v xml:space="preserve">["LP"] = 10; </v>
      </c>
      <c r="AI7" t="str">
        <f t="shared" si="14"/>
        <v>700</v>
      </c>
      <c r="AJ7" t="str">
        <f t="shared" si="15"/>
        <v xml:space="preserve">["REP"] = 700; </v>
      </c>
      <c r="AK7">
        <f>VLOOKUP(M7,Faction!A$2:B$78,2,FALSE)</f>
        <v>16</v>
      </c>
      <c r="AL7" t="str">
        <f t="shared" si="16"/>
        <v xml:space="preserve">["FACTION"] = 16; </v>
      </c>
      <c r="AM7" t="str">
        <f t="shared" si="17"/>
        <v xml:space="preserve">["TIER"] = 1; </v>
      </c>
      <c r="AN7" t="str">
        <f t="shared" si="18"/>
        <v xml:space="preserve">["MIN_LVL"] = "50"; </v>
      </c>
      <c r="AO7" t="str">
        <f t="shared" si="19"/>
        <v/>
      </c>
      <c r="AP7" t="str">
        <f t="shared" si="20"/>
        <v xml:space="preserve">["NAME"] = { ["EN"] = "Defilers of the Forgotten Treasury (Advanced)"; }; </v>
      </c>
      <c r="AQ7" t="str">
        <f t="shared" si="21"/>
        <v xml:space="preserve">["LORE"] = { ["EN"] = "Defeat the leaders of the invasion of the Forgotten Treasury."; }; </v>
      </c>
      <c r="AR7" t="str">
        <f t="shared" si="22"/>
        <v xml:space="preserve">["SUMMARY"] = { ["EN"] = "Defeat 3 additional leaders in The Forgotten Treasury"; }; </v>
      </c>
      <c r="AS7" t="str">
        <f t="shared" si="23"/>
        <v xml:space="preserve">["TITLE"] = { ["EN"] = "Keeper of the Forgotten Treasury"; }; </v>
      </c>
      <c r="AT7" t="str">
        <f t="shared" si="1"/>
        <v>};</v>
      </c>
    </row>
    <row r="8" spans="1:46" x14ac:dyDescent="0.25">
      <c r="A8">
        <v>1879146126</v>
      </c>
      <c r="B8">
        <v>6</v>
      </c>
      <c r="C8">
        <v>68</v>
      </c>
      <c r="D8" t="s">
        <v>440</v>
      </c>
      <c r="E8" t="s">
        <v>31</v>
      </c>
      <c r="H8" t="s">
        <v>441</v>
      </c>
      <c r="I8">
        <v>5</v>
      </c>
      <c r="J8" t="s">
        <v>435</v>
      </c>
      <c r="K8">
        <v>54</v>
      </c>
      <c r="L8">
        <v>700</v>
      </c>
      <c r="M8" t="s">
        <v>60</v>
      </c>
      <c r="N8" t="s">
        <v>442</v>
      </c>
      <c r="O8" t="s">
        <v>636</v>
      </c>
      <c r="P8">
        <v>2</v>
      </c>
      <c r="Q8">
        <v>50</v>
      </c>
      <c r="U8" t="str">
        <f t="shared" si="2"/>
        <v xml:space="preserve">  [7] = {["ID"] = 1879146126; }; -- Defilers of the Forgotten Treasury</v>
      </c>
      <c r="V8" s="1" t="str">
        <f t="shared" si="3"/>
        <v xml:space="preserve">  [7] = {["ID"] = 1879146126; ["SAVE_INDEX"] = 68; ["TYPE"] =  4; ["VXP"] =    0; ["LP"] =  5; ["REP"] = 700; ["FACTION"] = 16; ["TIER"] = 2; ["MIN_LVL"] = "50"; ["NAME"] = { ["EN"] = "Defilers of the Forgotten Treasury"; }; ["LORE"] = { ["EN"] = "Defeat the leaders of the invasion of the Forgotten Treasury."; }; ["SUMMARY"] = { ["EN"] = "Defeat 6 leaders in The Forgotten Treasury"; }; ["TITLE"] = { ["EN"] = "Caretaker of the Forgotten Treasury"; }; };</v>
      </c>
      <c r="W8">
        <f t="shared" si="0"/>
        <v>7</v>
      </c>
      <c r="X8" t="str">
        <f t="shared" si="4"/>
        <v xml:space="preserve">  [7] = {</v>
      </c>
      <c r="Y8" t="str">
        <f t="shared" si="5"/>
        <v xml:space="preserve">["ID"] = 1879146126; </v>
      </c>
      <c r="Z8" t="str">
        <f t="shared" si="6"/>
        <v xml:space="preserve">["ID"] = 1879146126; </v>
      </c>
      <c r="AA8" t="str">
        <f t="shared" si="7"/>
        <v/>
      </c>
      <c r="AB8" s="1" t="str">
        <f t="shared" si="8"/>
        <v xml:space="preserve">["SAVE_INDEX"] = 68; </v>
      </c>
      <c r="AC8">
        <f>VLOOKUP(E8,Type!A$2:B$18,2,FALSE)</f>
        <v>4</v>
      </c>
      <c r="AD8" t="str">
        <f t="shared" si="9"/>
        <v xml:space="preserve">["TYPE"] =  4; </v>
      </c>
      <c r="AE8" t="str">
        <f t="shared" si="10"/>
        <v>0</v>
      </c>
      <c r="AF8" t="str">
        <f t="shared" si="11"/>
        <v xml:space="preserve">["VXP"] =    0; </v>
      </c>
      <c r="AG8" t="str">
        <f t="shared" si="12"/>
        <v>5</v>
      </c>
      <c r="AH8" t="str">
        <f t="shared" si="13"/>
        <v xml:space="preserve">["LP"] =  5; </v>
      </c>
      <c r="AI8" t="str">
        <f t="shared" si="14"/>
        <v>700</v>
      </c>
      <c r="AJ8" t="str">
        <f t="shared" si="15"/>
        <v xml:space="preserve">["REP"] = 700; </v>
      </c>
      <c r="AK8">
        <f>VLOOKUP(M8,Faction!A$2:B$78,2,FALSE)</f>
        <v>16</v>
      </c>
      <c r="AL8" t="str">
        <f t="shared" si="16"/>
        <v xml:space="preserve">["FACTION"] = 16; </v>
      </c>
      <c r="AM8" t="str">
        <f t="shared" si="17"/>
        <v xml:space="preserve">["TIER"] = 2; </v>
      </c>
      <c r="AN8" t="str">
        <f t="shared" si="18"/>
        <v xml:space="preserve">["MIN_LVL"] = "50"; </v>
      </c>
      <c r="AO8" t="str">
        <f t="shared" si="19"/>
        <v/>
      </c>
      <c r="AP8" t="str">
        <f t="shared" si="20"/>
        <v xml:space="preserve">["NAME"] = { ["EN"] = "Defilers of the Forgotten Treasury"; }; </v>
      </c>
      <c r="AQ8" t="str">
        <f t="shared" si="21"/>
        <v xml:space="preserve">["LORE"] = { ["EN"] = "Defeat the leaders of the invasion of the Forgotten Treasury."; }; </v>
      </c>
      <c r="AR8" t="str">
        <f t="shared" si="22"/>
        <v xml:space="preserve">["SUMMARY"] = { ["EN"] = "Defeat 6 leaders in The Forgotten Treasury"; }; </v>
      </c>
      <c r="AS8" t="str">
        <f t="shared" si="23"/>
        <v xml:space="preserve">["TITLE"] = { ["EN"] = "Caretaker of the Forgotten Treasury"; }; </v>
      </c>
      <c r="AT8" t="str">
        <f t="shared" si="1"/>
        <v>};</v>
      </c>
    </row>
    <row r="9" spans="1:46" x14ac:dyDescent="0.25">
      <c r="A9">
        <v>1879146137</v>
      </c>
      <c r="B9">
        <v>5</v>
      </c>
      <c r="C9">
        <v>71</v>
      </c>
      <c r="D9" t="s">
        <v>437</v>
      </c>
      <c r="E9" t="s">
        <v>26</v>
      </c>
      <c r="H9" t="s">
        <v>438</v>
      </c>
      <c r="I9">
        <v>5</v>
      </c>
      <c r="J9" t="s">
        <v>435</v>
      </c>
      <c r="K9">
        <v>54</v>
      </c>
      <c r="L9">
        <v>700</v>
      </c>
      <c r="M9" t="s">
        <v>61</v>
      </c>
      <c r="N9" t="s">
        <v>439</v>
      </c>
      <c r="O9" t="s">
        <v>635</v>
      </c>
      <c r="P9">
        <v>1</v>
      </c>
      <c r="Q9">
        <v>50</v>
      </c>
      <c r="U9" t="str">
        <f t="shared" si="2"/>
        <v xml:space="preserve">  [8] = {["ID"] = 1879146137; }; -- Treasures of the Silvertine Lodes</v>
      </c>
      <c r="V9" s="1" t="str">
        <f t="shared" si="3"/>
        <v xml:space="preserve">  [8] = {["ID"] = 1879146137; ["SAVE_INDEX"] = 71; ["TYPE"] =  6; ["VXP"] =    0; ["LP"] =  5; ["REP"] = 700; ["FACTION"] = 17; ["TIER"] = 1; ["MIN_LVL"] = "50"; ["NAME"] = { ["EN"] = "Treasures of the Silvertine Lodes"; }; ["LORE"] = { ["EN"] = "Find pieces of treasure within the Forgotten Treasury."; }; ["SUMMARY"] = { ["EN"] = "Find 4 treasures in The Forgotten Treasury"; }; ["TITLE"] = { ["EN"] = "Treasure Hunter"; }; };</v>
      </c>
      <c r="W9">
        <f t="shared" si="0"/>
        <v>8</v>
      </c>
      <c r="X9" t="str">
        <f t="shared" si="4"/>
        <v xml:space="preserve">  [8] = {</v>
      </c>
      <c r="Y9" t="str">
        <f t="shared" si="5"/>
        <v xml:space="preserve">["ID"] = 1879146137; </v>
      </c>
      <c r="Z9" t="str">
        <f t="shared" si="6"/>
        <v xml:space="preserve">["ID"] = 1879146137; </v>
      </c>
      <c r="AA9" t="str">
        <f t="shared" si="7"/>
        <v/>
      </c>
      <c r="AB9" s="1" t="str">
        <f t="shared" si="8"/>
        <v xml:space="preserve">["SAVE_INDEX"] = 71; </v>
      </c>
      <c r="AC9">
        <f>VLOOKUP(E9,Type!A$2:B$18,2,FALSE)</f>
        <v>6</v>
      </c>
      <c r="AD9" t="str">
        <f t="shared" si="9"/>
        <v xml:space="preserve">["TYPE"] =  6; </v>
      </c>
      <c r="AE9" t="str">
        <f t="shared" si="10"/>
        <v>0</v>
      </c>
      <c r="AF9" t="str">
        <f t="shared" si="11"/>
        <v xml:space="preserve">["VXP"] =    0; </v>
      </c>
      <c r="AG9" t="str">
        <f t="shared" si="12"/>
        <v>5</v>
      </c>
      <c r="AH9" t="str">
        <f t="shared" si="13"/>
        <v xml:space="preserve">["LP"] =  5; </v>
      </c>
      <c r="AI9" t="str">
        <f t="shared" si="14"/>
        <v>700</v>
      </c>
      <c r="AJ9" t="str">
        <f t="shared" si="15"/>
        <v xml:space="preserve">["REP"] = 700; </v>
      </c>
      <c r="AK9">
        <f>VLOOKUP(M9,Faction!A$2:B$78,2,FALSE)</f>
        <v>17</v>
      </c>
      <c r="AL9" t="str">
        <f t="shared" si="16"/>
        <v xml:space="preserve">["FACTION"] = 17; </v>
      </c>
      <c r="AM9" t="str">
        <f t="shared" si="17"/>
        <v xml:space="preserve">["TIER"] = 1; </v>
      </c>
      <c r="AN9" t="str">
        <f t="shared" si="18"/>
        <v xml:space="preserve">["MIN_LVL"] = "50"; </v>
      </c>
      <c r="AO9" t="str">
        <f t="shared" si="19"/>
        <v/>
      </c>
      <c r="AP9" t="str">
        <f t="shared" si="20"/>
        <v xml:space="preserve">["NAME"] = { ["EN"] = "Treasures of the Silvertine Lodes"; }; </v>
      </c>
      <c r="AQ9" t="str">
        <f t="shared" si="21"/>
        <v xml:space="preserve">["LORE"] = { ["EN"] = "Find pieces of treasure within the Forgotten Treasury."; }; </v>
      </c>
      <c r="AR9" t="str">
        <f t="shared" si="22"/>
        <v xml:space="preserve">["SUMMARY"] = { ["EN"] = "Find 4 treasures in The Forgotten Treasury"; }; </v>
      </c>
      <c r="AS9" t="str">
        <f t="shared" si="23"/>
        <v xml:space="preserve">["TITLE"] = { ["EN"] = "Treasure Hunter"; }; </v>
      </c>
      <c r="AT9" t="str">
        <f t="shared" si="1"/>
        <v>};</v>
      </c>
    </row>
    <row r="10" spans="1:46" x14ac:dyDescent="0.25">
      <c r="D10" s="3" t="s">
        <v>1436</v>
      </c>
      <c r="E10" s="2" t="s">
        <v>134</v>
      </c>
      <c r="M10" t="s">
        <v>79</v>
      </c>
      <c r="S10">
        <v>44</v>
      </c>
      <c r="U10" t="str">
        <f t="shared" si="2"/>
        <v xml:space="preserve">  [9] = {["CAT_ID"] = 44; }; -- Level 58</v>
      </c>
      <c r="V10" s="1" t="str">
        <f t="shared" si="3"/>
        <v xml:space="preserve">  [9] = {                                          ["TYPE"] = 14; ["VXP"] =    0; ["LP"] =  0; ["REP"] =   0; ["FACTION"] =  1; ["TIER"] = 0;                     ["NAME"] = { ["EN"] = "Level 58"; }; };</v>
      </c>
      <c r="W10">
        <f t="shared" si="0"/>
        <v>9</v>
      </c>
      <c r="X10" t="str">
        <f t="shared" si="4"/>
        <v xml:space="preserve">  [9] = {</v>
      </c>
      <c r="Y10" t="str">
        <f t="shared" si="5"/>
        <v xml:space="preserve">                     </v>
      </c>
      <c r="Z10" t="str">
        <f t="shared" si="6"/>
        <v/>
      </c>
      <c r="AA10" t="str">
        <f t="shared" si="7"/>
        <v xml:space="preserve">["CAT_ID"] = 44; </v>
      </c>
      <c r="AB10" s="1" t="str">
        <f t="shared" si="8"/>
        <v xml:space="preserve">                     </v>
      </c>
      <c r="AC10">
        <f>VLOOKUP(E10,Type!A$2:B$18,2,FALSE)</f>
        <v>14</v>
      </c>
      <c r="AD10" t="str">
        <f t="shared" si="9"/>
        <v xml:space="preserve">["TYPE"] = 14; </v>
      </c>
      <c r="AE10" t="str">
        <f t="shared" si="10"/>
        <v>0</v>
      </c>
      <c r="AF10" t="str">
        <f t="shared" si="11"/>
        <v xml:space="preserve">["VXP"] =    0; </v>
      </c>
      <c r="AG10" t="str">
        <f t="shared" si="12"/>
        <v>0</v>
      </c>
      <c r="AH10" t="str">
        <f t="shared" si="13"/>
        <v xml:space="preserve">["LP"] =  0; </v>
      </c>
      <c r="AI10" t="str">
        <f t="shared" si="14"/>
        <v>0</v>
      </c>
      <c r="AJ10" t="str">
        <f t="shared" si="15"/>
        <v xml:space="preserve">["REP"] =   0; </v>
      </c>
      <c r="AK10">
        <f>VLOOKUP(M10,Faction!A$2:B$78,2,FALSE)</f>
        <v>1</v>
      </c>
      <c r="AL10" t="str">
        <f t="shared" si="16"/>
        <v xml:space="preserve">["FACTION"] =  1; </v>
      </c>
      <c r="AM10" t="str">
        <f t="shared" si="17"/>
        <v xml:space="preserve">["TIER"] = 0; </v>
      </c>
      <c r="AN10" t="str">
        <f t="shared" si="18"/>
        <v xml:space="preserve">                    </v>
      </c>
      <c r="AO10" t="str">
        <f t="shared" si="19"/>
        <v/>
      </c>
      <c r="AP10" t="str">
        <f t="shared" si="20"/>
        <v xml:space="preserve">["NAME"] = { ["EN"] = "Level 58"; }; </v>
      </c>
      <c r="AQ10" t="str">
        <f t="shared" si="21"/>
        <v/>
      </c>
      <c r="AR10" t="str">
        <f t="shared" si="22"/>
        <v/>
      </c>
      <c r="AS10" t="str">
        <f t="shared" si="23"/>
        <v/>
      </c>
      <c r="AT10" t="str">
        <f t="shared" si="1"/>
        <v>};</v>
      </c>
    </row>
    <row r="11" spans="1:46" x14ac:dyDescent="0.25">
      <c r="A11">
        <v>1879173477</v>
      </c>
      <c r="B11">
        <v>1</v>
      </c>
      <c r="C11">
        <v>1</v>
      </c>
      <c r="D11" t="s">
        <v>427</v>
      </c>
      <c r="E11" t="s">
        <v>26</v>
      </c>
      <c r="H11" t="s">
        <v>428</v>
      </c>
      <c r="I11">
        <v>10</v>
      </c>
      <c r="M11" t="s">
        <v>79</v>
      </c>
      <c r="N11" t="s">
        <v>429</v>
      </c>
      <c r="O11" t="s">
        <v>633</v>
      </c>
      <c r="P11">
        <v>0</v>
      </c>
      <c r="Q11">
        <v>55</v>
      </c>
      <c r="U11" t="str">
        <f t="shared" si="2"/>
        <v xml:space="preserve"> [10] = {["ID"] = 1879173477; }; -- Saviour of Khazad-dûm</v>
      </c>
      <c r="V11" s="1" t="str">
        <f t="shared" si="3"/>
        <v xml:space="preserve"> [10] = {["ID"] = 1879173477; ["SAVE_INDEX"] =  1; ["TYPE"] =  6; ["VXP"] =    0; ["LP"] = 10; ["REP"] =   0; ["FACTION"] =  1; ["TIER"] = 0; ["MIN_LVL"] = "55"; ["NAME"] = { ["EN"] = "Saviour of Khazad-dûm"; }; ["LORE"] = { ["EN"] = "The Iron Garrison seeks to reclaim the Black Pit of Moria as their own, but many believe their expedition into the ancient halls may be doomed. Do all you can to help them, and you will be named the Saviour of Khazad-dûm."; }; ["SUMMARY"] = { ["EN"] = "Complete all Meta deeds in Mines of Moria instances"; }; ["TITLE"] = { ["EN"] = "Saviour of Moria"; }; };</v>
      </c>
      <c r="W11">
        <f t="shared" si="0"/>
        <v>10</v>
      </c>
      <c r="X11" t="str">
        <f t="shared" si="4"/>
        <v xml:space="preserve"> [10] = {</v>
      </c>
      <c r="Y11" t="str">
        <f t="shared" si="5"/>
        <v xml:space="preserve">["ID"] = 1879173477; </v>
      </c>
      <c r="Z11" t="str">
        <f t="shared" si="6"/>
        <v xml:space="preserve">["ID"] = 1879173477; </v>
      </c>
      <c r="AA11" t="str">
        <f t="shared" si="7"/>
        <v/>
      </c>
      <c r="AB11" s="1" t="str">
        <f t="shared" si="8"/>
        <v xml:space="preserve">["SAVE_INDEX"] =  1; </v>
      </c>
      <c r="AC11">
        <f>VLOOKUP(E11,Type!A$2:B$18,2,FALSE)</f>
        <v>6</v>
      </c>
      <c r="AD11" t="str">
        <f t="shared" si="9"/>
        <v xml:space="preserve">["TYPE"] =  6; </v>
      </c>
      <c r="AE11" t="str">
        <f t="shared" si="10"/>
        <v>0</v>
      </c>
      <c r="AF11" t="str">
        <f t="shared" si="11"/>
        <v xml:space="preserve">["VXP"] =    0; </v>
      </c>
      <c r="AG11" t="str">
        <f t="shared" si="12"/>
        <v>10</v>
      </c>
      <c r="AH11" t="str">
        <f t="shared" si="13"/>
        <v xml:space="preserve">["LP"] = 10; </v>
      </c>
      <c r="AI11" t="str">
        <f t="shared" si="14"/>
        <v>0</v>
      </c>
      <c r="AJ11" t="str">
        <f t="shared" si="15"/>
        <v xml:space="preserve">["REP"] =   0; </v>
      </c>
      <c r="AK11">
        <f>VLOOKUP(M11,Faction!A$2:B$78,2,FALSE)</f>
        <v>1</v>
      </c>
      <c r="AL11" t="str">
        <f t="shared" si="16"/>
        <v xml:space="preserve">["FACTION"] =  1; </v>
      </c>
      <c r="AM11" t="str">
        <f t="shared" si="17"/>
        <v xml:space="preserve">["TIER"] = 0; </v>
      </c>
      <c r="AN11" t="str">
        <f t="shared" si="18"/>
        <v xml:space="preserve">["MIN_LVL"] = "55"; </v>
      </c>
      <c r="AO11" t="str">
        <f t="shared" si="19"/>
        <v/>
      </c>
      <c r="AP11" t="str">
        <f t="shared" si="20"/>
        <v xml:space="preserve">["NAME"] = { ["EN"] = "Saviour of Khazad-dûm"; }; </v>
      </c>
      <c r="AQ11" t="str">
        <f t="shared" si="21"/>
        <v xml:space="preserve">["LORE"] = { ["EN"] = "The Iron Garrison seeks to reclaim the Black Pit of Moria as their own, but many believe their expedition into the ancient halls may be doomed. Do all you can to help them, and you will be named the Saviour of Khazad-dûm."; }; </v>
      </c>
      <c r="AR11" t="str">
        <f t="shared" si="22"/>
        <v xml:space="preserve">["SUMMARY"] = { ["EN"] = "Complete all Meta deeds in Mines of Moria instances"; }; </v>
      </c>
      <c r="AS11" t="str">
        <f t="shared" si="23"/>
        <v xml:space="preserve">["TITLE"] = { ["EN"] = "Saviour of Moria"; }; </v>
      </c>
      <c r="AT11" t="str">
        <f t="shared" si="1"/>
        <v>};</v>
      </c>
    </row>
    <row r="12" spans="1:46" x14ac:dyDescent="0.25">
      <c r="D12" s="3" t="s">
        <v>1437</v>
      </c>
      <c r="E12" s="2" t="s">
        <v>134</v>
      </c>
      <c r="M12" t="s">
        <v>79</v>
      </c>
      <c r="S12">
        <v>45</v>
      </c>
      <c r="U12" t="str">
        <f t="shared" si="2"/>
        <v xml:space="preserve"> [11] = {["CAT_ID"] = 45; }; -- - The Vile Maw -</v>
      </c>
      <c r="V12" s="1" t="str">
        <f t="shared" si="3"/>
        <v xml:space="preserve"> [11] = {                                          ["TYPE"] = 14; ["VXP"] =    0; ["LP"] =  0; ["REP"] =   0; ["FACTION"] =  1; ["TIER"] = 0;                     ["NAME"] = { ["EN"] = "- The Vile Maw -"; }; };</v>
      </c>
      <c r="W12">
        <f t="shared" si="0"/>
        <v>11</v>
      </c>
      <c r="X12" t="str">
        <f t="shared" si="4"/>
        <v xml:space="preserve"> [11] = {</v>
      </c>
      <c r="Y12" t="str">
        <f t="shared" si="5"/>
        <v xml:space="preserve">                     </v>
      </c>
      <c r="Z12" t="str">
        <f t="shared" si="6"/>
        <v/>
      </c>
      <c r="AA12" t="str">
        <f t="shared" si="7"/>
        <v xml:space="preserve">["CAT_ID"] = 45; </v>
      </c>
      <c r="AB12" s="1" t="str">
        <f t="shared" si="8"/>
        <v xml:space="preserve">                     </v>
      </c>
      <c r="AC12">
        <f>VLOOKUP(E12,Type!A$2:B$18,2,FALSE)</f>
        <v>14</v>
      </c>
      <c r="AD12" t="str">
        <f t="shared" si="9"/>
        <v xml:space="preserve">["TYPE"] = 14; </v>
      </c>
      <c r="AE12" t="str">
        <f t="shared" si="10"/>
        <v>0</v>
      </c>
      <c r="AF12" t="str">
        <f t="shared" si="11"/>
        <v xml:space="preserve">["VXP"] =    0; </v>
      </c>
      <c r="AG12" t="str">
        <f t="shared" si="12"/>
        <v>0</v>
      </c>
      <c r="AH12" t="str">
        <f t="shared" si="13"/>
        <v xml:space="preserve">["LP"] =  0; </v>
      </c>
      <c r="AI12" t="str">
        <f t="shared" si="14"/>
        <v>0</v>
      </c>
      <c r="AJ12" t="str">
        <f t="shared" si="15"/>
        <v xml:space="preserve">["REP"] =   0; </v>
      </c>
      <c r="AK12">
        <f>VLOOKUP(M12,Faction!A$2:B$78,2,FALSE)</f>
        <v>1</v>
      </c>
      <c r="AL12" t="str">
        <f t="shared" si="16"/>
        <v xml:space="preserve">["FACTION"] =  1; </v>
      </c>
      <c r="AM12" t="str">
        <f t="shared" si="17"/>
        <v xml:space="preserve">["TIER"] = 0; </v>
      </c>
      <c r="AN12" t="str">
        <f t="shared" si="18"/>
        <v xml:space="preserve">                    </v>
      </c>
      <c r="AO12" t="str">
        <f t="shared" si="19"/>
        <v/>
      </c>
      <c r="AP12" t="str">
        <f t="shared" si="20"/>
        <v xml:space="preserve">["NAME"] = { ["EN"] = "- The Vile Maw -"; }; </v>
      </c>
      <c r="AQ12" t="str">
        <f t="shared" si="21"/>
        <v/>
      </c>
      <c r="AR12" t="str">
        <f t="shared" si="22"/>
        <v/>
      </c>
      <c r="AS12" t="str">
        <f t="shared" si="23"/>
        <v/>
      </c>
      <c r="AT12" t="str">
        <f t="shared" si="1"/>
        <v>};</v>
      </c>
    </row>
    <row r="13" spans="1:46" x14ac:dyDescent="0.25">
      <c r="A13">
        <v>1879147164</v>
      </c>
      <c r="B13">
        <v>67</v>
      </c>
      <c r="C13">
        <v>2</v>
      </c>
      <c r="D13" t="s">
        <v>616</v>
      </c>
      <c r="E13" t="s">
        <v>26</v>
      </c>
      <c r="H13" t="s">
        <v>2001</v>
      </c>
      <c r="I13">
        <v>10</v>
      </c>
      <c r="J13" t="s">
        <v>617</v>
      </c>
      <c r="K13">
        <v>58</v>
      </c>
      <c r="L13">
        <v>700</v>
      </c>
      <c r="M13" t="s">
        <v>61</v>
      </c>
      <c r="N13" t="s">
        <v>618</v>
      </c>
      <c r="O13" t="s">
        <v>1643</v>
      </c>
      <c r="P13">
        <v>1</v>
      </c>
      <c r="Q13">
        <v>55</v>
      </c>
      <c r="U13" t="str">
        <f t="shared" si="2"/>
        <v xml:space="preserve"> [12] = {["ID"] = 1879147164; }; -- The Watcher of Moria</v>
      </c>
      <c r="V13" s="1" t="str">
        <f t="shared" si="3"/>
        <v xml:space="preserve"> [12] = {["ID"] = 1879147164; ["SAVE_INDEX"] =  2; ["TYPE"] =  6; ["VXP"] =    0; ["LP"] = 10; ["REP"] = 700; ["FACTION"] = 17; ["TIER"] = 1; ["MIN_LVL"] = "55"; ["NAME"] = { ["EN"] = "The Watcher of Moria"; }; ["LORE"] = { ["EN"] = "Defend Moria from the evil of the Watcher in the Water"; }; ["SUMMARY"] = { ["EN"] = "Complete 3 deeds in The Vile Maw"; }; ["TITLE"] = { ["EN"] = "Watchman / Watchwoman"; }; };</v>
      </c>
      <c r="W13">
        <f t="shared" si="0"/>
        <v>12</v>
      </c>
      <c r="X13" t="str">
        <f t="shared" si="4"/>
        <v xml:space="preserve"> [12] = {</v>
      </c>
      <c r="Y13" t="str">
        <f t="shared" si="5"/>
        <v xml:space="preserve">["ID"] = 1879147164; </v>
      </c>
      <c r="Z13" t="str">
        <f t="shared" si="6"/>
        <v xml:space="preserve">["ID"] = 1879147164; </v>
      </c>
      <c r="AA13" t="str">
        <f t="shared" si="7"/>
        <v/>
      </c>
      <c r="AB13" s="1" t="str">
        <f t="shared" si="8"/>
        <v xml:space="preserve">["SAVE_INDEX"] =  2; </v>
      </c>
      <c r="AC13">
        <f>VLOOKUP(E13,Type!A$2:B$18,2,FALSE)</f>
        <v>6</v>
      </c>
      <c r="AD13" t="str">
        <f t="shared" si="9"/>
        <v xml:space="preserve">["TYPE"] =  6; </v>
      </c>
      <c r="AE13" t="str">
        <f t="shared" si="10"/>
        <v>0</v>
      </c>
      <c r="AF13" t="str">
        <f t="shared" si="11"/>
        <v xml:space="preserve">["VXP"] =    0; </v>
      </c>
      <c r="AG13" t="str">
        <f t="shared" si="12"/>
        <v>10</v>
      </c>
      <c r="AH13" t="str">
        <f t="shared" si="13"/>
        <v xml:space="preserve">["LP"] = 10; </v>
      </c>
      <c r="AI13" t="str">
        <f t="shared" si="14"/>
        <v>700</v>
      </c>
      <c r="AJ13" t="str">
        <f t="shared" si="15"/>
        <v xml:space="preserve">["REP"] = 700; </v>
      </c>
      <c r="AK13">
        <f>VLOOKUP(M13,Faction!A$2:B$78,2,FALSE)</f>
        <v>17</v>
      </c>
      <c r="AL13" t="str">
        <f t="shared" si="16"/>
        <v xml:space="preserve">["FACTION"] = 17; </v>
      </c>
      <c r="AM13" t="str">
        <f t="shared" si="17"/>
        <v xml:space="preserve">["TIER"] = 1; </v>
      </c>
      <c r="AN13" t="str">
        <f t="shared" si="18"/>
        <v xml:space="preserve">["MIN_LVL"] = "55"; </v>
      </c>
      <c r="AO13" t="str">
        <f t="shared" si="19"/>
        <v/>
      </c>
      <c r="AP13" t="str">
        <f t="shared" si="20"/>
        <v xml:space="preserve">["NAME"] = { ["EN"] = "The Watcher of Moria"; }; </v>
      </c>
      <c r="AQ13" t="str">
        <f t="shared" si="21"/>
        <v xml:space="preserve">["LORE"] = { ["EN"] = "Defend Moria from the evil of the Watcher in the Water"; }; </v>
      </c>
      <c r="AR13" t="str">
        <f t="shared" si="22"/>
        <v xml:space="preserve">["SUMMARY"] = { ["EN"] = "Complete 3 deeds in The Vile Maw"; }; </v>
      </c>
      <c r="AS13" t="str">
        <f t="shared" si="23"/>
        <v xml:space="preserve">["TITLE"] = { ["EN"] = "Watchman / Watchwoman"; }; </v>
      </c>
      <c r="AT13" t="str">
        <f t="shared" si="1"/>
        <v>};</v>
      </c>
    </row>
    <row r="14" spans="1:46" x14ac:dyDescent="0.25">
      <c r="A14">
        <v>1879147165</v>
      </c>
      <c r="B14">
        <v>68</v>
      </c>
      <c r="C14">
        <v>3</v>
      </c>
      <c r="D14" t="s">
        <v>619</v>
      </c>
      <c r="E14" t="s">
        <v>26</v>
      </c>
      <c r="H14" t="s">
        <v>620</v>
      </c>
      <c r="I14">
        <v>10</v>
      </c>
      <c r="J14" t="s">
        <v>617</v>
      </c>
      <c r="K14">
        <v>58</v>
      </c>
      <c r="L14">
        <v>700</v>
      </c>
      <c r="M14" t="s">
        <v>61</v>
      </c>
      <c r="N14" t="s">
        <v>621</v>
      </c>
      <c r="O14" t="s">
        <v>657</v>
      </c>
      <c r="P14">
        <v>2</v>
      </c>
      <c r="Q14">
        <v>55</v>
      </c>
      <c r="U14" t="str">
        <f t="shared" si="2"/>
        <v xml:space="preserve"> [13] = {["ID"] = 1879147165; }; -- Lost to the Deeps</v>
      </c>
      <c r="V14" s="1" t="str">
        <f t="shared" si="3"/>
        <v xml:space="preserve"> [13] = {["ID"] = 1879147165; ["SAVE_INDEX"] =  3; ["TYPE"] =  6; ["VXP"] =    0; ["LP"] = 10; ["REP"] = 700; ["FACTION"] = 17; ["TIER"] = 2; ["MIN_LVL"] = "55"; ["NAME"] = { ["EN"] = "Lost to the Deeps"; }; ["LORE"] = { ["EN"] = "Find missing dwarves within the Vile Maw."; }; ["SUMMARY"] = { ["EN"] = "Find 4 missing dwarves in The Vile Maw"; }; ["TITLE"] = { ["EN"] = "Peace-bringer"; }; };</v>
      </c>
      <c r="W14">
        <f t="shared" si="0"/>
        <v>13</v>
      </c>
      <c r="X14" t="str">
        <f t="shared" si="4"/>
        <v xml:space="preserve"> [13] = {</v>
      </c>
      <c r="Y14" t="str">
        <f t="shared" si="5"/>
        <v xml:space="preserve">["ID"] = 1879147165; </v>
      </c>
      <c r="Z14" t="str">
        <f t="shared" si="6"/>
        <v xml:space="preserve">["ID"] = 1879147165; </v>
      </c>
      <c r="AA14" t="str">
        <f t="shared" si="7"/>
        <v/>
      </c>
      <c r="AB14" s="1" t="str">
        <f t="shared" si="8"/>
        <v xml:space="preserve">["SAVE_INDEX"] =  3; </v>
      </c>
      <c r="AC14">
        <f>VLOOKUP(E14,Type!A$2:B$18,2,FALSE)</f>
        <v>6</v>
      </c>
      <c r="AD14" t="str">
        <f t="shared" si="9"/>
        <v xml:space="preserve">["TYPE"] =  6; </v>
      </c>
      <c r="AE14" t="str">
        <f t="shared" si="10"/>
        <v>0</v>
      </c>
      <c r="AF14" t="str">
        <f t="shared" si="11"/>
        <v xml:space="preserve">["VXP"] =    0; </v>
      </c>
      <c r="AG14" t="str">
        <f t="shared" si="12"/>
        <v>10</v>
      </c>
      <c r="AH14" t="str">
        <f t="shared" si="13"/>
        <v xml:space="preserve">["LP"] = 10; </v>
      </c>
      <c r="AI14" t="str">
        <f t="shared" si="14"/>
        <v>700</v>
      </c>
      <c r="AJ14" t="str">
        <f t="shared" si="15"/>
        <v xml:space="preserve">["REP"] = 700; </v>
      </c>
      <c r="AK14">
        <f>VLOOKUP(M14,Faction!A$2:B$78,2,FALSE)</f>
        <v>17</v>
      </c>
      <c r="AL14" t="str">
        <f t="shared" si="16"/>
        <v xml:space="preserve">["FACTION"] = 17; </v>
      </c>
      <c r="AM14" t="str">
        <f t="shared" si="17"/>
        <v xml:space="preserve">["TIER"] = 2; </v>
      </c>
      <c r="AN14" t="str">
        <f t="shared" si="18"/>
        <v xml:space="preserve">["MIN_LVL"] = "55"; </v>
      </c>
      <c r="AO14" t="str">
        <f t="shared" si="19"/>
        <v/>
      </c>
      <c r="AP14" t="str">
        <f t="shared" si="20"/>
        <v xml:space="preserve">["NAME"] = { ["EN"] = "Lost to the Deeps"; }; </v>
      </c>
      <c r="AQ14" t="str">
        <f t="shared" si="21"/>
        <v xml:space="preserve">["LORE"] = { ["EN"] = "Find missing dwarves within the Vile Maw."; }; </v>
      </c>
      <c r="AR14" t="str">
        <f t="shared" si="22"/>
        <v xml:space="preserve">["SUMMARY"] = { ["EN"] = "Find 4 missing dwarves in The Vile Maw"; }; </v>
      </c>
      <c r="AS14" t="str">
        <f t="shared" si="23"/>
        <v xml:space="preserve">["TITLE"] = { ["EN"] = "Peace-bringer"; }; </v>
      </c>
      <c r="AT14" t="str">
        <f t="shared" si="1"/>
        <v>};</v>
      </c>
    </row>
    <row r="15" spans="1:46" x14ac:dyDescent="0.25">
      <c r="A15">
        <v>1879147166</v>
      </c>
      <c r="B15">
        <v>69</v>
      </c>
      <c r="C15">
        <v>4</v>
      </c>
      <c r="D15" t="s">
        <v>617</v>
      </c>
      <c r="E15" t="s">
        <v>31</v>
      </c>
      <c r="F15">
        <v>2000</v>
      </c>
      <c r="G15" t="s">
        <v>444</v>
      </c>
      <c r="H15" t="s">
        <v>622</v>
      </c>
      <c r="I15">
        <v>5</v>
      </c>
      <c r="J15" t="s">
        <v>617</v>
      </c>
      <c r="K15">
        <v>58</v>
      </c>
      <c r="L15">
        <v>700</v>
      </c>
      <c r="M15" t="s">
        <v>60</v>
      </c>
      <c r="N15" t="s">
        <v>623</v>
      </c>
      <c r="O15" t="s">
        <v>658</v>
      </c>
      <c r="P15">
        <v>2</v>
      </c>
      <c r="Q15">
        <v>50</v>
      </c>
      <c r="U15" t="str">
        <f t="shared" si="2"/>
        <v xml:space="preserve"> [14] = {["ID"] = 1879147166; }; -- The Vile Maw</v>
      </c>
      <c r="V15" s="1" t="str">
        <f t="shared" si="3"/>
        <v xml:space="preserve"> [14] = {["ID"] = 1879147166; ["SAVE_INDEX"] =  4; ["TYPE"] =  4; ["VXP"] = 2000; ["LP"] =  5; ["REP"] = 700; ["FACTION"] = 16; ["TIER"] = 2; ["MIN_LVL"] = "50"; ["NAME"] = { ["EN"] = "The Vile Maw"; }; ["LORE"] = { ["EN"] = "Defeat the Watcher in the Water."; }; ["SUMMARY"] = { ["EN"] = "Defeat The Watcher at 3 locations"; }; ["TITLE"] = { ["EN"] = "Slayer of the Watcher"; }; };</v>
      </c>
      <c r="W15">
        <f t="shared" si="0"/>
        <v>14</v>
      </c>
      <c r="X15" t="str">
        <f t="shared" si="4"/>
        <v xml:space="preserve"> [14] = {</v>
      </c>
      <c r="Y15" t="str">
        <f t="shared" si="5"/>
        <v xml:space="preserve">["ID"] = 1879147166; </v>
      </c>
      <c r="Z15" t="str">
        <f t="shared" si="6"/>
        <v xml:space="preserve">["ID"] = 1879147166; </v>
      </c>
      <c r="AA15" t="str">
        <f t="shared" si="7"/>
        <v/>
      </c>
      <c r="AB15" s="1" t="str">
        <f t="shared" si="8"/>
        <v xml:space="preserve">["SAVE_INDEX"] =  4; </v>
      </c>
      <c r="AC15">
        <f>VLOOKUP(E15,Type!A$2:B$18,2,FALSE)</f>
        <v>4</v>
      </c>
      <c r="AD15" t="str">
        <f t="shared" si="9"/>
        <v xml:space="preserve">["TYPE"] =  4; </v>
      </c>
      <c r="AE15" t="str">
        <f t="shared" si="10"/>
        <v>2000</v>
      </c>
      <c r="AF15" t="str">
        <f t="shared" si="11"/>
        <v xml:space="preserve">["VXP"] = 2000; </v>
      </c>
      <c r="AG15" t="str">
        <f t="shared" si="12"/>
        <v>5</v>
      </c>
      <c r="AH15" t="str">
        <f t="shared" si="13"/>
        <v xml:space="preserve">["LP"] =  5; </v>
      </c>
      <c r="AI15" t="str">
        <f t="shared" si="14"/>
        <v>700</v>
      </c>
      <c r="AJ15" t="str">
        <f t="shared" si="15"/>
        <v xml:space="preserve">["REP"] = 700; </v>
      </c>
      <c r="AK15">
        <f>VLOOKUP(M15,Faction!A$2:B$78,2,FALSE)</f>
        <v>16</v>
      </c>
      <c r="AL15" t="str">
        <f t="shared" si="16"/>
        <v xml:space="preserve">["FACTION"] = 16; </v>
      </c>
      <c r="AM15" t="str">
        <f t="shared" si="17"/>
        <v xml:space="preserve">["TIER"] = 2; </v>
      </c>
      <c r="AN15" t="str">
        <f t="shared" si="18"/>
        <v xml:space="preserve">["MIN_LVL"] = "50"; </v>
      </c>
      <c r="AO15" t="str">
        <f t="shared" si="19"/>
        <v/>
      </c>
      <c r="AP15" t="str">
        <f t="shared" si="20"/>
        <v xml:space="preserve">["NAME"] = { ["EN"] = "The Vile Maw"; }; </v>
      </c>
      <c r="AQ15" t="str">
        <f t="shared" si="21"/>
        <v xml:space="preserve">["LORE"] = { ["EN"] = "Defeat the Watcher in the Water."; }; </v>
      </c>
      <c r="AR15" t="str">
        <f t="shared" si="22"/>
        <v xml:space="preserve">["SUMMARY"] = { ["EN"] = "Defeat The Watcher at 3 locations"; }; </v>
      </c>
      <c r="AS15" t="str">
        <f t="shared" si="23"/>
        <v xml:space="preserve">["TITLE"] = { ["EN"] = "Slayer of the Watcher"; }; </v>
      </c>
      <c r="AT15" t="str">
        <f t="shared" si="1"/>
        <v>};</v>
      </c>
    </row>
    <row r="16" spans="1:46" x14ac:dyDescent="0.25">
      <c r="A16">
        <v>1879147168</v>
      </c>
      <c r="B16">
        <v>71</v>
      </c>
      <c r="C16">
        <v>5</v>
      </c>
      <c r="D16" t="s">
        <v>627</v>
      </c>
      <c r="E16" t="s">
        <v>31</v>
      </c>
      <c r="F16">
        <v>2000</v>
      </c>
      <c r="G16" t="s">
        <v>628</v>
      </c>
      <c r="I16">
        <v>10</v>
      </c>
      <c r="J16" t="s">
        <v>617</v>
      </c>
      <c r="K16">
        <v>58</v>
      </c>
      <c r="L16">
        <v>700</v>
      </c>
      <c r="M16" t="s">
        <v>60</v>
      </c>
      <c r="N16" t="s">
        <v>629</v>
      </c>
      <c r="O16" t="s">
        <v>659</v>
      </c>
      <c r="P16">
        <v>2</v>
      </c>
      <c r="Q16">
        <v>55</v>
      </c>
      <c r="U16" t="str">
        <f t="shared" si="2"/>
        <v xml:space="preserve"> [15] = {["ID"] = 1879147168; }; -- The Arms of the Watcher (Advanced)</v>
      </c>
      <c r="V16" s="1" t="str">
        <f t="shared" si="3"/>
        <v xml:space="preserve"> [15] = {["ID"] = 1879147168; ["SAVE_INDEX"] =  5; ["TYPE"] =  4; ["VXP"] = 2000; ["LP"] = 10; ["REP"] = 700; ["FACTION"] = 16; ["TIER"] = 2; ["MIN_LVL"] = "55"; ["NAME"] = { ["EN"] = "The Arms of the Watcher (Advanced)"; }; ["LORE"] = { ["EN"] = "Cleave the arms of the Watcher in the Vile Maw."; }; ["SUMMARY"] = { ["EN"] = "Cleave 80 arms of the Watcher in The Vile Maw"; }; };</v>
      </c>
      <c r="W16">
        <f t="shared" si="0"/>
        <v>15</v>
      </c>
      <c r="X16" t="str">
        <f t="shared" si="4"/>
        <v xml:space="preserve"> [15] = {</v>
      </c>
      <c r="Y16" t="str">
        <f t="shared" si="5"/>
        <v xml:space="preserve">["ID"] = 1879147168; </v>
      </c>
      <c r="Z16" t="str">
        <f t="shared" si="6"/>
        <v xml:space="preserve">["ID"] = 1879147168; </v>
      </c>
      <c r="AA16" t="str">
        <f t="shared" si="7"/>
        <v/>
      </c>
      <c r="AB16" s="1" t="str">
        <f t="shared" si="8"/>
        <v xml:space="preserve">["SAVE_INDEX"] =  5; </v>
      </c>
      <c r="AC16">
        <f>VLOOKUP(E16,Type!A$2:B$18,2,FALSE)</f>
        <v>4</v>
      </c>
      <c r="AD16" t="str">
        <f t="shared" si="9"/>
        <v xml:space="preserve">["TYPE"] =  4; </v>
      </c>
      <c r="AE16" t="str">
        <f t="shared" si="10"/>
        <v>2000</v>
      </c>
      <c r="AF16" t="str">
        <f t="shared" si="11"/>
        <v xml:space="preserve">["VXP"] = 2000; </v>
      </c>
      <c r="AG16" t="str">
        <f t="shared" si="12"/>
        <v>10</v>
      </c>
      <c r="AH16" t="str">
        <f t="shared" si="13"/>
        <v xml:space="preserve">["LP"] = 10; </v>
      </c>
      <c r="AI16" t="str">
        <f t="shared" si="14"/>
        <v>700</v>
      </c>
      <c r="AJ16" t="str">
        <f t="shared" si="15"/>
        <v xml:space="preserve">["REP"] = 700; </v>
      </c>
      <c r="AK16">
        <f>VLOOKUP(M16,Faction!A$2:B$78,2,FALSE)</f>
        <v>16</v>
      </c>
      <c r="AL16" t="str">
        <f t="shared" si="16"/>
        <v xml:space="preserve">["FACTION"] = 16; </v>
      </c>
      <c r="AM16" t="str">
        <f t="shared" si="17"/>
        <v xml:space="preserve">["TIER"] = 2; </v>
      </c>
      <c r="AN16" t="str">
        <f t="shared" si="18"/>
        <v xml:space="preserve">["MIN_LVL"] = "55"; </v>
      </c>
      <c r="AO16" t="str">
        <f t="shared" si="19"/>
        <v/>
      </c>
      <c r="AP16" t="str">
        <f t="shared" si="20"/>
        <v xml:space="preserve">["NAME"] = { ["EN"] = "The Arms of the Watcher (Advanced)"; }; </v>
      </c>
      <c r="AQ16" t="str">
        <f t="shared" si="21"/>
        <v xml:space="preserve">["LORE"] = { ["EN"] = "Cleave the arms of the Watcher in the Vile Maw."; }; </v>
      </c>
      <c r="AR16" t="str">
        <f t="shared" si="22"/>
        <v xml:space="preserve">["SUMMARY"] = { ["EN"] = "Cleave 80 arms of the Watcher in The Vile Maw"; }; </v>
      </c>
      <c r="AS16" t="str">
        <f t="shared" si="23"/>
        <v/>
      </c>
      <c r="AT16" t="str">
        <f t="shared" si="1"/>
        <v>};</v>
      </c>
    </row>
    <row r="17" spans="1:46" x14ac:dyDescent="0.25">
      <c r="A17">
        <v>1879147167</v>
      </c>
      <c r="B17">
        <v>70</v>
      </c>
      <c r="C17">
        <v>6</v>
      </c>
      <c r="D17" t="s">
        <v>624</v>
      </c>
      <c r="E17" t="s">
        <v>31</v>
      </c>
      <c r="H17" t="s">
        <v>625</v>
      </c>
      <c r="I17">
        <v>5</v>
      </c>
      <c r="J17" t="s">
        <v>617</v>
      </c>
      <c r="K17">
        <v>58</v>
      </c>
      <c r="L17">
        <v>700</v>
      </c>
      <c r="M17" t="s">
        <v>60</v>
      </c>
      <c r="N17" t="s">
        <v>626</v>
      </c>
      <c r="O17" t="s">
        <v>659</v>
      </c>
      <c r="P17">
        <v>3</v>
      </c>
      <c r="Q17">
        <v>55</v>
      </c>
      <c r="U17" t="str">
        <f t="shared" si="2"/>
        <v xml:space="preserve"> [16] = {["ID"] = 1879147167; }; -- The Arms of the Watcher</v>
      </c>
      <c r="V17" s="1" t="str">
        <f t="shared" si="3"/>
        <v xml:space="preserve"> [16] = {["ID"] = 1879147167; ["SAVE_INDEX"] =  6; ["TYPE"] =  4; ["VXP"] =    0; ["LP"] =  5; ["REP"] = 700; ["FACTION"] = 16; ["TIER"] = 3; ["MIN_LVL"] = "55"; ["NAME"] = { ["EN"] = "The Arms of the Watcher"; }; ["LORE"] = { ["EN"] = "Cleave the arms of the Watcher in the Vile Maw."; }; ["SUMMARY"] = { ["EN"] = "Cleave 40 arms of the Watcher in The Vile Maw"; }; ["TITLE"] = { ["EN"] = "Whip-lash"; }; };</v>
      </c>
      <c r="W17">
        <f t="shared" si="0"/>
        <v>16</v>
      </c>
      <c r="X17" t="str">
        <f t="shared" si="4"/>
        <v xml:space="preserve"> [16] = {</v>
      </c>
      <c r="Y17" t="str">
        <f t="shared" si="5"/>
        <v xml:space="preserve">["ID"] = 1879147167; </v>
      </c>
      <c r="Z17" t="str">
        <f t="shared" si="6"/>
        <v xml:space="preserve">["ID"] = 1879147167; </v>
      </c>
      <c r="AA17" t="str">
        <f t="shared" si="7"/>
        <v/>
      </c>
      <c r="AB17" s="1" t="str">
        <f t="shared" si="8"/>
        <v xml:space="preserve">["SAVE_INDEX"] =  6; </v>
      </c>
      <c r="AC17">
        <f>VLOOKUP(E17,Type!A$2:B$18,2,FALSE)</f>
        <v>4</v>
      </c>
      <c r="AD17" t="str">
        <f t="shared" si="9"/>
        <v xml:space="preserve">["TYPE"] =  4; </v>
      </c>
      <c r="AE17" t="str">
        <f t="shared" si="10"/>
        <v>0</v>
      </c>
      <c r="AF17" t="str">
        <f t="shared" si="11"/>
        <v xml:space="preserve">["VXP"] =    0; </v>
      </c>
      <c r="AG17" t="str">
        <f t="shared" si="12"/>
        <v>5</v>
      </c>
      <c r="AH17" t="str">
        <f t="shared" si="13"/>
        <v xml:space="preserve">["LP"] =  5; </v>
      </c>
      <c r="AI17" t="str">
        <f t="shared" si="14"/>
        <v>700</v>
      </c>
      <c r="AJ17" t="str">
        <f t="shared" si="15"/>
        <v xml:space="preserve">["REP"] = 700; </v>
      </c>
      <c r="AK17">
        <f>VLOOKUP(M17,Faction!A$2:B$78,2,FALSE)</f>
        <v>16</v>
      </c>
      <c r="AL17" t="str">
        <f t="shared" si="16"/>
        <v xml:space="preserve">["FACTION"] = 16; </v>
      </c>
      <c r="AM17" t="str">
        <f t="shared" si="17"/>
        <v xml:space="preserve">["TIER"] = 3; </v>
      </c>
      <c r="AN17" t="str">
        <f t="shared" si="18"/>
        <v xml:space="preserve">["MIN_LVL"] = "55"; </v>
      </c>
      <c r="AO17" t="str">
        <f t="shared" si="19"/>
        <v/>
      </c>
      <c r="AP17" t="str">
        <f t="shared" si="20"/>
        <v xml:space="preserve">["NAME"] = { ["EN"] = "The Arms of the Watcher"; }; </v>
      </c>
      <c r="AQ17" t="str">
        <f t="shared" si="21"/>
        <v xml:space="preserve">["LORE"] = { ["EN"] = "Cleave the arms of the Watcher in the Vile Maw."; }; </v>
      </c>
      <c r="AR17" t="str">
        <f t="shared" si="22"/>
        <v xml:space="preserve">["SUMMARY"] = { ["EN"] = "Cleave 40 arms of the Watcher in The Vile Maw"; }; </v>
      </c>
      <c r="AS17" t="str">
        <f t="shared" si="23"/>
        <v xml:space="preserve">["TITLE"] = { ["EN"] = "Whip-lash"; }; </v>
      </c>
      <c r="AT17" t="str">
        <f t="shared" si="1"/>
        <v>};</v>
      </c>
    </row>
    <row r="18" spans="1:46" x14ac:dyDescent="0.25">
      <c r="D18" s="3" t="s">
        <v>1438</v>
      </c>
      <c r="E18" s="2" t="s">
        <v>134</v>
      </c>
      <c r="M18" t="s">
        <v>79</v>
      </c>
      <c r="S18">
        <v>46</v>
      </c>
      <c r="U18" t="str">
        <f t="shared" si="2"/>
        <v xml:space="preserve"> [17] = {["CAT_ID"] = 46; }; -- - The Grand Stair -</v>
      </c>
      <c r="V18" s="1" t="str">
        <f t="shared" si="3"/>
        <v xml:space="preserve"> [17] = {                                          ["TYPE"] = 14; ["VXP"] =    0; ["LP"] =  0; ["REP"] =   0; ["FACTION"] =  1; ["TIER"] = 0;                     ["NAME"] = { ["EN"] = "- The Grand Stair -"; }; };</v>
      </c>
      <c r="W18">
        <f t="shared" si="0"/>
        <v>17</v>
      </c>
      <c r="X18" t="str">
        <f t="shared" si="4"/>
        <v xml:space="preserve"> [17] = {</v>
      </c>
      <c r="Y18" t="str">
        <f t="shared" si="5"/>
        <v xml:space="preserve">                     </v>
      </c>
      <c r="Z18" t="str">
        <f t="shared" si="6"/>
        <v/>
      </c>
      <c r="AA18" t="str">
        <f t="shared" si="7"/>
        <v xml:space="preserve">["CAT_ID"] = 46; </v>
      </c>
      <c r="AB18" s="1" t="str">
        <f t="shared" si="8"/>
        <v xml:space="preserve">                     </v>
      </c>
      <c r="AC18">
        <f>VLOOKUP(E18,Type!A$2:B$18,2,FALSE)</f>
        <v>14</v>
      </c>
      <c r="AD18" t="str">
        <f t="shared" si="9"/>
        <v xml:space="preserve">["TYPE"] = 14; </v>
      </c>
      <c r="AE18" t="str">
        <f t="shared" si="10"/>
        <v>0</v>
      </c>
      <c r="AF18" t="str">
        <f t="shared" si="11"/>
        <v xml:space="preserve">["VXP"] =    0; </v>
      </c>
      <c r="AG18" t="str">
        <f t="shared" si="12"/>
        <v>0</v>
      </c>
      <c r="AH18" t="str">
        <f t="shared" si="13"/>
        <v xml:space="preserve">["LP"] =  0; </v>
      </c>
      <c r="AI18" t="str">
        <f t="shared" si="14"/>
        <v>0</v>
      </c>
      <c r="AJ18" t="str">
        <f t="shared" si="15"/>
        <v xml:space="preserve">["REP"] =   0; </v>
      </c>
      <c r="AK18">
        <f>VLOOKUP(M18,Faction!A$2:B$78,2,FALSE)</f>
        <v>1</v>
      </c>
      <c r="AL18" t="str">
        <f t="shared" si="16"/>
        <v xml:space="preserve">["FACTION"] =  1; </v>
      </c>
      <c r="AM18" t="str">
        <f t="shared" si="17"/>
        <v xml:space="preserve">["TIER"] = 0; </v>
      </c>
      <c r="AN18" t="str">
        <f t="shared" si="18"/>
        <v xml:space="preserve">                    </v>
      </c>
      <c r="AO18" t="str">
        <f t="shared" si="19"/>
        <v/>
      </c>
      <c r="AP18" t="str">
        <f t="shared" si="20"/>
        <v xml:space="preserve">["NAME"] = { ["EN"] = "- The Grand Stair -"; }; </v>
      </c>
      <c r="AQ18" t="str">
        <f t="shared" si="21"/>
        <v/>
      </c>
      <c r="AR18" t="str">
        <f t="shared" si="22"/>
        <v/>
      </c>
      <c r="AS18" t="str">
        <f t="shared" si="23"/>
        <v/>
      </c>
      <c r="AT18" t="str">
        <f t="shared" si="1"/>
        <v>};</v>
      </c>
    </row>
    <row r="19" spans="1:46" x14ac:dyDescent="0.25">
      <c r="A19">
        <v>1879147152</v>
      </c>
      <c r="B19">
        <v>10</v>
      </c>
      <c r="C19">
        <v>7</v>
      </c>
      <c r="D19" t="s">
        <v>453</v>
      </c>
      <c r="E19" t="s">
        <v>26</v>
      </c>
      <c r="H19" t="s">
        <v>454</v>
      </c>
      <c r="I19">
        <v>10</v>
      </c>
      <c r="J19" t="s">
        <v>453</v>
      </c>
      <c r="K19">
        <v>56</v>
      </c>
      <c r="L19">
        <v>700</v>
      </c>
      <c r="M19" t="s">
        <v>61</v>
      </c>
      <c r="N19" t="s">
        <v>455</v>
      </c>
      <c r="O19" t="s">
        <v>638</v>
      </c>
      <c r="P19">
        <v>1</v>
      </c>
      <c r="Q19">
        <v>55</v>
      </c>
      <c r="U19" t="str">
        <f t="shared" si="2"/>
        <v xml:space="preserve"> [18] = {["ID"] = 1879147152; }; -- The Grand Stair</v>
      </c>
      <c r="V19" s="1" t="str">
        <f t="shared" si="3"/>
        <v xml:space="preserve"> [18] = {["ID"] = 1879147152; ["SAVE_INDEX"] =  7; ["TYPE"] =  6; ["VXP"] =    0; ["LP"] = 10; ["REP"] = 700; ["FACTION"] = 17; ["TIER"] = 1; ["MIN_LVL"] = "55"; ["NAME"] = { ["EN"] = "The Grand Stair"; }; ["LORE"] = { ["EN"] = "Drive evil from the Grand Stair."; }; ["SUMMARY"] = { ["EN"] = "Complete 8 deeds in The Grand Stair"; }; ["TITLE"] = { ["EN"] = "Braver of Heights"; }; };</v>
      </c>
      <c r="W19">
        <f t="shared" si="0"/>
        <v>18</v>
      </c>
      <c r="X19" t="str">
        <f t="shared" si="4"/>
        <v xml:space="preserve"> [18] = {</v>
      </c>
      <c r="Y19" t="str">
        <f t="shared" si="5"/>
        <v xml:space="preserve">["ID"] = 1879147152; </v>
      </c>
      <c r="Z19" t="str">
        <f t="shared" si="6"/>
        <v xml:space="preserve">["ID"] = 1879147152; </v>
      </c>
      <c r="AA19" t="str">
        <f t="shared" si="7"/>
        <v/>
      </c>
      <c r="AB19" s="1" t="str">
        <f t="shared" si="8"/>
        <v xml:space="preserve">["SAVE_INDEX"] =  7; </v>
      </c>
      <c r="AC19">
        <f>VLOOKUP(E19,Type!A$2:B$18,2,FALSE)</f>
        <v>6</v>
      </c>
      <c r="AD19" t="str">
        <f t="shared" si="9"/>
        <v xml:space="preserve">["TYPE"] =  6; </v>
      </c>
      <c r="AE19" t="str">
        <f t="shared" si="10"/>
        <v>0</v>
      </c>
      <c r="AF19" t="str">
        <f t="shared" si="11"/>
        <v xml:space="preserve">["VXP"] =    0; </v>
      </c>
      <c r="AG19" t="str">
        <f t="shared" si="12"/>
        <v>10</v>
      </c>
      <c r="AH19" t="str">
        <f t="shared" si="13"/>
        <v xml:space="preserve">["LP"] = 10; </v>
      </c>
      <c r="AI19" t="str">
        <f t="shared" si="14"/>
        <v>700</v>
      </c>
      <c r="AJ19" t="str">
        <f t="shared" si="15"/>
        <v xml:space="preserve">["REP"] = 700; </v>
      </c>
      <c r="AK19">
        <f>VLOOKUP(M19,Faction!A$2:B$78,2,FALSE)</f>
        <v>17</v>
      </c>
      <c r="AL19" t="str">
        <f t="shared" si="16"/>
        <v xml:space="preserve">["FACTION"] = 17; </v>
      </c>
      <c r="AM19" t="str">
        <f t="shared" si="17"/>
        <v xml:space="preserve">["TIER"] = 1; </v>
      </c>
      <c r="AN19" t="str">
        <f t="shared" si="18"/>
        <v xml:space="preserve">["MIN_LVL"] = "55"; </v>
      </c>
      <c r="AO19" t="str">
        <f t="shared" si="19"/>
        <v/>
      </c>
      <c r="AP19" t="str">
        <f t="shared" si="20"/>
        <v xml:space="preserve">["NAME"] = { ["EN"] = "The Grand Stair"; }; </v>
      </c>
      <c r="AQ19" t="str">
        <f t="shared" si="21"/>
        <v xml:space="preserve">["LORE"] = { ["EN"] = "Drive evil from the Grand Stair."; }; </v>
      </c>
      <c r="AR19" t="str">
        <f t="shared" si="22"/>
        <v xml:space="preserve">["SUMMARY"] = { ["EN"] = "Complete 8 deeds in The Grand Stair"; }; </v>
      </c>
      <c r="AS19" t="str">
        <f t="shared" si="23"/>
        <v xml:space="preserve">["TITLE"] = { ["EN"] = "Braver of Heights"; }; </v>
      </c>
      <c r="AT19" t="str">
        <f t="shared" si="1"/>
        <v>};</v>
      </c>
    </row>
    <row r="20" spans="1:46" x14ac:dyDescent="0.25">
      <c r="A20">
        <v>1879147151</v>
      </c>
      <c r="B20">
        <v>11</v>
      </c>
      <c r="C20">
        <v>8</v>
      </c>
      <c r="D20" t="s">
        <v>456</v>
      </c>
      <c r="E20" t="s">
        <v>25</v>
      </c>
      <c r="H20" t="s">
        <v>457</v>
      </c>
      <c r="I20">
        <v>5</v>
      </c>
      <c r="J20" t="s">
        <v>453</v>
      </c>
      <c r="K20">
        <v>56</v>
      </c>
      <c r="L20">
        <v>700</v>
      </c>
      <c r="M20" t="s">
        <v>61</v>
      </c>
      <c r="N20" t="s">
        <v>458</v>
      </c>
      <c r="O20" t="s">
        <v>639</v>
      </c>
      <c r="P20">
        <v>2</v>
      </c>
      <c r="Q20">
        <v>55</v>
      </c>
      <c r="U20" t="str">
        <f t="shared" si="2"/>
        <v xml:space="preserve"> [19] = {["ID"] = 1879147151; }; -- Landings of the Grand Stair</v>
      </c>
      <c r="V20" s="1" t="str">
        <f t="shared" si="3"/>
        <v xml:space="preserve"> [19] = {["ID"] = 1879147151; ["SAVE_INDEX"] =  8; ["TYPE"] =  3; ["VXP"] =    0; ["LP"] =  5; ["REP"] = 700; ["FACTION"] = 17; ["TIER"] = 2; ["MIN_LVL"] = "55"; ["NAME"] = { ["EN"] = "Landings of the Grand Stair"; }; ["LORE"] = { ["EN"] = "Explore the Grand Stair."; }; ["SUMMARY"] = { ["EN"] = "Find 5 points of interest in The Grand Stair"; }; ["TITLE"] = { ["EN"] = "Climber of Stairs"; }; };</v>
      </c>
      <c r="W20">
        <f t="shared" si="0"/>
        <v>19</v>
      </c>
      <c r="X20" t="str">
        <f t="shared" si="4"/>
        <v xml:space="preserve"> [19] = {</v>
      </c>
      <c r="Y20" t="str">
        <f t="shared" si="5"/>
        <v xml:space="preserve">["ID"] = 1879147151; </v>
      </c>
      <c r="Z20" t="str">
        <f t="shared" si="6"/>
        <v xml:space="preserve">["ID"] = 1879147151; </v>
      </c>
      <c r="AA20" t="str">
        <f t="shared" si="7"/>
        <v/>
      </c>
      <c r="AB20" s="1" t="str">
        <f t="shared" si="8"/>
        <v xml:space="preserve">["SAVE_INDEX"] =  8; </v>
      </c>
      <c r="AC20">
        <f>VLOOKUP(E20,Type!A$2:B$18,2,FALSE)</f>
        <v>3</v>
      </c>
      <c r="AD20" t="str">
        <f t="shared" si="9"/>
        <v xml:space="preserve">["TYPE"] =  3; </v>
      </c>
      <c r="AE20" t="str">
        <f t="shared" si="10"/>
        <v>0</v>
      </c>
      <c r="AF20" t="str">
        <f t="shared" si="11"/>
        <v xml:space="preserve">["VXP"] =    0; </v>
      </c>
      <c r="AG20" t="str">
        <f t="shared" si="12"/>
        <v>5</v>
      </c>
      <c r="AH20" t="str">
        <f t="shared" si="13"/>
        <v xml:space="preserve">["LP"] =  5; </v>
      </c>
      <c r="AI20" t="str">
        <f t="shared" si="14"/>
        <v>700</v>
      </c>
      <c r="AJ20" t="str">
        <f t="shared" si="15"/>
        <v xml:space="preserve">["REP"] = 700; </v>
      </c>
      <c r="AK20">
        <f>VLOOKUP(M20,Faction!A$2:B$78,2,FALSE)</f>
        <v>17</v>
      </c>
      <c r="AL20" t="str">
        <f t="shared" si="16"/>
        <v xml:space="preserve">["FACTION"] = 17; </v>
      </c>
      <c r="AM20" t="str">
        <f t="shared" si="17"/>
        <v xml:space="preserve">["TIER"] = 2; </v>
      </c>
      <c r="AN20" t="str">
        <f t="shared" si="18"/>
        <v xml:space="preserve">["MIN_LVL"] = "55"; </v>
      </c>
      <c r="AO20" t="str">
        <f t="shared" si="19"/>
        <v/>
      </c>
      <c r="AP20" t="str">
        <f t="shared" si="20"/>
        <v xml:space="preserve">["NAME"] = { ["EN"] = "Landings of the Grand Stair"; }; </v>
      </c>
      <c r="AQ20" t="str">
        <f t="shared" si="21"/>
        <v xml:space="preserve">["LORE"] = { ["EN"] = "Explore the Grand Stair."; }; </v>
      </c>
      <c r="AR20" t="str">
        <f t="shared" si="22"/>
        <v xml:space="preserve">["SUMMARY"] = { ["EN"] = "Find 5 points of interest in The Grand Stair"; }; </v>
      </c>
      <c r="AS20" t="str">
        <f t="shared" si="23"/>
        <v xml:space="preserve">["TITLE"] = { ["EN"] = "Climber of Stairs"; }; </v>
      </c>
      <c r="AT20" t="str">
        <f t="shared" si="1"/>
        <v>};</v>
      </c>
    </row>
    <row r="21" spans="1:46" x14ac:dyDescent="0.25">
      <c r="A21">
        <v>1879147153</v>
      </c>
      <c r="B21">
        <v>12</v>
      </c>
      <c r="C21">
        <v>9</v>
      </c>
      <c r="D21" t="s">
        <v>459</v>
      </c>
      <c r="E21" t="s">
        <v>26</v>
      </c>
      <c r="H21" t="s">
        <v>460</v>
      </c>
      <c r="I21">
        <v>10</v>
      </c>
      <c r="J21" t="s">
        <v>453</v>
      </c>
      <c r="K21">
        <v>56</v>
      </c>
      <c r="L21">
        <v>700</v>
      </c>
      <c r="M21" t="s">
        <v>61</v>
      </c>
      <c r="N21" t="s">
        <v>461</v>
      </c>
      <c r="O21" t="s">
        <v>1642</v>
      </c>
      <c r="P21">
        <v>2</v>
      </c>
      <c r="Q21">
        <v>55</v>
      </c>
      <c r="U21" t="str">
        <f t="shared" si="2"/>
        <v xml:space="preserve"> [20] = {["ID"] = 1879147153; }; -- Letters to Igash</v>
      </c>
      <c r="V21" s="1" t="str">
        <f t="shared" si="3"/>
        <v xml:space="preserve"> [20] = {["ID"] = 1879147153; ["SAVE_INDEX"] =  9; ["TYPE"] =  6; ["VXP"] =    0; ["LP"] = 10; ["REP"] = 700; ["FACTION"] = 17; ["TIER"] = 2; ["MIN_LVL"] = "55"; ["NAME"] = { ["EN"] = "Letters to Igash"; }; ["LORE"] = { ["EN"] = "Find various texts in the Grand Stair"; }; ["SUMMARY"] = { ["EN"] = "Find 4 letters in The Grand Stair"; }; ["TITLE"] = { ["EN"] = "Interceptor"; }; };</v>
      </c>
      <c r="W21">
        <f t="shared" si="0"/>
        <v>20</v>
      </c>
      <c r="X21" t="str">
        <f t="shared" si="4"/>
        <v xml:space="preserve"> [20] = {</v>
      </c>
      <c r="Y21" t="str">
        <f t="shared" si="5"/>
        <v xml:space="preserve">["ID"] = 1879147153; </v>
      </c>
      <c r="Z21" t="str">
        <f t="shared" si="6"/>
        <v xml:space="preserve">["ID"] = 1879147153; </v>
      </c>
      <c r="AA21" t="str">
        <f t="shared" si="7"/>
        <v/>
      </c>
      <c r="AB21" s="1" t="str">
        <f t="shared" si="8"/>
        <v xml:space="preserve">["SAVE_INDEX"] =  9; </v>
      </c>
      <c r="AC21">
        <f>VLOOKUP(E21,Type!A$2:B$18,2,FALSE)</f>
        <v>6</v>
      </c>
      <c r="AD21" t="str">
        <f t="shared" si="9"/>
        <v xml:space="preserve">["TYPE"] =  6; </v>
      </c>
      <c r="AE21" t="str">
        <f t="shared" si="10"/>
        <v>0</v>
      </c>
      <c r="AF21" t="str">
        <f t="shared" si="11"/>
        <v xml:space="preserve">["VXP"] =    0; </v>
      </c>
      <c r="AG21" t="str">
        <f t="shared" si="12"/>
        <v>10</v>
      </c>
      <c r="AH21" t="str">
        <f t="shared" si="13"/>
        <v xml:space="preserve">["LP"] = 10; </v>
      </c>
      <c r="AI21" t="str">
        <f t="shared" si="14"/>
        <v>700</v>
      </c>
      <c r="AJ21" t="str">
        <f t="shared" si="15"/>
        <v xml:space="preserve">["REP"] = 700; </v>
      </c>
      <c r="AK21">
        <f>VLOOKUP(M21,Faction!A$2:B$78,2,FALSE)</f>
        <v>17</v>
      </c>
      <c r="AL21" t="str">
        <f t="shared" si="16"/>
        <v xml:space="preserve">["FACTION"] = 17; </v>
      </c>
      <c r="AM21" t="str">
        <f t="shared" si="17"/>
        <v xml:space="preserve">["TIER"] = 2; </v>
      </c>
      <c r="AN21" t="str">
        <f t="shared" si="18"/>
        <v xml:space="preserve">["MIN_LVL"] = "55"; </v>
      </c>
      <c r="AO21" t="str">
        <f t="shared" si="19"/>
        <v/>
      </c>
      <c r="AP21" t="str">
        <f t="shared" si="20"/>
        <v xml:space="preserve">["NAME"] = { ["EN"] = "Letters to Igash"; }; </v>
      </c>
      <c r="AQ21" t="str">
        <f t="shared" si="21"/>
        <v xml:space="preserve">["LORE"] = { ["EN"] = "Find various texts in the Grand Stair"; }; </v>
      </c>
      <c r="AR21" t="str">
        <f t="shared" si="22"/>
        <v xml:space="preserve">["SUMMARY"] = { ["EN"] = "Find 4 letters in The Grand Stair"; }; </v>
      </c>
      <c r="AS21" t="str">
        <f t="shared" si="23"/>
        <v xml:space="preserve">["TITLE"] = { ["EN"] = "Interceptor"; }; </v>
      </c>
      <c r="AT21" t="str">
        <f t="shared" si="1"/>
        <v>};</v>
      </c>
    </row>
    <row r="22" spans="1:46" x14ac:dyDescent="0.25">
      <c r="A22">
        <v>1879147155</v>
      </c>
      <c r="B22">
        <v>14</v>
      </c>
      <c r="C22">
        <v>10</v>
      </c>
      <c r="D22" t="s">
        <v>465</v>
      </c>
      <c r="E22" t="s">
        <v>31</v>
      </c>
      <c r="F22">
        <v>2000</v>
      </c>
      <c r="G22" t="s">
        <v>466</v>
      </c>
      <c r="H22" t="s">
        <v>467</v>
      </c>
      <c r="I22">
        <v>10</v>
      </c>
      <c r="J22" t="s">
        <v>453</v>
      </c>
      <c r="K22">
        <v>56</v>
      </c>
      <c r="L22">
        <v>700</v>
      </c>
      <c r="M22" t="s">
        <v>60</v>
      </c>
      <c r="N22" t="s">
        <v>468</v>
      </c>
      <c r="O22" t="s">
        <v>640</v>
      </c>
      <c r="P22">
        <v>2</v>
      </c>
      <c r="Q22">
        <v>55</v>
      </c>
      <c r="U22" t="str">
        <f t="shared" si="2"/>
        <v xml:space="preserve"> [21] = {["ID"] = 1879147155; }; -- Villains of the Grand Stair (Part 2)</v>
      </c>
      <c r="V22" s="1" t="str">
        <f t="shared" si="3"/>
        <v xml:space="preserve"> [21] = {["ID"] = 1879147155; ["SAVE_INDEX"] = 10; ["TYPE"] =  4; ["VXP"] = 2000; ["LP"] = 10; ["REP"] = 700; ["FACTION"] = 16; ["TIER"] = 2; ["MIN_LVL"] = "55"; ["NAME"] = { ["EN"] = "Villains of the Grand Stair (Part 2)"; }; ["LORE"] = { ["EN"] = "Defeat the villains of the Grand Stair."; }; ["SUMMARY"] = { ["EN"] = "Defeat 4 additional leaders in The Grand Stair"; }; ["TITLE"] = { ["EN"] = "Doom of Igash"; }; };</v>
      </c>
      <c r="W22">
        <f t="shared" si="0"/>
        <v>21</v>
      </c>
      <c r="X22" t="str">
        <f t="shared" si="4"/>
        <v xml:space="preserve"> [21] = {</v>
      </c>
      <c r="Y22" t="str">
        <f t="shared" si="5"/>
        <v xml:space="preserve">["ID"] = 1879147155; </v>
      </c>
      <c r="Z22" t="str">
        <f t="shared" si="6"/>
        <v xml:space="preserve">["ID"] = 1879147155; </v>
      </c>
      <c r="AA22" t="str">
        <f t="shared" si="7"/>
        <v/>
      </c>
      <c r="AB22" s="1" t="str">
        <f t="shared" si="8"/>
        <v xml:space="preserve">["SAVE_INDEX"] = 10; </v>
      </c>
      <c r="AC22">
        <f>VLOOKUP(E22,Type!A$2:B$18,2,FALSE)</f>
        <v>4</v>
      </c>
      <c r="AD22" t="str">
        <f t="shared" si="9"/>
        <v xml:space="preserve">["TYPE"] =  4; </v>
      </c>
      <c r="AE22" t="str">
        <f t="shared" si="10"/>
        <v>2000</v>
      </c>
      <c r="AF22" t="str">
        <f t="shared" si="11"/>
        <v xml:space="preserve">["VXP"] = 2000; </v>
      </c>
      <c r="AG22" t="str">
        <f t="shared" si="12"/>
        <v>10</v>
      </c>
      <c r="AH22" t="str">
        <f t="shared" si="13"/>
        <v xml:space="preserve">["LP"] = 10; </v>
      </c>
      <c r="AI22" t="str">
        <f t="shared" si="14"/>
        <v>700</v>
      </c>
      <c r="AJ22" t="str">
        <f t="shared" si="15"/>
        <v xml:space="preserve">["REP"] = 700; </v>
      </c>
      <c r="AK22">
        <f>VLOOKUP(M22,Faction!A$2:B$78,2,FALSE)</f>
        <v>16</v>
      </c>
      <c r="AL22" t="str">
        <f t="shared" si="16"/>
        <v xml:space="preserve">["FACTION"] = 16; </v>
      </c>
      <c r="AM22" t="str">
        <f t="shared" si="17"/>
        <v xml:space="preserve">["TIER"] = 2; </v>
      </c>
      <c r="AN22" t="str">
        <f t="shared" si="18"/>
        <v xml:space="preserve">["MIN_LVL"] = "55"; </v>
      </c>
      <c r="AO22" t="str">
        <f t="shared" si="19"/>
        <v/>
      </c>
      <c r="AP22" t="str">
        <f t="shared" si="20"/>
        <v xml:space="preserve">["NAME"] = { ["EN"] = "Villains of the Grand Stair (Part 2)"; }; </v>
      </c>
      <c r="AQ22" t="str">
        <f t="shared" si="21"/>
        <v xml:space="preserve">["LORE"] = { ["EN"] = "Defeat the villains of the Grand Stair."; }; </v>
      </c>
      <c r="AR22" t="str">
        <f t="shared" si="22"/>
        <v xml:space="preserve">["SUMMARY"] = { ["EN"] = "Defeat 4 additional leaders in The Grand Stair"; }; </v>
      </c>
      <c r="AS22" t="str">
        <f t="shared" si="23"/>
        <v xml:space="preserve">["TITLE"] = { ["EN"] = "Doom of Igash"; }; </v>
      </c>
      <c r="AT22" t="str">
        <f t="shared" si="1"/>
        <v>};</v>
      </c>
    </row>
    <row r="23" spans="1:46" x14ac:dyDescent="0.25">
      <c r="A23">
        <v>1879147157</v>
      </c>
      <c r="B23">
        <v>22</v>
      </c>
      <c r="C23">
        <v>11</v>
      </c>
      <c r="D23" t="s">
        <v>488</v>
      </c>
      <c r="E23" t="s">
        <v>31</v>
      </c>
      <c r="F23">
        <v>2000</v>
      </c>
      <c r="G23" t="s">
        <v>451</v>
      </c>
      <c r="I23">
        <v>10</v>
      </c>
      <c r="J23" t="s">
        <v>453</v>
      </c>
      <c r="K23">
        <v>56</v>
      </c>
      <c r="L23">
        <v>700</v>
      </c>
      <c r="M23" t="s">
        <v>60</v>
      </c>
      <c r="N23" t="s">
        <v>489</v>
      </c>
      <c r="O23" t="s">
        <v>1641</v>
      </c>
      <c r="P23">
        <v>2</v>
      </c>
      <c r="Q23">
        <v>55</v>
      </c>
      <c r="U23" t="str">
        <f t="shared" si="2"/>
        <v xml:space="preserve"> [22] = {["ID"] = 1879147157; }; -- Tamers of the Vile Wargs (Advanced)</v>
      </c>
      <c r="V23" s="1" t="str">
        <f t="shared" si="3"/>
        <v xml:space="preserve"> [22] = {["ID"] = 1879147157; ["SAVE_INDEX"] = 11; ["TYPE"] =  4; ["VXP"] = 2000; ["LP"] = 10; ["REP"] = 700; ["FACTION"] = 16; ["TIER"] = 2; ["MIN_LVL"] = "55"; ["NAME"] = { ["EN"] = "Tamers of the Vile Wargs (Advanced)"; }; ["LORE"] = { ["EN"] = "Defeat Goblins in the Grand Stair."; }; ["SUMMARY"] = { ["EN"] = "Defeat 120 Goblins in The Grand Stair"; }; };</v>
      </c>
      <c r="W23">
        <f t="shared" si="0"/>
        <v>22</v>
      </c>
      <c r="X23" t="str">
        <f t="shared" si="4"/>
        <v xml:space="preserve"> [22] = {</v>
      </c>
      <c r="Y23" t="str">
        <f t="shared" si="5"/>
        <v xml:space="preserve">["ID"] = 1879147157; </v>
      </c>
      <c r="Z23" t="str">
        <f t="shared" si="6"/>
        <v xml:space="preserve">["ID"] = 1879147157; </v>
      </c>
      <c r="AA23" t="str">
        <f t="shared" si="7"/>
        <v/>
      </c>
      <c r="AB23" s="1" t="str">
        <f t="shared" si="8"/>
        <v xml:space="preserve">["SAVE_INDEX"] = 11; </v>
      </c>
      <c r="AC23">
        <f>VLOOKUP(E23,Type!A$2:B$18,2,FALSE)</f>
        <v>4</v>
      </c>
      <c r="AD23" t="str">
        <f t="shared" si="9"/>
        <v xml:space="preserve">["TYPE"] =  4; </v>
      </c>
      <c r="AE23" t="str">
        <f t="shared" si="10"/>
        <v>2000</v>
      </c>
      <c r="AF23" t="str">
        <f t="shared" si="11"/>
        <v xml:space="preserve">["VXP"] = 2000; </v>
      </c>
      <c r="AG23" t="str">
        <f t="shared" si="12"/>
        <v>10</v>
      </c>
      <c r="AH23" t="str">
        <f t="shared" si="13"/>
        <v xml:space="preserve">["LP"] = 10; </v>
      </c>
      <c r="AI23" t="str">
        <f t="shared" si="14"/>
        <v>700</v>
      </c>
      <c r="AJ23" t="str">
        <f t="shared" si="15"/>
        <v xml:space="preserve">["REP"] = 700; </v>
      </c>
      <c r="AK23">
        <f>VLOOKUP(M23,Faction!A$2:B$78,2,FALSE)</f>
        <v>16</v>
      </c>
      <c r="AL23" t="str">
        <f t="shared" si="16"/>
        <v xml:space="preserve">["FACTION"] = 16; </v>
      </c>
      <c r="AM23" t="str">
        <f t="shared" si="17"/>
        <v xml:space="preserve">["TIER"] = 2; </v>
      </c>
      <c r="AN23" t="str">
        <f t="shared" si="18"/>
        <v xml:space="preserve">["MIN_LVL"] = "55"; </v>
      </c>
      <c r="AO23" t="str">
        <f t="shared" si="19"/>
        <v/>
      </c>
      <c r="AP23" t="str">
        <f t="shared" si="20"/>
        <v xml:space="preserve">["NAME"] = { ["EN"] = "Tamers of the Vile Wargs (Advanced)"; }; </v>
      </c>
      <c r="AQ23" t="str">
        <f t="shared" si="21"/>
        <v xml:space="preserve">["LORE"] = { ["EN"] = "Defeat Goblins in the Grand Stair."; }; </v>
      </c>
      <c r="AR23" t="str">
        <f t="shared" si="22"/>
        <v xml:space="preserve">["SUMMARY"] = { ["EN"] = "Defeat 120 Goblins in The Grand Stair"; }; </v>
      </c>
      <c r="AS23" t="str">
        <f t="shared" si="23"/>
        <v/>
      </c>
      <c r="AT23" t="str">
        <f t="shared" si="1"/>
        <v>};</v>
      </c>
    </row>
    <row r="24" spans="1:46" x14ac:dyDescent="0.25">
      <c r="A24">
        <v>1879147156</v>
      </c>
      <c r="B24">
        <v>21</v>
      </c>
      <c r="C24">
        <v>12</v>
      </c>
      <c r="D24" t="s">
        <v>485</v>
      </c>
      <c r="E24" t="s">
        <v>31</v>
      </c>
      <c r="H24" t="s">
        <v>486</v>
      </c>
      <c r="I24">
        <v>5</v>
      </c>
      <c r="J24" t="s">
        <v>453</v>
      </c>
      <c r="K24">
        <v>56</v>
      </c>
      <c r="L24">
        <v>700</v>
      </c>
      <c r="M24" t="s">
        <v>60</v>
      </c>
      <c r="N24" t="s">
        <v>487</v>
      </c>
      <c r="O24" t="s">
        <v>1641</v>
      </c>
      <c r="P24">
        <v>3</v>
      </c>
      <c r="Q24">
        <v>55</v>
      </c>
      <c r="U24" t="str">
        <f t="shared" si="2"/>
        <v xml:space="preserve"> [23] = {["ID"] = 1879147156; }; -- Tamers of the Vile Wargs</v>
      </c>
      <c r="V24" s="1" t="str">
        <f t="shared" si="3"/>
        <v xml:space="preserve"> [23] = {["ID"] = 1879147156; ["SAVE_INDEX"] = 12; ["TYPE"] =  4; ["VXP"] =    0; ["LP"] =  5; ["REP"] = 700; ["FACTION"] = 16; ["TIER"] = 3; ["MIN_LVL"] = "55"; ["NAME"] = { ["EN"] = "Tamers of the Vile Wargs"; }; ["LORE"] = { ["EN"] = "Defeat Goblins in the Grand Stair."; }; ["SUMMARY"] = { ["EN"] = "Defeat 60 Goblins in The Grand Stair"; }; ["TITLE"] = { ["EN"] = "Foe of the Warg-keepers"; }; };</v>
      </c>
      <c r="W24">
        <f t="shared" si="0"/>
        <v>23</v>
      </c>
      <c r="X24" t="str">
        <f t="shared" si="4"/>
        <v xml:space="preserve"> [23] = {</v>
      </c>
      <c r="Y24" t="str">
        <f t="shared" si="5"/>
        <v xml:space="preserve">["ID"] = 1879147156; </v>
      </c>
      <c r="Z24" t="str">
        <f t="shared" si="6"/>
        <v xml:space="preserve">["ID"] = 1879147156; </v>
      </c>
      <c r="AA24" t="str">
        <f t="shared" si="7"/>
        <v/>
      </c>
      <c r="AB24" s="1" t="str">
        <f t="shared" si="8"/>
        <v xml:space="preserve">["SAVE_INDEX"] = 12; </v>
      </c>
      <c r="AC24">
        <f>VLOOKUP(E24,Type!A$2:B$18,2,FALSE)</f>
        <v>4</v>
      </c>
      <c r="AD24" t="str">
        <f t="shared" si="9"/>
        <v xml:space="preserve">["TYPE"] =  4; </v>
      </c>
      <c r="AE24" t="str">
        <f t="shared" si="10"/>
        <v>0</v>
      </c>
      <c r="AF24" t="str">
        <f t="shared" si="11"/>
        <v xml:space="preserve">["VXP"] =    0; </v>
      </c>
      <c r="AG24" t="str">
        <f t="shared" si="12"/>
        <v>5</v>
      </c>
      <c r="AH24" t="str">
        <f t="shared" si="13"/>
        <v xml:space="preserve">["LP"] =  5; </v>
      </c>
      <c r="AI24" t="str">
        <f t="shared" si="14"/>
        <v>700</v>
      </c>
      <c r="AJ24" t="str">
        <f t="shared" si="15"/>
        <v xml:space="preserve">["REP"] = 700; </v>
      </c>
      <c r="AK24">
        <f>VLOOKUP(M24,Faction!A$2:B$78,2,FALSE)</f>
        <v>16</v>
      </c>
      <c r="AL24" t="str">
        <f t="shared" si="16"/>
        <v xml:space="preserve">["FACTION"] = 16; </v>
      </c>
      <c r="AM24" t="str">
        <f t="shared" si="17"/>
        <v xml:space="preserve">["TIER"] = 3; </v>
      </c>
      <c r="AN24" t="str">
        <f t="shared" si="18"/>
        <v xml:space="preserve">["MIN_LVL"] = "55"; </v>
      </c>
      <c r="AO24" t="str">
        <f t="shared" si="19"/>
        <v/>
      </c>
      <c r="AP24" t="str">
        <f t="shared" si="20"/>
        <v xml:space="preserve">["NAME"] = { ["EN"] = "Tamers of the Vile Wargs"; }; </v>
      </c>
      <c r="AQ24" t="str">
        <f t="shared" si="21"/>
        <v xml:space="preserve">["LORE"] = { ["EN"] = "Defeat Goblins in the Grand Stair."; }; </v>
      </c>
      <c r="AR24" t="str">
        <f t="shared" si="22"/>
        <v xml:space="preserve">["SUMMARY"] = { ["EN"] = "Defeat 60 Goblins in The Grand Stair"; }; </v>
      </c>
      <c r="AS24" t="str">
        <f t="shared" si="23"/>
        <v xml:space="preserve">["TITLE"] = { ["EN"] = "Foe of the Warg-keepers"; }; </v>
      </c>
      <c r="AT24" t="str">
        <f t="shared" si="1"/>
        <v>};</v>
      </c>
    </row>
    <row r="25" spans="1:46" x14ac:dyDescent="0.25">
      <c r="A25">
        <v>1879147159</v>
      </c>
      <c r="B25">
        <v>20</v>
      </c>
      <c r="C25">
        <v>13</v>
      </c>
      <c r="D25" t="s">
        <v>482</v>
      </c>
      <c r="E25" t="s">
        <v>31</v>
      </c>
      <c r="F25">
        <v>2000</v>
      </c>
      <c r="G25" t="s">
        <v>483</v>
      </c>
      <c r="I25">
        <v>10</v>
      </c>
      <c r="J25" t="s">
        <v>453</v>
      </c>
      <c r="K25">
        <v>56</v>
      </c>
      <c r="L25">
        <v>700</v>
      </c>
      <c r="M25" t="s">
        <v>60</v>
      </c>
      <c r="N25" t="s">
        <v>484</v>
      </c>
      <c r="O25" t="s">
        <v>643</v>
      </c>
      <c r="P25">
        <v>2</v>
      </c>
      <c r="Q25">
        <v>55</v>
      </c>
      <c r="U25" t="str">
        <f t="shared" si="2"/>
        <v xml:space="preserve"> [24] = {["ID"] = 1879147159; }; -- Followers of Igash (Advanced)</v>
      </c>
      <c r="V25" s="1" t="str">
        <f t="shared" si="3"/>
        <v xml:space="preserve"> [24] = {["ID"] = 1879147159; ["SAVE_INDEX"] = 13; ["TYPE"] =  4; ["VXP"] = 2000; ["LP"] = 10; ["REP"] = 700; ["FACTION"] = 16; ["TIER"] = 2; ["MIN_LVL"] = "55"; ["NAME"] = { ["EN"] = "Followers of Igash (Advanced)"; }; ["LORE"] = { ["EN"] = "Defeat Orcs in the Grand Stair."; }; ["SUMMARY"] = { ["EN"] = "Defeat 120 Orcs in The Grand Stair"; }; };</v>
      </c>
      <c r="W25">
        <f t="shared" si="0"/>
        <v>24</v>
      </c>
      <c r="X25" t="str">
        <f t="shared" si="4"/>
        <v xml:space="preserve"> [24] = {</v>
      </c>
      <c r="Y25" t="str">
        <f t="shared" si="5"/>
        <v xml:space="preserve">["ID"] = 1879147159; </v>
      </c>
      <c r="Z25" t="str">
        <f t="shared" si="6"/>
        <v xml:space="preserve">["ID"] = 1879147159; </v>
      </c>
      <c r="AA25" t="str">
        <f t="shared" si="7"/>
        <v/>
      </c>
      <c r="AB25" s="1" t="str">
        <f t="shared" si="8"/>
        <v xml:space="preserve">["SAVE_INDEX"] = 13; </v>
      </c>
      <c r="AC25">
        <f>VLOOKUP(E25,Type!A$2:B$18,2,FALSE)</f>
        <v>4</v>
      </c>
      <c r="AD25" t="str">
        <f t="shared" si="9"/>
        <v xml:space="preserve">["TYPE"] =  4; </v>
      </c>
      <c r="AE25" t="str">
        <f t="shared" si="10"/>
        <v>2000</v>
      </c>
      <c r="AF25" t="str">
        <f t="shared" si="11"/>
        <v xml:space="preserve">["VXP"] = 2000; </v>
      </c>
      <c r="AG25" t="str">
        <f t="shared" si="12"/>
        <v>10</v>
      </c>
      <c r="AH25" t="str">
        <f t="shared" si="13"/>
        <v xml:space="preserve">["LP"] = 10; </v>
      </c>
      <c r="AI25" t="str">
        <f t="shared" si="14"/>
        <v>700</v>
      </c>
      <c r="AJ25" t="str">
        <f t="shared" si="15"/>
        <v xml:space="preserve">["REP"] = 700; </v>
      </c>
      <c r="AK25">
        <f>VLOOKUP(M25,Faction!A$2:B$78,2,FALSE)</f>
        <v>16</v>
      </c>
      <c r="AL25" t="str">
        <f t="shared" si="16"/>
        <v xml:space="preserve">["FACTION"] = 16; </v>
      </c>
      <c r="AM25" t="str">
        <f t="shared" si="17"/>
        <v xml:space="preserve">["TIER"] = 2; </v>
      </c>
      <c r="AN25" t="str">
        <f t="shared" si="18"/>
        <v xml:space="preserve">["MIN_LVL"] = "55"; </v>
      </c>
      <c r="AO25" t="str">
        <f t="shared" si="19"/>
        <v/>
      </c>
      <c r="AP25" t="str">
        <f t="shared" si="20"/>
        <v xml:space="preserve">["NAME"] = { ["EN"] = "Followers of Igash (Advanced)"; }; </v>
      </c>
      <c r="AQ25" t="str">
        <f t="shared" si="21"/>
        <v xml:space="preserve">["LORE"] = { ["EN"] = "Defeat Orcs in the Grand Stair."; }; </v>
      </c>
      <c r="AR25" t="str">
        <f t="shared" si="22"/>
        <v xml:space="preserve">["SUMMARY"] = { ["EN"] = "Defeat 120 Orcs in The Grand Stair"; }; </v>
      </c>
      <c r="AS25" t="str">
        <f t="shared" si="23"/>
        <v/>
      </c>
      <c r="AT25" t="str">
        <f t="shared" si="1"/>
        <v>};</v>
      </c>
    </row>
    <row r="26" spans="1:46" x14ac:dyDescent="0.25">
      <c r="A26">
        <v>1879147158</v>
      </c>
      <c r="B26">
        <v>19</v>
      </c>
      <c r="C26">
        <v>14</v>
      </c>
      <c r="D26" t="s">
        <v>480</v>
      </c>
      <c r="E26" t="s">
        <v>31</v>
      </c>
      <c r="H26" t="s">
        <v>2005</v>
      </c>
      <c r="I26">
        <v>5</v>
      </c>
      <c r="J26" t="s">
        <v>453</v>
      </c>
      <c r="K26">
        <v>56</v>
      </c>
      <c r="L26">
        <v>700</v>
      </c>
      <c r="M26" t="s">
        <v>60</v>
      </c>
      <c r="N26" t="s">
        <v>481</v>
      </c>
      <c r="O26" t="s">
        <v>643</v>
      </c>
      <c r="P26">
        <v>3</v>
      </c>
      <c r="Q26">
        <v>55</v>
      </c>
      <c r="U26" t="str">
        <f t="shared" si="2"/>
        <v xml:space="preserve"> [25] = {["ID"] = 1879147158; }; -- Followers of Igash</v>
      </c>
      <c r="V26" s="1" t="str">
        <f t="shared" si="3"/>
        <v xml:space="preserve"> [25] = {["ID"] = 1879147158; ["SAVE_INDEX"] = 14; ["TYPE"] =  4; ["VXP"] =    0; ["LP"] =  5; ["REP"] = 700; ["FACTION"] = 16; ["TIER"] = 3; ["MIN_LVL"] = "55"; ["NAME"] = { ["EN"] = "Followers of Igash"; }; ["LORE"] = { ["EN"] = "Defeat Orcs in the Grand Stair."; }; ["SUMMARY"] = { ["EN"] = "Defeat 60 Orcs in The Grand Stair"; }; ["TITLE"] = { ["EN"] = "the Valiant"; }; };</v>
      </c>
      <c r="W26">
        <f t="shared" si="0"/>
        <v>25</v>
      </c>
      <c r="X26" t="str">
        <f t="shared" si="4"/>
        <v xml:space="preserve"> [25] = {</v>
      </c>
      <c r="Y26" t="str">
        <f t="shared" si="5"/>
        <v xml:space="preserve">["ID"] = 1879147158; </v>
      </c>
      <c r="Z26" t="str">
        <f t="shared" si="6"/>
        <v xml:space="preserve">["ID"] = 1879147158; </v>
      </c>
      <c r="AA26" t="str">
        <f t="shared" si="7"/>
        <v/>
      </c>
      <c r="AB26" s="1" t="str">
        <f t="shared" si="8"/>
        <v xml:space="preserve">["SAVE_INDEX"] = 14; </v>
      </c>
      <c r="AC26">
        <f>VLOOKUP(E26,Type!A$2:B$18,2,FALSE)</f>
        <v>4</v>
      </c>
      <c r="AD26" t="str">
        <f t="shared" si="9"/>
        <v xml:space="preserve">["TYPE"] =  4; </v>
      </c>
      <c r="AE26" t="str">
        <f t="shared" si="10"/>
        <v>0</v>
      </c>
      <c r="AF26" t="str">
        <f t="shared" si="11"/>
        <v xml:space="preserve">["VXP"] =    0; </v>
      </c>
      <c r="AG26" t="str">
        <f t="shared" si="12"/>
        <v>5</v>
      </c>
      <c r="AH26" t="str">
        <f t="shared" si="13"/>
        <v xml:space="preserve">["LP"] =  5; </v>
      </c>
      <c r="AI26" t="str">
        <f t="shared" si="14"/>
        <v>700</v>
      </c>
      <c r="AJ26" t="str">
        <f t="shared" si="15"/>
        <v xml:space="preserve">["REP"] = 700; </v>
      </c>
      <c r="AK26">
        <f>VLOOKUP(M26,Faction!A$2:B$78,2,FALSE)</f>
        <v>16</v>
      </c>
      <c r="AL26" t="str">
        <f t="shared" si="16"/>
        <v xml:space="preserve">["FACTION"] = 16; </v>
      </c>
      <c r="AM26" t="str">
        <f t="shared" si="17"/>
        <v xml:space="preserve">["TIER"] = 3; </v>
      </c>
      <c r="AN26" t="str">
        <f t="shared" si="18"/>
        <v xml:space="preserve">["MIN_LVL"] = "55"; </v>
      </c>
      <c r="AO26" t="str">
        <f t="shared" si="19"/>
        <v/>
      </c>
      <c r="AP26" t="str">
        <f t="shared" si="20"/>
        <v xml:space="preserve">["NAME"] = { ["EN"] = "Followers of Igash"; }; </v>
      </c>
      <c r="AQ26" t="str">
        <f t="shared" si="21"/>
        <v xml:space="preserve">["LORE"] = { ["EN"] = "Defeat Orcs in the Grand Stair."; }; </v>
      </c>
      <c r="AR26" t="str">
        <f t="shared" si="22"/>
        <v xml:space="preserve">["SUMMARY"] = { ["EN"] = "Defeat 60 Orcs in The Grand Stair"; }; </v>
      </c>
      <c r="AS26" t="str">
        <f t="shared" si="23"/>
        <v xml:space="preserve">["TITLE"] = { ["EN"] = "the Valiant"; }; </v>
      </c>
      <c r="AT26" t="str">
        <f t="shared" si="1"/>
        <v>};</v>
      </c>
    </row>
    <row r="27" spans="1:46" x14ac:dyDescent="0.25">
      <c r="A27">
        <v>1879147161</v>
      </c>
      <c r="B27">
        <v>18</v>
      </c>
      <c r="C27">
        <v>15</v>
      </c>
      <c r="D27" t="s">
        <v>477</v>
      </c>
      <c r="E27" t="s">
        <v>31</v>
      </c>
      <c r="F27">
        <v>2000</v>
      </c>
      <c r="G27" t="s">
        <v>478</v>
      </c>
      <c r="I27">
        <v>10</v>
      </c>
      <c r="J27" t="s">
        <v>453</v>
      </c>
      <c r="K27">
        <v>56</v>
      </c>
      <c r="L27">
        <v>700</v>
      </c>
      <c r="M27" t="s">
        <v>60</v>
      </c>
      <c r="N27" t="s">
        <v>479</v>
      </c>
      <c r="O27" t="s">
        <v>642</v>
      </c>
      <c r="P27">
        <v>2</v>
      </c>
      <c r="Q27">
        <v>55</v>
      </c>
      <c r="U27" t="str">
        <f t="shared" si="2"/>
        <v xml:space="preserve"> [26] = {["ID"] = 1879147161; }; -- Brutes of the Grand Stair (Advanced)</v>
      </c>
      <c r="V27" s="1" t="str">
        <f t="shared" si="3"/>
        <v xml:space="preserve"> [26] = {["ID"] = 1879147161; ["SAVE_INDEX"] = 15; ["TYPE"] =  4; ["VXP"] = 2000; ["LP"] = 10; ["REP"] = 700; ["FACTION"] = 16; ["TIER"] = 2; ["MIN_LVL"] = "55"; ["NAME"] = { ["EN"] = "Brutes of the Grand Stair (Advanced)"; }; ["LORE"] = { ["EN"] = "Defeat Trolls in the Grand Stair."; }; ["SUMMARY"] = { ["EN"] = "Defeat 60 Trolls in The Grand Stair"; }; };</v>
      </c>
      <c r="W27">
        <f t="shared" si="0"/>
        <v>26</v>
      </c>
      <c r="X27" t="str">
        <f t="shared" si="4"/>
        <v xml:space="preserve"> [26] = {</v>
      </c>
      <c r="Y27" t="str">
        <f t="shared" si="5"/>
        <v xml:space="preserve">["ID"] = 1879147161; </v>
      </c>
      <c r="Z27" t="str">
        <f t="shared" si="6"/>
        <v xml:space="preserve">["ID"] = 1879147161; </v>
      </c>
      <c r="AA27" t="str">
        <f t="shared" si="7"/>
        <v/>
      </c>
      <c r="AB27" s="1" t="str">
        <f t="shared" si="8"/>
        <v xml:space="preserve">["SAVE_INDEX"] = 15; </v>
      </c>
      <c r="AC27">
        <f>VLOOKUP(E27,Type!A$2:B$18,2,FALSE)</f>
        <v>4</v>
      </c>
      <c r="AD27" t="str">
        <f t="shared" si="9"/>
        <v xml:space="preserve">["TYPE"] =  4; </v>
      </c>
      <c r="AE27" t="str">
        <f t="shared" si="10"/>
        <v>2000</v>
      </c>
      <c r="AF27" t="str">
        <f t="shared" si="11"/>
        <v xml:space="preserve">["VXP"] = 2000; </v>
      </c>
      <c r="AG27" t="str">
        <f t="shared" si="12"/>
        <v>10</v>
      </c>
      <c r="AH27" t="str">
        <f t="shared" si="13"/>
        <v xml:space="preserve">["LP"] = 10; </v>
      </c>
      <c r="AI27" t="str">
        <f t="shared" si="14"/>
        <v>700</v>
      </c>
      <c r="AJ27" t="str">
        <f t="shared" si="15"/>
        <v xml:space="preserve">["REP"] = 700; </v>
      </c>
      <c r="AK27">
        <f>VLOOKUP(M27,Faction!A$2:B$78,2,FALSE)</f>
        <v>16</v>
      </c>
      <c r="AL27" t="str">
        <f t="shared" si="16"/>
        <v xml:space="preserve">["FACTION"] = 16; </v>
      </c>
      <c r="AM27" t="str">
        <f t="shared" si="17"/>
        <v xml:space="preserve">["TIER"] = 2; </v>
      </c>
      <c r="AN27" t="str">
        <f t="shared" si="18"/>
        <v xml:space="preserve">["MIN_LVL"] = "55"; </v>
      </c>
      <c r="AO27" t="str">
        <f t="shared" si="19"/>
        <v/>
      </c>
      <c r="AP27" t="str">
        <f t="shared" si="20"/>
        <v xml:space="preserve">["NAME"] = { ["EN"] = "Brutes of the Grand Stair (Advanced)"; }; </v>
      </c>
      <c r="AQ27" t="str">
        <f t="shared" si="21"/>
        <v xml:space="preserve">["LORE"] = { ["EN"] = "Defeat Trolls in the Grand Stair."; }; </v>
      </c>
      <c r="AR27" t="str">
        <f t="shared" si="22"/>
        <v xml:space="preserve">["SUMMARY"] = { ["EN"] = "Defeat 60 Trolls in The Grand Stair"; }; </v>
      </c>
      <c r="AS27" t="str">
        <f t="shared" si="23"/>
        <v/>
      </c>
      <c r="AT27" t="str">
        <f t="shared" si="1"/>
        <v>};</v>
      </c>
    </row>
    <row r="28" spans="1:46" x14ac:dyDescent="0.25">
      <c r="A28">
        <v>1879147160</v>
      </c>
      <c r="B28">
        <v>17</v>
      </c>
      <c r="C28">
        <v>16</v>
      </c>
      <c r="D28" t="s">
        <v>475</v>
      </c>
      <c r="E28" t="s">
        <v>31</v>
      </c>
      <c r="H28" t="s">
        <v>2006</v>
      </c>
      <c r="I28">
        <v>5</v>
      </c>
      <c r="J28" t="s">
        <v>453</v>
      </c>
      <c r="K28">
        <v>56</v>
      </c>
      <c r="L28">
        <v>700</v>
      </c>
      <c r="M28" t="s">
        <v>60</v>
      </c>
      <c r="N28" t="s">
        <v>476</v>
      </c>
      <c r="O28" t="s">
        <v>642</v>
      </c>
      <c r="P28">
        <v>3</v>
      </c>
      <c r="Q28">
        <v>55</v>
      </c>
      <c r="U28" t="str">
        <f t="shared" si="2"/>
        <v xml:space="preserve"> [27] = {["ID"] = 1879147160; }; -- Brutes of the Grand Stair</v>
      </c>
      <c r="V28" s="1" t="str">
        <f t="shared" si="3"/>
        <v xml:space="preserve"> [27] = {["ID"] = 1879147160; ["SAVE_INDEX"] = 16; ["TYPE"] =  4; ["VXP"] =    0; ["LP"] =  5; ["REP"] = 700; ["FACTION"] = 16; ["TIER"] = 3; ["MIN_LVL"] = "55"; ["NAME"] = { ["EN"] = "Brutes of the Grand Stair"; }; ["LORE"] = { ["EN"] = "Defeat Trolls in the Grand Stair."; }; ["SUMMARY"] = { ["EN"] = "Defeat 30 Trolls in The Grand Stair"; }; ["TITLE"] = { ["EN"] = "the Steady"; }; };</v>
      </c>
      <c r="W28">
        <f t="shared" si="0"/>
        <v>27</v>
      </c>
      <c r="X28" t="str">
        <f t="shared" si="4"/>
        <v xml:space="preserve"> [27] = {</v>
      </c>
      <c r="Y28" t="str">
        <f t="shared" si="5"/>
        <v xml:space="preserve">["ID"] = 1879147160; </v>
      </c>
      <c r="Z28" t="str">
        <f t="shared" si="6"/>
        <v xml:space="preserve">["ID"] = 1879147160; </v>
      </c>
      <c r="AA28" t="str">
        <f t="shared" si="7"/>
        <v/>
      </c>
      <c r="AB28" s="1" t="str">
        <f t="shared" si="8"/>
        <v xml:space="preserve">["SAVE_INDEX"] = 16; </v>
      </c>
      <c r="AC28">
        <f>VLOOKUP(E28,Type!A$2:B$18,2,FALSE)</f>
        <v>4</v>
      </c>
      <c r="AD28" t="str">
        <f t="shared" si="9"/>
        <v xml:space="preserve">["TYPE"] =  4; </v>
      </c>
      <c r="AE28" t="str">
        <f t="shared" si="10"/>
        <v>0</v>
      </c>
      <c r="AF28" t="str">
        <f t="shared" si="11"/>
        <v xml:space="preserve">["VXP"] =    0; </v>
      </c>
      <c r="AG28" t="str">
        <f t="shared" si="12"/>
        <v>5</v>
      </c>
      <c r="AH28" t="str">
        <f t="shared" si="13"/>
        <v xml:space="preserve">["LP"] =  5; </v>
      </c>
      <c r="AI28" t="str">
        <f t="shared" si="14"/>
        <v>700</v>
      </c>
      <c r="AJ28" t="str">
        <f t="shared" si="15"/>
        <v xml:space="preserve">["REP"] = 700; </v>
      </c>
      <c r="AK28">
        <f>VLOOKUP(M28,Faction!A$2:B$78,2,FALSE)</f>
        <v>16</v>
      </c>
      <c r="AL28" t="str">
        <f t="shared" si="16"/>
        <v xml:space="preserve">["FACTION"] = 16; </v>
      </c>
      <c r="AM28" t="str">
        <f t="shared" si="17"/>
        <v xml:space="preserve">["TIER"] = 3; </v>
      </c>
      <c r="AN28" t="str">
        <f t="shared" si="18"/>
        <v xml:space="preserve">["MIN_LVL"] = "55"; </v>
      </c>
      <c r="AO28" t="str">
        <f t="shared" si="19"/>
        <v/>
      </c>
      <c r="AP28" t="str">
        <f t="shared" si="20"/>
        <v xml:space="preserve">["NAME"] = { ["EN"] = "Brutes of the Grand Stair"; }; </v>
      </c>
      <c r="AQ28" t="str">
        <f t="shared" si="21"/>
        <v xml:space="preserve">["LORE"] = { ["EN"] = "Defeat Trolls in the Grand Stair."; }; </v>
      </c>
      <c r="AR28" t="str">
        <f t="shared" si="22"/>
        <v xml:space="preserve">["SUMMARY"] = { ["EN"] = "Defeat 30 Trolls in The Grand Stair"; }; </v>
      </c>
      <c r="AS28" t="str">
        <f t="shared" si="23"/>
        <v xml:space="preserve">["TITLE"] = { ["EN"] = "the Steady"; }; </v>
      </c>
      <c r="AT28" t="str">
        <f t="shared" si="1"/>
        <v>};</v>
      </c>
    </row>
    <row r="29" spans="1:46" x14ac:dyDescent="0.25">
      <c r="A29">
        <v>1879147163</v>
      </c>
      <c r="B29">
        <v>16</v>
      </c>
      <c r="C29">
        <v>17</v>
      </c>
      <c r="D29" t="s">
        <v>472</v>
      </c>
      <c r="E29" t="s">
        <v>31</v>
      </c>
      <c r="F29">
        <v>2000</v>
      </c>
      <c r="G29" t="s">
        <v>473</v>
      </c>
      <c r="I29">
        <v>10</v>
      </c>
      <c r="J29" t="s">
        <v>453</v>
      </c>
      <c r="K29">
        <v>56</v>
      </c>
      <c r="L29">
        <v>700</v>
      </c>
      <c r="M29" t="s">
        <v>60</v>
      </c>
      <c r="N29" t="s">
        <v>474</v>
      </c>
      <c r="O29" t="s">
        <v>641</v>
      </c>
      <c r="P29">
        <v>2</v>
      </c>
      <c r="Q29">
        <v>55</v>
      </c>
      <c r="U29" t="str">
        <f t="shared" si="2"/>
        <v xml:space="preserve"> [28] = {["ID"] = 1879147163; }; -- Beasts of the Grand Stair (Advanced)</v>
      </c>
      <c r="V29" s="1" t="str">
        <f t="shared" si="3"/>
        <v xml:space="preserve"> [28] = {["ID"] = 1879147163; ["SAVE_INDEX"] = 17; ["TYPE"] =  4; ["VXP"] = 2000; ["LP"] = 10; ["REP"] = 700; ["FACTION"] = 16; ["TIER"] = 2; ["MIN_LVL"] = "55"; ["NAME"] = { ["EN"] = "Beasts of the Grand Stair (Advanced)"; }; ["LORE"] = { ["EN"] = "Defeat Wargs in the Grand Stair."; }; ["SUMMARY"] = { ["EN"] = "Defeat 120 Wargs in Grand Stair"; }; };</v>
      </c>
      <c r="W29">
        <f t="shared" si="0"/>
        <v>28</v>
      </c>
      <c r="X29" t="str">
        <f t="shared" si="4"/>
        <v xml:space="preserve"> [28] = {</v>
      </c>
      <c r="Y29" t="str">
        <f t="shared" si="5"/>
        <v xml:space="preserve">["ID"] = 1879147163; </v>
      </c>
      <c r="Z29" t="str">
        <f t="shared" si="6"/>
        <v xml:space="preserve">["ID"] = 1879147163; </v>
      </c>
      <c r="AA29" t="str">
        <f t="shared" si="7"/>
        <v/>
      </c>
      <c r="AB29" s="1" t="str">
        <f t="shared" si="8"/>
        <v xml:space="preserve">["SAVE_INDEX"] = 17; </v>
      </c>
      <c r="AC29">
        <f>VLOOKUP(E29,Type!A$2:B$18,2,FALSE)</f>
        <v>4</v>
      </c>
      <c r="AD29" t="str">
        <f t="shared" si="9"/>
        <v xml:space="preserve">["TYPE"] =  4; </v>
      </c>
      <c r="AE29" t="str">
        <f t="shared" si="10"/>
        <v>2000</v>
      </c>
      <c r="AF29" t="str">
        <f t="shared" si="11"/>
        <v xml:space="preserve">["VXP"] = 2000; </v>
      </c>
      <c r="AG29" t="str">
        <f t="shared" si="12"/>
        <v>10</v>
      </c>
      <c r="AH29" t="str">
        <f t="shared" si="13"/>
        <v xml:space="preserve">["LP"] = 10; </v>
      </c>
      <c r="AI29" t="str">
        <f t="shared" si="14"/>
        <v>700</v>
      </c>
      <c r="AJ29" t="str">
        <f t="shared" si="15"/>
        <v xml:space="preserve">["REP"] = 700; </v>
      </c>
      <c r="AK29">
        <f>VLOOKUP(M29,Faction!A$2:B$78,2,FALSE)</f>
        <v>16</v>
      </c>
      <c r="AL29" t="str">
        <f t="shared" si="16"/>
        <v xml:space="preserve">["FACTION"] = 16; </v>
      </c>
      <c r="AM29" t="str">
        <f t="shared" si="17"/>
        <v xml:space="preserve">["TIER"] = 2; </v>
      </c>
      <c r="AN29" t="str">
        <f t="shared" si="18"/>
        <v xml:space="preserve">["MIN_LVL"] = "55"; </v>
      </c>
      <c r="AO29" t="str">
        <f t="shared" si="19"/>
        <v/>
      </c>
      <c r="AP29" t="str">
        <f t="shared" si="20"/>
        <v xml:space="preserve">["NAME"] = { ["EN"] = "Beasts of the Grand Stair (Advanced)"; }; </v>
      </c>
      <c r="AQ29" t="str">
        <f t="shared" si="21"/>
        <v xml:space="preserve">["LORE"] = { ["EN"] = "Defeat Wargs in the Grand Stair."; }; </v>
      </c>
      <c r="AR29" t="str">
        <f t="shared" si="22"/>
        <v xml:space="preserve">["SUMMARY"] = { ["EN"] = "Defeat 120 Wargs in Grand Stair"; }; </v>
      </c>
      <c r="AS29" t="str">
        <f t="shared" si="23"/>
        <v/>
      </c>
      <c r="AT29" t="str">
        <f t="shared" si="1"/>
        <v>};</v>
      </c>
    </row>
    <row r="30" spans="1:46" x14ac:dyDescent="0.25">
      <c r="A30">
        <v>1879147162</v>
      </c>
      <c r="B30">
        <v>15</v>
      </c>
      <c r="C30">
        <v>18</v>
      </c>
      <c r="D30" t="s">
        <v>469</v>
      </c>
      <c r="E30" t="s">
        <v>31</v>
      </c>
      <c r="H30" t="s">
        <v>470</v>
      </c>
      <c r="I30">
        <v>5</v>
      </c>
      <c r="J30" t="s">
        <v>453</v>
      </c>
      <c r="K30">
        <v>56</v>
      </c>
      <c r="L30">
        <v>700</v>
      </c>
      <c r="M30" t="s">
        <v>60</v>
      </c>
      <c r="N30" t="s">
        <v>471</v>
      </c>
      <c r="O30" t="s">
        <v>641</v>
      </c>
      <c r="P30">
        <v>3</v>
      </c>
      <c r="Q30">
        <v>55</v>
      </c>
      <c r="U30" t="str">
        <f t="shared" si="2"/>
        <v xml:space="preserve"> [29] = {["ID"] = 1879147162; }; -- Beasts of the Grand Stair</v>
      </c>
      <c r="V30" s="1" t="str">
        <f t="shared" si="3"/>
        <v xml:space="preserve"> [29] = {["ID"] = 1879147162; ["SAVE_INDEX"] = 18; ["TYPE"] =  4; ["VXP"] =    0; ["LP"] =  5; ["REP"] = 700; ["FACTION"] = 16; ["TIER"] = 3; ["MIN_LVL"] = "55"; ["NAME"] = { ["EN"] = "Beasts of the Grand Stair"; }; ["LORE"] = { ["EN"] = "Defeat Wargs in the Grand Stair."; }; ["SUMMARY"] = { ["EN"] = "Defeat 60 Wargs in The Grand Stair"; }; ["TITLE"] = { ["EN"] = "Foe of the Highpeak"; }; };</v>
      </c>
      <c r="W30">
        <f t="shared" si="0"/>
        <v>29</v>
      </c>
      <c r="X30" t="str">
        <f t="shared" si="4"/>
        <v xml:space="preserve"> [29] = {</v>
      </c>
      <c r="Y30" t="str">
        <f t="shared" si="5"/>
        <v xml:space="preserve">["ID"] = 1879147162; </v>
      </c>
      <c r="Z30" t="str">
        <f t="shared" si="6"/>
        <v xml:space="preserve">["ID"] = 1879147162; </v>
      </c>
      <c r="AA30" t="str">
        <f t="shared" si="7"/>
        <v/>
      </c>
      <c r="AB30" s="1" t="str">
        <f t="shared" si="8"/>
        <v xml:space="preserve">["SAVE_INDEX"] = 18; </v>
      </c>
      <c r="AC30">
        <f>VLOOKUP(E30,Type!A$2:B$18,2,FALSE)</f>
        <v>4</v>
      </c>
      <c r="AD30" t="str">
        <f t="shared" si="9"/>
        <v xml:space="preserve">["TYPE"] =  4; </v>
      </c>
      <c r="AE30" t="str">
        <f t="shared" si="10"/>
        <v>0</v>
      </c>
      <c r="AF30" t="str">
        <f t="shared" si="11"/>
        <v xml:space="preserve">["VXP"] =    0; </v>
      </c>
      <c r="AG30" t="str">
        <f t="shared" si="12"/>
        <v>5</v>
      </c>
      <c r="AH30" t="str">
        <f t="shared" si="13"/>
        <v xml:space="preserve">["LP"] =  5; </v>
      </c>
      <c r="AI30" t="str">
        <f t="shared" si="14"/>
        <v>700</v>
      </c>
      <c r="AJ30" t="str">
        <f t="shared" si="15"/>
        <v xml:space="preserve">["REP"] = 700; </v>
      </c>
      <c r="AK30">
        <f>VLOOKUP(M30,Faction!A$2:B$78,2,FALSE)</f>
        <v>16</v>
      </c>
      <c r="AL30" t="str">
        <f t="shared" si="16"/>
        <v xml:space="preserve">["FACTION"] = 16; </v>
      </c>
      <c r="AM30" t="str">
        <f t="shared" si="17"/>
        <v xml:space="preserve">["TIER"] = 3; </v>
      </c>
      <c r="AN30" t="str">
        <f t="shared" si="18"/>
        <v xml:space="preserve">["MIN_LVL"] = "55"; </v>
      </c>
      <c r="AO30" t="str">
        <f t="shared" si="19"/>
        <v/>
      </c>
      <c r="AP30" t="str">
        <f t="shared" si="20"/>
        <v xml:space="preserve">["NAME"] = { ["EN"] = "Beasts of the Grand Stair"; }; </v>
      </c>
      <c r="AQ30" t="str">
        <f t="shared" si="21"/>
        <v xml:space="preserve">["LORE"] = { ["EN"] = "Defeat Wargs in the Grand Stair."; }; </v>
      </c>
      <c r="AR30" t="str">
        <f t="shared" si="22"/>
        <v xml:space="preserve">["SUMMARY"] = { ["EN"] = "Defeat 60 Wargs in The Grand Stair"; }; </v>
      </c>
      <c r="AS30" t="str">
        <f t="shared" si="23"/>
        <v xml:space="preserve">["TITLE"] = { ["EN"] = "Foe of the Highpeak"; }; </v>
      </c>
      <c r="AT30" t="str">
        <f t="shared" si="1"/>
        <v>};</v>
      </c>
    </row>
    <row r="31" spans="1:46" x14ac:dyDescent="0.25">
      <c r="A31">
        <v>1879147154</v>
      </c>
      <c r="B31">
        <v>13</v>
      </c>
      <c r="C31">
        <v>19</v>
      </c>
      <c r="D31" t="s">
        <v>462</v>
      </c>
      <c r="E31" t="s">
        <v>31</v>
      </c>
      <c r="F31">
        <v>2000</v>
      </c>
      <c r="G31" t="s">
        <v>463</v>
      </c>
      <c r="H31" t="s">
        <v>2004</v>
      </c>
      <c r="I31">
        <v>5</v>
      </c>
      <c r="J31" t="s">
        <v>453</v>
      </c>
      <c r="K31">
        <v>56</v>
      </c>
      <c r="L31">
        <v>700</v>
      </c>
      <c r="M31" t="s">
        <v>60</v>
      </c>
      <c r="N31" t="s">
        <v>464</v>
      </c>
      <c r="O31" t="s">
        <v>640</v>
      </c>
      <c r="P31">
        <v>2</v>
      </c>
      <c r="Q31">
        <v>55</v>
      </c>
      <c r="U31" t="str">
        <f t="shared" si="2"/>
        <v xml:space="preserve"> [30] = {["ID"] = 1879147154; }; -- Villains of the Grand Stair (Part 1)</v>
      </c>
      <c r="V31" s="1" t="str">
        <f t="shared" si="3"/>
        <v xml:space="preserve"> [30] = {["ID"] = 1879147154; ["SAVE_INDEX"] = 19; ["TYPE"] =  4; ["VXP"] = 2000; ["LP"] =  5; ["REP"] = 700; ["FACTION"] = 16; ["TIER"] = 2; ["MIN_LVL"] = "55"; ["NAME"] = { ["EN"] = "Villains of the Grand Stair (Part 1)"; }; ["LORE"] = { ["EN"] = "Defeat the villains of the Grand Stair."; }; ["SUMMARY"] = { ["EN"] = "Defeat 4 leaders in The Grand Stair"; }; ["TITLE"] = { ["EN"] = "the Bold"; }; };</v>
      </c>
      <c r="W31">
        <f t="shared" si="0"/>
        <v>30</v>
      </c>
      <c r="X31" t="str">
        <f t="shared" si="4"/>
        <v xml:space="preserve"> [30] = {</v>
      </c>
      <c r="Y31" t="str">
        <f t="shared" si="5"/>
        <v xml:space="preserve">["ID"] = 1879147154; </v>
      </c>
      <c r="Z31" t="str">
        <f t="shared" si="6"/>
        <v xml:space="preserve">["ID"] = 1879147154; </v>
      </c>
      <c r="AA31" t="str">
        <f t="shared" si="7"/>
        <v/>
      </c>
      <c r="AB31" s="1" t="str">
        <f t="shared" si="8"/>
        <v xml:space="preserve">["SAVE_INDEX"] = 19; </v>
      </c>
      <c r="AC31">
        <f>VLOOKUP(E31,Type!A$2:B$18,2,FALSE)</f>
        <v>4</v>
      </c>
      <c r="AD31" t="str">
        <f t="shared" si="9"/>
        <v xml:space="preserve">["TYPE"] =  4; </v>
      </c>
      <c r="AE31" t="str">
        <f t="shared" si="10"/>
        <v>2000</v>
      </c>
      <c r="AF31" t="str">
        <f t="shared" si="11"/>
        <v xml:space="preserve">["VXP"] = 2000; </v>
      </c>
      <c r="AG31" t="str">
        <f t="shared" si="12"/>
        <v>5</v>
      </c>
      <c r="AH31" t="str">
        <f t="shared" si="13"/>
        <v xml:space="preserve">["LP"] =  5; </v>
      </c>
      <c r="AI31" t="str">
        <f t="shared" si="14"/>
        <v>700</v>
      </c>
      <c r="AJ31" t="str">
        <f t="shared" si="15"/>
        <v xml:space="preserve">["REP"] = 700; </v>
      </c>
      <c r="AK31">
        <f>VLOOKUP(M31,Faction!A$2:B$78,2,FALSE)</f>
        <v>16</v>
      </c>
      <c r="AL31" t="str">
        <f t="shared" si="16"/>
        <v xml:space="preserve">["FACTION"] = 16; </v>
      </c>
      <c r="AM31" t="str">
        <f t="shared" si="17"/>
        <v xml:space="preserve">["TIER"] = 2; </v>
      </c>
      <c r="AN31" t="str">
        <f t="shared" si="18"/>
        <v xml:space="preserve">["MIN_LVL"] = "55"; </v>
      </c>
      <c r="AO31" t="str">
        <f t="shared" si="19"/>
        <v/>
      </c>
      <c r="AP31" t="str">
        <f t="shared" si="20"/>
        <v xml:space="preserve">["NAME"] = { ["EN"] = "Villains of the Grand Stair (Part 1)"; }; </v>
      </c>
      <c r="AQ31" t="str">
        <f t="shared" si="21"/>
        <v xml:space="preserve">["LORE"] = { ["EN"] = "Defeat the villains of the Grand Stair."; }; </v>
      </c>
      <c r="AR31" t="str">
        <f t="shared" si="22"/>
        <v xml:space="preserve">["SUMMARY"] = { ["EN"] = "Defeat 4 leaders in The Grand Stair"; }; </v>
      </c>
      <c r="AS31" t="str">
        <f t="shared" si="23"/>
        <v xml:space="preserve">["TITLE"] = { ["EN"] = "the Bold"; }; </v>
      </c>
      <c r="AT31" t="str">
        <f t="shared" si="1"/>
        <v>};</v>
      </c>
    </row>
    <row r="32" spans="1:46" x14ac:dyDescent="0.25">
      <c r="D32" s="3" t="s">
        <v>1439</v>
      </c>
      <c r="E32" s="2" t="s">
        <v>134</v>
      </c>
      <c r="M32" t="s">
        <v>79</v>
      </c>
      <c r="P32">
        <v>0</v>
      </c>
      <c r="S32">
        <v>47</v>
      </c>
      <c r="U32" t="str">
        <f t="shared" si="2"/>
        <v xml:space="preserve"> [31] = {["CAT_ID"] = 47; }; -- - Foundations of Stone -</v>
      </c>
      <c r="V32" s="1" t="str">
        <f t="shared" si="3"/>
        <v xml:space="preserve"> [31] = {                                          ["TYPE"] = 14; ["VXP"] =    0; ["LP"] =  0; ["REP"] =   0; ["FACTION"] =  1; ["TIER"] = 0;                     ["NAME"] = { ["EN"] = "- Foundations of Stone -"; }; };</v>
      </c>
      <c r="W32">
        <f t="shared" si="0"/>
        <v>31</v>
      </c>
      <c r="X32" t="str">
        <f t="shared" si="4"/>
        <v xml:space="preserve"> [31] = {</v>
      </c>
      <c r="Y32" t="str">
        <f t="shared" si="5"/>
        <v xml:space="preserve">                     </v>
      </c>
      <c r="Z32" t="str">
        <f t="shared" si="6"/>
        <v/>
      </c>
      <c r="AA32" t="str">
        <f t="shared" si="7"/>
        <v xml:space="preserve">["CAT_ID"] = 47; </v>
      </c>
      <c r="AB32" s="1" t="str">
        <f t="shared" si="8"/>
        <v xml:space="preserve">                     </v>
      </c>
      <c r="AC32">
        <f>VLOOKUP(E32,Type!A$2:B$18,2,FALSE)</f>
        <v>14</v>
      </c>
      <c r="AD32" t="str">
        <f t="shared" si="9"/>
        <v xml:space="preserve">["TYPE"] = 14; </v>
      </c>
      <c r="AE32" t="str">
        <f t="shared" si="10"/>
        <v>0</v>
      </c>
      <c r="AF32" t="str">
        <f t="shared" si="11"/>
        <v xml:space="preserve">["VXP"] =    0; </v>
      </c>
      <c r="AG32" t="str">
        <f t="shared" si="12"/>
        <v>0</v>
      </c>
      <c r="AH32" t="str">
        <f t="shared" si="13"/>
        <v xml:space="preserve">["LP"] =  0; </v>
      </c>
      <c r="AI32" t="str">
        <f t="shared" si="14"/>
        <v>0</v>
      </c>
      <c r="AJ32" t="str">
        <f t="shared" si="15"/>
        <v xml:space="preserve">["REP"] =   0; </v>
      </c>
      <c r="AK32">
        <f>VLOOKUP(M32,Faction!A$2:B$78,2,FALSE)</f>
        <v>1</v>
      </c>
      <c r="AL32" t="str">
        <f t="shared" si="16"/>
        <v xml:space="preserve">["FACTION"] =  1; </v>
      </c>
      <c r="AM32" t="str">
        <f t="shared" si="17"/>
        <v xml:space="preserve">["TIER"] = 0; </v>
      </c>
      <c r="AN32" t="str">
        <f t="shared" si="18"/>
        <v xml:space="preserve">                    </v>
      </c>
      <c r="AO32" t="str">
        <f t="shared" si="19"/>
        <v/>
      </c>
      <c r="AP32" t="str">
        <f t="shared" si="20"/>
        <v xml:space="preserve">["NAME"] = { ["EN"] = "- Foundations of Stone -"; }; </v>
      </c>
      <c r="AQ32" t="str">
        <f t="shared" si="21"/>
        <v/>
      </c>
      <c r="AR32" t="str">
        <f t="shared" si="22"/>
        <v/>
      </c>
      <c r="AS32" t="str">
        <f t="shared" si="23"/>
        <v/>
      </c>
      <c r="AT32" t="str">
        <f t="shared" si="1"/>
        <v>};</v>
      </c>
    </row>
    <row r="33" spans="1:46" x14ac:dyDescent="0.25">
      <c r="A33">
        <v>1879147172</v>
      </c>
      <c r="B33">
        <v>3</v>
      </c>
      <c r="C33">
        <v>20</v>
      </c>
      <c r="D33" t="s">
        <v>432</v>
      </c>
      <c r="E33" t="s">
        <v>26</v>
      </c>
      <c r="H33" t="s">
        <v>2002</v>
      </c>
      <c r="I33">
        <v>10</v>
      </c>
      <c r="L33">
        <v>700</v>
      </c>
      <c r="M33" t="s">
        <v>61</v>
      </c>
      <c r="N33" t="s">
        <v>433</v>
      </c>
      <c r="O33" t="s">
        <v>634</v>
      </c>
      <c r="P33">
        <v>1</v>
      </c>
      <c r="Q33">
        <v>55</v>
      </c>
      <c r="U33" t="str">
        <f t="shared" si="2"/>
        <v xml:space="preserve"> [32] = {["ID"] = 1879147172; }; -- Mastery Over Fear</v>
      </c>
      <c r="V33" s="1" t="str">
        <f t="shared" si="3"/>
        <v xml:space="preserve"> [32] = {["ID"] = 1879147172; ["SAVE_INDEX"] = 20; ["TYPE"] =  6; ["VXP"] =    0; ["LP"] = 10; ["REP"] = 700; ["FACTION"] = 17; ["TIER"] = 1; ["MIN_LVL"] = "55"; ["NAME"] = { ["EN"] = "Mastery Over Fear"; }; ["LORE"] = { ["EN"] = "Drive evil from the horrible deeps in the Foundations of Stone"; }; ["SUMMARY"] = { ["EN"] = "Complete Meta deed in Dark Delvings and Skûmfil"; }; ["TITLE"] = { ["EN"] = "Master / Mistress Over Fear"; }; };</v>
      </c>
      <c r="W33">
        <f t="shared" si="0"/>
        <v>32</v>
      </c>
      <c r="X33" t="str">
        <f t="shared" si="4"/>
        <v xml:space="preserve"> [32] = {</v>
      </c>
      <c r="Y33" t="str">
        <f t="shared" si="5"/>
        <v xml:space="preserve">["ID"] = 1879147172; </v>
      </c>
      <c r="Z33" t="str">
        <f t="shared" si="6"/>
        <v xml:space="preserve">["ID"] = 1879147172; </v>
      </c>
      <c r="AA33" t="str">
        <f t="shared" si="7"/>
        <v/>
      </c>
      <c r="AB33" s="1" t="str">
        <f t="shared" si="8"/>
        <v xml:space="preserve">["SAVE_INDEX"] = 20; </v>
      </c>
      <c r="AC33">
        <f>VLOOKUP(E33,Type!A$2:B$18,2,FALSE)</f>
        <v>6</v>
      </c>
      <c r="AD33" t="str">
        <f t="shared" si="9"/>
        <v xml:space="preserve">["TYPE"] =  6; </v>
      </c>
      <c r="AE33" t="str">
        <f t="shared" si="10"/>
        <v>0</v>
      </c>
      <c r="AF33" t="str">
        <f t="shared" si="11"/>
        <v xml:space="preserve">["VXP"] =    0; </v>
      </c>
      <c r="AG33" t="str">
        <f t="shared" si="12"/>
        <v>10</v>
      </c>
      <c r="AH33" t="str">
        <f t="shared" si="13"/>
        <v xml:space="preserve">["LP"] = 10; </v>
      </c>
      <c r="AI33" t="str">
        <f t="shared" si="14"/>
        <v>700</v>
      </c>
      <c r="AJ33" t="str">
        <f t="shared" si="15"/>
        <v xml:space="preserve">["REP"] = 700; </v>
      </c>
      <c r="AK33">
        <f>VLOOKUP(M33,Faction!A$2:B$78,2,FALSE)</f>
        <v>17</v>
      </c>
      <c r="AL33" t="str">
        <f t="shared" si="16"/>
        <v xml:space="preserve">["FACTION"] = 17; </v>
      </c>
      <c r="AM33" t="str">
        <f t="shared" si="17"/>
        <v xml:space="preserve">["TIER"] = 1; </v>
      </c>
      <c r="AN33" t="str">
        <f t="shared" si="18"/>
        <v xml:space="preserve">["MIN_LVL"] = "55"; </v>
      </c>
      <c r="AO33" t="str">
        <f t="shared" si="19"/>
        <v/>
      </c>
      <c r="AP33" t="str">
        <f t="shared" si="20"/>
        <v xml:space="preserve">["NAME"] = { ["EN"] = "Mastery Over Fear"; }; </v>
      </c>
      <c r="AQ33" t="str">
        <f t="shared" si="21"/>
        <v xml:space="preserve">["LORE"] = { ["EN"] = "Drive evil from the horrible deeps in the Foundations of Stone"; }; </v>
      </c>
      <c r="AR33" t="str">
        <f t="shared" si="22"/>
        <v xml:space="preserve">["SUMMARY"] = { ["EN"] = "Complete Meta deed in Dark Delvings and Skûmfil"; }; </v>
      </c>
      <c r="AS33" t="str">
        <f t="shared" si="23"/>
        <v xml:space="preserve">["TITLE"] = { ["EN"] = "Master / Mistress Over Fear"; }; </v>
      </c>
      <c r="AT33" t="str">
        <f t="shared" si="1"/>
        <v>};</v>
      </c>
    </row>
    <row r="34" spans="1:46" x14ac:dyDescent="0.25">
      <c r="D34" s="3" t="s">
        <v>1440</v>
      </c>
      <c r="E34" s="2" t="s">
        <v>134</v>
      </c>
      <c r="M34" t="s">
        <v>79</v>
      </c>
      <c r="P34">
        <v>1</v>
      </c>
      <c r="S34">
        <v>48</v>
      </c>
      <c r="U34" t="str">
        <f t="shared" si="2"/>
        <v xml:space="preserve"> [33] = {["CAT_ID"] = 48; }; -- -- Skûmfil --</v>
      </c>
      <c r="V34" s="1" t="str">
        <f t="shared" si="3"/>
        <v xml:space="preserve"> [33] = {                                          ["TYPE"] = 14; ["VXP"] =    0; ["LP"] =  0; ["REP"] =   0; ["FACTION"] =  1; ["TIER"] = 1;                     ["NAME"] = { ["EN"] = "-- Skûmfil --"; }; };</v>
      </c>
      <c r="W34">
        <f t="shared" si="0"/>
        <v>33</v>
      </c>
      <c r="X34" t="str">
        <f t="shared" si="4"/>
        <v xml:space="preserve"> [33] = {</v>
      </c>
      <c r="Y34" t="str">
        <f t="shared" si="5"/>
        <v xml:space="preserve">                     </v>
      </c>
      <c r="Z34" t="str">
        <f t="shared" si="6"/>
        <v/>
      </c>
      <c r="AA34" t="str">
        <f t="shared" si="7"/>
        <v xml:space="preserve">["CAT_ID"] = 48; </v>
      </c>
      <c r="AB34" s="1" t="str">
        <f t="shared" si="8"/>
        <v xml:space="preserve">                     </v>
      </c>
      <c r="AC34">
        <f>VLOOKUP(E34,Type!A$2:B$18,2,FALSE)</f>
        <v>14</v>
      </c>
      <c r="AD34" t="str">
        <f t="shared" si="9"/>
        <v xml:space="preserve">["TYPE"] = 14; </v>
      </c>
      <c r="AE34" t="str">
        <f t="shared" si="10"/>
        <v>0</v>
      </c>
      <c r="AF34" t="str">
        <f t="shared" si="11"/>
        <v xml:space="preserve">["VXP"] =    0; </v>
      </c>
      <c r="AG34" t="str">
        <f t="shared" si="12"/>
        <v>0</v>
      </c>
      <c r="AH34" t="str">
        <f t="shared" si="13"/>
        <v xml:space="preserve">["LP"] =  0; </v>
      </c>
      <c r="AI34" t="str">
        <f t="shared" si="14"/>
        <v>0</v>
      </c>
      <c r="AJ34" t="str">
        <f t="shared" si="15"/>
        <v xml:space="preserve">["REP"] =   0; </v>
      </c>
      <c r="AK34">
        <f>VLOOKUP(M34,Faction!A$2:B$78,2,FALSE)</f>
        <v>1</v>
      </c>
      <c r="AL34" t="str">
        <f t="shared" si="16"/>
        <v xml:space="preserve">["FACTION"] =  1; </v>
      </c>
      <c r="AM34" t="str">
        <f t="shared" si="17"/>
        <v xml:space="preserve">["TIER"] = 1; </v>
      </c>
      <c r="AN34" t="str">
        <f t="shared" si="18"/>
        <v xml:space="preserve">                    </v>
      </c>
      <c r="AO34" t="str">
        <f t="shared" si="19"/>
        <v/>
      </c>
      <c r="AP34" t="str">
        <f t="shared" si="20"/>
        <v xml:space="preserve">["NAME"] = { ["EN"] = "-- Skûmfil --"; }; </v>
      </c>
      <c r="AQ34" t="str">
        <f t="shared" si="21"/>
        <v/>
      </c>
      <c r="AR34" t="str">
        <f t="shared" si="22"/>
        <v/>
      </c>
      <c r="AS34" t="str">
        <f t="shared" si="23"/>
        <v/>
      </c>
      <c r="AT34" t="str">
        <f t="shared" si="1"/>
        <v>};</v>
      </c>
    </row>
    <row r="35" spans="1:46" x14ac:dyDescent="0.25">
      <c r="A35">
        <v>1879147173</v>
      </c>
      <c r="B35">
        <v>55</v>
      </c>
      <c r="C35">
        <v>21</v>
      </c>
      <c r="D35" t="s">
        <v>582</v>
      </c>
      <c r="E35" t="s">
        <v>26</v>
      </c>
      <c r="H35" t="s">
        <v>582</v>
      </c>
      <c r="I35">
        <v>10</v>
      </c>
      <c r="J35" t="s">
        <v>583</v>
      </c>
      <c r="K35">
        <v>58</v>
      </c>
      <c r="L35">
        <v>700</v>
      </c>
      <c r="M35" t="s">
        <v>61</v>
      </c>
      <c r="N35" t="s">
        <v>584</v>
      </c>
      <c r="O35" t="s">
        <v>1646</v>
      </c>
      <c r="P35">
        <v>2</v>
      </c>
      <c r="Q35">
        <v>55</v>
      </c>
      <c r="U35" t="str">
        <f t="shared" si="2"/>
        <v xml:space="preserve"> [34] = {["ID"] = 1879147173; }; -- Purifier of Skûmfil</v>
      </c>
      <c r="V35" s="1" t="str">
        <f t="shared" si="3"/>
        <v xml:space="preserve"> [34] = {["ID"] = 1879147173; ["SAVE_INDEX"] = 21; ["TYPE"] =  6; ["VXP"] =    0; ["LP"] = 10; ["REP"] = 700; ["FACTION"] = 17; ["TIER"] = 2; ["MIN_LVL"] = "55"; ["NAME"] = { ["EN"] = "Purifier of Skûmfil"; }; ["LORE"] = { ["EN"] = "Drive evil from Skûmfil"; }; ["SUMMARY"] = { ["EN"] = "Complete 7 deeds in Skûmfil"; }; ["TITLE"] = { ["EN"] = "Purifier of Skûmfil"; }; };</v>
      </c>
      <c r="W35">
        <f t="shared" si="0"/>
        <v>34</v>
      </c>
      <c r="X35" t="str">
        <f t="shared" si="4"/>
        <v xml:space="preserve"> [34] = {</v>
      </c>
      <c r="Y35" t="str">
        <f t="shared" si="5"/>
        <v xml:space="preserve">["ID"] = 1879147173; </v>
      </c>
      <c r="Z35" t="str">
        <f t="shared" si="6"/>
        <v xml:space="preserve">["ID"] = 1879147173; </v>
      </c>
      <c r="AA35" t="str">
        <f t="shared" si="7"/>
        <v/>
      </c>
      <c r="AB35" s="1" t="str">
        <f t="shared" si="8"/>
        <v xml:space="preserve">["SAVE_INDEX"] = 21; </v>
      </c>
      <c r="AC35">
        <f>VLOOKUP(E35,Type!A$2:B$18,2,FALSE)</f>
        <v>6</v>
      </c>
      <c r="AD35" t="str">
        <f t="shared" si="9"/>
        <v xml:space="preserve">["TYPE"] =  6; </v>
      </c>
      <c r="AE35" t="str">
        <f t="shared" si="10"/>
        <v>0</v>
      </c>
      <c r="AF35" t="str">
        <f t="shared" si="11"/>
        <v xml:space="preserve">["VXP"] =    0; </v>
      </c>
      <c r="AG35" t="str">
        <f t="shared" si="12"/>
        <v>10</v>
      </c>
      <c r="AH35" t="str">
        <f t="shared" si="13"/>
        <v xml:space="preserve">["LP"] = 10; </v>
      </c>
      <c r="AI35" t="str">
        <f t="shared" si="14"/>
        <v>700</v>
      </c>
      <c r="AJ35" t="str">
        <f t="shared" si="15"/>
        <v xml:space="preserve">["REP"] = 700; </v>
      </c>
      <c r="AK35">
        <f>VLOOKUP(M35,Faction!A$2:B$78,2,FALSE)</f>
        <v>17</v>
      </c>
      <c r="AL35" t="str">
        <f t="shared" si="16"/>
        <v xml:space="preserve">["FACTION"] = 17; </v>
      </c>
      <c r="AM35" t="str">
        <f t="shared" si="17"/>
        <v xml:space="preserve">["TIER"] = 2; </v>
      </c>
      <c r="AN35" t="str">
        <f t="shared" si="18"/>
        <v xml:space="preserve">["MIN_LVL"] = "55"; </v>
      </c>
      <c r="AO35" t="str">
        <f t="shared" si="19"/>
        <v/>
      </c>
      <c r="AP35" t="str">
        <f t="shared" si="20"/>
        <v xml:space="preserve">["NAME"] = { ["EN"] = "Purifier of Skûmfil"; }; </v>
      </c>
      <c r="AQ35" t="str">
        <f t="shared" si="21"/>
        <v xml:space="preserve">["LORE"] = { ["EN"] = "Drive evil from Skûmfil"; }; </v>
      </c>
      <c r="AR35" t="str">
        <f t="shared" si="22"/>
        <v xml:space="preserve">["SUMMARY"] = { ["EN"] = "Complete 7 deeds in Skûmfil"; }; </v>
      </c>
      <c r="AS35" t="str">
        <f t="shared" si="23"/>
        <v xml:space="preserve">["TITLE"] = { ["EN"] = "Purifier of Skûmfil"; }; </v>
      </c>
      <c r="AT35" t="str">
        <f t="shared" si="1"/>
        <v>};</v>
      </c>
    </row>
    <row r="36" spans="1:46" x14ac:dyDescent="0.25">
      <c r="A36">
        <v>1879147169</v>
      </c>
      <c r="B36">
        <v>56</v>
      </c>
      <c r="C36">
        <v>28</v>
      </c>
      <c r="D36" t="s">
        <v>585</v>
      </c>
      <c r="E36" t="s">
        <v>26</v>
      </c>
      <c r="H36" t="s">
        <v>586</v>
      </c>
      <c r="I36">
        <v>10</v>
      </c>
      <c r="J36" t="s">
        <v>583</v>
      </c>
      <c r="K36">
        <v>58</v>
      </c>
      <c r="L36">
        <v>700</v>
      </c>
      <c r="M36" t="s">
        <v>61</v>
      </c>
      <c r="N36" t="s">
        <v>587</v>
      </c>
      <c r="O36" t="s">
        <v>1655</v>
      </c>
      <c r="P36">
        <v>3</v>
      </c>
      <c r="Q36">
        <v>55</v>
      </c>
      <c r="U36" t="str">
        <f t="shared" si="2"/>
        <v xml:space="preserve"> [35] = {["ID"] = 1879147169; }; -- The Fallen Heroes</v>
      </c>
      <c r="V36" s="1" t="str">
        <f t="shared" si="3"/>
        <v xml:space="preserve"> [35] = {["ID"] = 1879147169; ["SAVE_INDEX"] = 28; ["TYPE"] =  6; ["VXP"] =    0; ["LP"] = 10; ["REP"] = 700; ["FACTION"] = 17; ["TIER"] = 3; ["MIN_LVL"] = "55"; ["NAME"] = { ["EN"] = "The Fallen Heroes"; }; ["LORE"] = { ["EN"] = "Find remnants of fallen heroes within Skûmfil"; }; ["SUMMARY"] = { ["EN"] = "Find 4 dwarvish relics in Skûmfil"; }; ["TITLE"] = { ["EN"] = "Seeker of the Fallen"; }; };</v>
      </c>
      <c r="W36">
        <f t="shared" si="0"/>
        <v>35</v>
      </c>
      <c r="X36" t="str">
        <f t="shared" si="4"/>
        <v xml:space="preserve"> [35] = {</v>
      </c>
      <c r="Y36" t="str">
        <f t="shared" si="5"/>
        <v xml:space="preserve">["ID"] = 1879147169; </v>
      </c>
      <c r="Z36" t="str">
        <f t="shared" si="6"/>
        <v xml:space="preserve">["ID"] = 1879147169; </v>
      </c>
      <c r="AA36" t="str">
        <f t="shared" si="7"/>
        <v/>
      </c>
      <c r="AB36" s="1" t="str">
        <f t="shared" si="8"/>
        <v xml:space="preserve">["SAVE_INDEX"] = 28; </v>
      </c>
      <c r="AC36">
        <f>VLOOKUP(E36,Type!A$2:B$18,2,FALSE)</f>
        <v>6</v>
      </c>
      <c r="AD36" t="str">
        <f t="shared" si="9"/>
        <v xml:space="preserve">["TYPE"] =  6; </v>
      </c>
      <c r="AE36" t="str">
        <f t="shared" si="10"/>
        <v>0</v>
      </c>
      <c r="AF36" t="str">
        <f t="shared" si="11"/>
        <v xml:space="preserve">["VXP"] =    0; </v>
      </c>
      <c r="AG36" t="str">
        <f t="shared" si="12"/>
        <v>10</v>
      </c>
      <c r="AH36" t="str">
        <f t="shared" si="13"/>
        <v xml:space="preserve">["LP"] = 10; </v>
      </c>
      <c r="AI36" t="str">
        <f t="shared" si="14"/>
        <v>700</v>
      </c>
      <c r="AJ36" t="str">
        <f t="shared" si="15"/>
        <v xml:space="preserve">["REP"] = 700; </v>
      </c>
      <c r="AK36">
        <f>VLOOKUP(M36,Faction!A$2:B$78,2,FALSE)</f>
        <v>17</v>
      </c>
      <c r="AL36" t="str">
        <f t="shared" si="16"/>
        <v xml:space="preserve">["FACTION"] = 17; </v>
      </c>
      <c r="AM36" t="str">
        <f t="shared" si="17"/>
        <v xml:space="preserve">["TIER"] = 3; </v>
      </c>
      <c r="AN36" t="str">
        <f t="shared" si="18"/>
        <v xml:space="preserve">["MIN_LVL"] = "55"; </v>
      </c>
      <c r="AO36" t="str">
        <f t="shared" si="19"/>
        <v/>
      </c>
      <c r="AP36" t="str">
        <f t="shared" si="20"/>
        <v xml:space="preserve">["NAME"] = { ["EN"] = "The Fallen Heroes"; }; </v>
      </c>
      <c r="AQ36" t="str">
        <f t="shared" si="21"/>
        <v xml:space="preserve">["LORE"] = { ["EN"] = "Find remnants of fallen heroes within Skûmfil"; }; </v>
      </c>
      <c r="AR36" t="str">
        <f t="shared" si="22"/>
        <v xml:space="preserve">["SUMMARY"] = { ["EN"] = "Find 4 dwarvish relics in Skûmfil"; }; </v>
      </c>
      <c r="AS36" t="str">
        <f t="shared" si="23"/>
        <v xml:space="preserve">["TITLE"] = { ["EN"] = "Seeker of the Fallen"; }; </v>
      </c>
      <c r="AT36" t="str">
        <f t="shared" si="1"/>
        <v>};</v>
      </c>
    </row>
    <row r="37" spans="1:46" x14ac:dyDescent="0.25">
      <c r="A37">
        <v>1879147175</v>
      </c>
      <c r="B37">
        <v>57</v>
      </c>
      <c r="C37">
        <v>27</v>
      </c>
      <c r="D37" t="s">
        <v>588</v>
      </c>
      <c r="E37" t="s">
        <v>31</v>
      </c>
      <c r="F37">
        <v>2000</v>
      </c>
      <c r="G37" t="s">
        <v>463</v>
      </c>
      <c r="H37" t="s">
        <v>589</v>
      </c>
      <c r="I37">
        <v>5</v>
      </c>
      <c r="J37" t="s">
        <v>583</v>
      </c>
      <c r="K37">
        <v>58</v>
      </c>
      <c r="L37">
        <v>700</v>
      </c>
      <c r="M37" t="s">
        <v>60</v>
      </c>
      <c r="N37" t="s">
        <v>590</v>
      </c>
      <c r="O37" t="s">
        <v>1648</v>
      </c>
      <c r="P37">
        <v>3</v>
      </c>
      <c r="Q37">
        <v>55</v>
      </c>
      <c r="U37" t="str">
        <f t="shared" si="2"/>
        <v xml:space="preserve"> [36] = {["ID"] = 1879147175; }; -- The Corpse-eaters</v>
      </c>
      <c r="V37" s="1" t="str">
        <f t="shared" si="3"/>
        <v xml:space="preserve"> [36] = {["ID"] = 1879147175; ["SAVE_INDEX"] = 27; ["TYPE"] =  4; ["VXP"] = 2000; ["LP"] =  5; ["REP"] = 700; ["FACTION"] = 16; ["TIER"] = 3; ["MIN_LVL"] = "55"; ["NAME"] = { ["EN"] = "The Corpse-eaters"; }; ["LORE"] = { ["EN"] = "Defeat the leaders of the Kergrim within Skûmfil"; }; ["SUMMARY"] = { ["EN"] = "Defeat 5 leaders in Skûmfil"; }; ["TITLE"] = { ["EN"] = "Grimreaver's Bane"; }; };</v>
      </c>
      <c r="W37">
        <f t="shared" si="0"/>
        <v>36</v>
      </c>
      <c r="X37" t="str">
        <f t="shared" si="4"/>
        <v xml:space="preserve"> [36] = {</v>
      </c>
      <c r="Y37" t="str">
        <f t="shared" si="5"/>
        <v xml:space="preserve">["ID"] = 1879147175; </v>
      </c>
      <c r="Z37" t="str">
        <f t="shared" si="6"/>
        <v xml:space="preserve">["ID"] = 1879147175; </v>
      </c>
      <c r="AA37" t="str">
        <f t="shared" si="7"/>
        <v/>
      </c>
      <c r="AB37" s="1" t="str">
        <f t="shared" si="8"/>
        <v xml:space="preserve">["SAVE_INDEX"] = 27; </v>
      </c>
      <c r="AC37">
        <f>VLOOKUP(E37,Type!A$2:B$18,2,FALSE)</f>
        <v>4</v>
      </c>
      <c r="AD37" t="str">
        <f t="shared" si="9"/>
        <v xml:space="preserve">["TYPE"] =  4; </v>
      </c>
      <c r="AE37" t="str">
        <f t="shared" si="10"/>
        <v>2000</v>
      </c>
      <c r="AF37" t="str">
        <f t="shared" si="11"/>
        <v xml:space="preserve">["VXP"] = 2000; </v>
      </c>
      <c r="AG37" t="str">
        <f t="shared" si="12"/>
        <v>5</v>
      </c>
      <c r="AH37" t="str">
        <f t="shared" si="13"/>
        <v xml:space="preserve">["LP"] =  5; </v>
      </c>
      <c r="AI37" t="str">
        <f t="shared" si="14"/>
        <v>700</v>
      </c>
      <c r="AJ37" t="str">
        <f t="shared" si="15"/>
        <v xml:space="preserve">["REP"] = 700; </v>
      </c>
      <c r="AK37">
        <f>VLOOKUP(M37,Faction!A$2:B$78,2,FALSE)</f>
        <v>16</v>
      </c>
      <c r="AL37" t="str">
        <f t="shared" si="16"/>
        <v xml:space="preserve">["FACTION"] = 16; </v>
      </c>
      <c r="AM37" t="str">
        <f t="shared" si="17"/>
        <v xml:space="preserve">["TIER"] = 3; </v>
      </c>
      <c r="AN37" t="str">
        <f t="shared" si="18"/>
        <v xml:space="preserve">["MIN_LVL"] = "55"; </v>
      </c>
      <c r="AO37" t="str">
        <f t="shared" si="19"/>
        <v/>
      </c>
      <c r="AP37" t="str">
        <f t="shared" si="20"/>
        <v xml:space="preserve">["NAME"] = { ["EN"] = "The Corpse-eaters"; }; </v>
      </c>
      <c r="AQ37" t="str">
        <f t="shared" si="21"/>
        <v xml:space="preserve">["LORE"] = { ["EN"] = "Defeat the leaders of the Kergrim within Skûmfil"; }; </v>
      </c>
      <c r="AR37" t="str">
        <f t="shared" si="22"/>
        <v xml:space="preserve">["SUMMARY"] = { ["EN"] = "Defeat 5 leaders in Skûmfil"; }; </v>
      </c>
      <c r="AS37" t="str">
        <f t="shared" si="23"/>
        <v xml:space="preserve">["TITLE"] = { ["EN"] = "Grimreaver's Bane"; }; </v>
      </c>
      <c r="AT37" t="str">
        <f t="shared" si="1"/>
        <v>};</v>
      </c>
    </row>
    <row r="38" spans="1:46" x14ac:dyDescent="0.25">
      <c r="A38">
        <v>1879147176</v>
      </c>
      <c r="B38">
        <v>58</v>
      </c>
      <c r="C38">
        <v>22</v>
      </c>
      <c r="D38" t="s">
        <v>591</v>
      </c>
      <c r="E38" t="s">
        <v>31</v>
      </c>
      <c r="F38">
        <v>2000</v>
      </c>
      <c r="G38" t="s">
        <v>518</v>
      </c>
      <c r="H38" t="s">
        <v>592</v>
      </c>
      <c r="I38">
        <v>10</v>
      </c>
      <c r="J38" t="s">
        <v>583</v>
      </c>
      <c r="K38">
        <v>58</v>
      </c>
      <c r="L38">
        <v>700</v>
      </c>
      <c r="M38" t="s">
        <v>60</v>
      </c>
      <c r="N38" t="s">
        <v>593</v>
      </c>
      <c r="O38" t="s">
        <v>1649</v>
      </c>
      <c r="P38">
        <v>3</v>
      </c>
      <c r="Q38">
        <v>55</v>
      </c>
      <c r="U38" t="str">
        <f t="shared" si="2"/>
        <v xml:space="preserve"> [37] = {["ID"] = 1879147176; }; -- Leaders of the Hive</v>
      </c>
      <c r="V38" s="1" t="str">
        <f t="shared" si="3"/>
        <v xml:space="preserve"> [37] = {["ID"] = 1879147176; ["SAVE_INDEX"] = 22; ["TYPE"] =  4; ["VXP"] = 2000; ["LP"] = 10; ["REP"] = 700; ["FACTION"] = 16; ["TIER"] = 3; ["MIN_LVL"] = "55"; ["NAME"] = { ["EN"] = "Leaders of the Hive"; }; ["LORE"] = { ["EN"] = "Defeat the leaders of gredbyg in Skûmfil"; }; ["SUMMARY"] = { ["EN"] = "Defeat 6 additional leaders in Skûmfil"; }; ["TITLE"] = { ["EN"] = "Brúmbereth's Bane"; }; };</v>
      </c>
      <c r="W38">
        <f t="shared" si="0"/>
        <v>37</v>
      </c>
      <c r="X38" t="str">
        <f t="shared" si="4"/>
        <v xml:space="preserve"> [37] = {</v>
      </c>
      <c r="Y38" t="str">
        <f t="shared" si="5"/>
        <v xml:space="preserve">["ID"] = 1879147176; </v>
      </c>
      <c r="Z38" t="str">
        <f t="shared" si="6"/>
        <v xml:space="preserve">["ID"] = 1879147176; </v>
      </c>
      <c r="AA38" t="str">
        <f t="shared" si="7"/>
        <v/>
      </c>
      <c r="AB38" s="1" t="str">
        <f t="shared" si="8"/>
        <v xml:space="preserve">["SAVE_INDEX"] = 22; </v>
      </c>
      <c r="AC38">
        <f>VLOOKUP(E38,Type!A$2:B$18,2,FALSE)</f>
        <v>4</v>
      </c>
      <c r="AD38" t="str">
        <f t="shared" si="9"/>
        <v xml:space="preserve">["TYPE"] =  4; </v>
      </c>
      <c r="AE38" t="str">
        <f t="shared" si="10"/>
        <v>2000</v>
      </c>
      <c r="AF38" t="str">
        <f t="shared" si="11"/>
        <v xml:space="preserve">["VXP"] = 2000; </v>
      </c>
      <c r="AG38" t="str">
        <f t="shared" si="12"/>
        <v>10</v>
      </c>
      <c r="AH38" t="str">
        <f t="shared" si="13"/>
        <v xml:space="preserve">["LP"] = 10; </v>
      </c>
      <c r="AI38" t="str">
        <f t="shared" si="14"/>
        <v>700</v>
      </c>
      <c r="AJ38" t="str">
        <f t="shared" si="15"/>
        <v xml:space="preserve">["REP"] = 700; </v>
      </c>
      <c r="AK38">
        <f>VLOOKUP(M38,Faction!A$2:B$78,2,FALSE)</f>
        <v>16</v>
      </c>
      <c r="AL38" t="str">
        <f t="shared" si="16"/>
        <v xml:space="preserve">["FACTION"] = 16; </v>
      </c>
      <c r="AM38" t="str">
        <f t="shared" si="17"/>
        <v xml:space="preserve">["TIER"] = 3; </v>
      </c>
      <c r="AN38" t="str">
        <f t="shared" si="18"/>
        <v xml:space="preserve">["MIN_LVL"] = "55"; </v>
      </c>
      <c r="AO38" t="str">
        <f t="shared" si="19"/>
        <v/>
      </c>
      <c r="AP38" t="str">
        <f t="shared" si="20"/>
        <v xml:space="preserve">["NAME"] = { ["EN"] = "Leaders of the Hive"; }; </v>
      </c>
      <c r="AQ38" t="str">
        <f t="shared" si="21"/>
        <v xml:space="preserve">["LORE"] = { ["EN"] = "Defeat the leaders of gredbyg in Skûmfil"; }; </v>
      </c>
      <c r="AR38" t="str">
        <f t="shared" si="22"/>
        <v xml:space="preserve">["SUMMARY"] = { ["EN"] = "Defeat 6 additional leaders in Skûmfil"; }; </v>
      </c>
      <c r="AS38" t="str">
        <f t="shared" si="23"/>
        <v xml:space="preserve">["TITLE"] = { ["EN"] = "Brúmbereth's Bane"; }; </v>
      </c>
      <c r="AT38" t="str">
        <f t="shared" si="1"/>
        <v>};</v>
      </c>
    </row>
    <row r="39" spans="1:46" x14ac:dyDescent="0.25">
      <c r="A39">
        <v>1879147178</v>
      </c>
      <c r="B39">
        <v>66</v>
      </c>
      <c r="C39">
        <v>31</v>
      </c>
      <c r="D39" t="s">
        <v>614</v>
      </c>
      <c r="E39" t="s">
        <v>31</v>
      </c>
      <c r="F39">
        <v>2000</v>
      </c>
      <c r="G39" t="s">
        <v>466</v>
      </c>
      <c r="I39">
        <v>10</v>
      </c>
      <c r="J39" t="s">
        <v>583</v>
      </c>
      <c r="K39">
        <v>58</v>
      </c>
      <c r="L39">
        <v>700</v>
      </c>
      <c r="M39" t="s">
        <v>60</v>
      </c>
      <c r="N39" t="s">
        <v>615</v>
      </c>
      <c r="O39" t="s">
        <v>656</v>
      </c>
      <c r="P39">
        <v>3</v>
      </c>
      <c r="Q39">
        <v>55</v>
      </c>
      <c r="U39" t="str">
        <f t="shared" si="2"/>
        <v xml:space="preserve"> [38] = {["ID"] = 1879147178; }; -- The Hounds of Skûmfil (Advanced)</v>
      </c>
      <c r="V39" s="1" t="str">
        <f t="shared" si="3"/>
        <v xml:space="preserve"> [38] = {["ID"] = 1879147178; ["SAVE_INDEX"] = 31; ["TYPE"] =  4; ["VXP"] = 2000; ["LP"] = 10; ["REP"] = 700; ["FACTION"] = 16; ["TIER"] = 3; ["MIN_LVL"] = "55"; ["NAME"] = { ["EN"] = "The Hounds of Skûmfil (Advanced)"; }; ["LORE"] = { ["EN"] = "Defeat cave-claws and deep-claws in Skûmfil."; }; ["SUMMARY"] = { ["EN"] = "Defeat 120 Cave-claws in Skûmfil"; }; };</v>
      </c>
      <c r="W39">
        <f t="shared" si="0"/>
        <v>38</v>
      </c>
      <c r="X39" t="str">
        <f t="shared" si="4"/>
        <v xml:space="preserve"> [38] = {</v>
      </c>
      <c r="Y39" t="str">
        <f t="shared" si="5"/>
        <v xml:space="preserve">["ID"] = 1879147178; </v>
      </c>
      <c r="Z39" t="str">
        <f t="shared" si="6"/>
        <v xml:space="preserve">["ID"] = 1879147178; </v>
      </c>
      <c r="AA39" t="str">
        <f t="shared" si="7"/>
        <v/>
      </c>
      <c r="AB39" s="1" t="str">
        <f t="shared" si="8"/>
        <v xml:space="preserve">["SAVE_INDEX"] = 31; </v>
      </c>
      <c r="AC39">
        <f>VLOOKUP(E39,Type!A$2:B$18,2,FALSE)</f>
        <v>4</v>
      </c>
      <c r="AD39" t="str">
        <f t="shared" si="9"/>
        <v xml:space="preserve">["TYPE"] =  4; </v>
      </c>
      <c r="AE39" t="str">
        <f t="shared" si="10"/>
        <v>2000</v>
      </c>
      <c r="AF39" t="str">
        <f t="shared" si="11"/>
        <v xml:space="preserve">["VXP"] = 2000; </v>
      </c>
      <c r="AG39" t="str">
        <f t="shared" si="12"/>
        <v>10</v>
      </c>
      <c r="AH39" t="str">
        <f t="shared" si="13"/>
        <v xml:space="preserve">["LP"] = 10; </v>
      </c>
      <c r="AI39" t="str">
        <f t="shared" si="14"/>
        <v>700</v>
      </c>
      <c r="AJ39" t="str">
        <f t="shared" si="15"/>
        <v xml:space="preserve">["REP"] = 700; </v>
      </c>
      <c r="AK39">
        <f>VLOOKUP(M39,Faction!A$2:B$78,2,FALSE)</f>
        <v>16</v>
      </c>
      <c r="AL39" t="str">
        <f t="shared" si="16"/>
        <v xml:space="preserve">["FACTION"] = 16; </v>
      </c>
      <c r="AM39" t="str">
        <f t="shared" si="17"/>
        <v xml:space="preserve">["TIER"] = 3; </v>
      </c>
      <c r="AN39" t="str">
        <f t="shared" si="18"/>
        <v xml:space="preserve">["MIN_LVL"] = "55"; </v>
      </c>
      <c r="AO39" t="str">
        <f t="shared" si="19"/>
        <v/>
      </c>
      <c r="AP39" t="str">
        <f t="shared" si="20"/>
        <v xml:space="preserve">["NAME"] = { ["EN"] = "The Hounds of Skûmfil (Advanced)"; }; </v>
      </c>
      <c r="AQ39" t="str">
        <f t="shared" si="21"/>
        <v xml:space="preserve">["LORE"] = { ["EN"] = "Defeat cave-claws and deep-claws in Skûmfil."; }; </v>
      </c>
      <c r="AR39" t="str">
        <f t="shared" si="22"/>
        <v xml:space="preserve">["SUMMARY"] = { ["EN"] = "Defeat 120 Cave-claws in Skûmfil"; }; </v>
      </c>
      <c r="AS39" t="str">
        <f t="shared" si="23"/>
        <v/>
      </c>
      <c r="AT39" t="str">
        <f t="shared" si="1"/>
        <v>};</v>
      </c>
    </row>
    <row r="40" spans="1:46" x14ac:dyDescent="0.25">
      <c r="A40">
        <v>1879147177</v>
      </c>
      <c r="B40">
        <v>65</v>
      </c>
      <c r="C40">
        <v>32</v>
      </c>
      <c r="D40" t="s">
        <v>611</v>
      </c>
      <c r="E40" t="s">
        <v>31</v>
      </c>
      <c r="H40" t="s">
        <v>612</v>
      </c>
      <c r="I40">
        <v>5</v>
      </c>
      <c r="J40" t="s">
        <v>583</v>
      </c>
      <c r="K40">
        <v>58</v>
      </c>
      <c r="L40">
        <v>700</v>
      </c>
      <c r="M40" t="s">
        <v>60</v>
      </c>
      <c r="N40" t="s">
        <v>613</v>
      </c>
      <c r="O40" t="s">
        <v>1650</v>
      </c>
      <c r="P40">
        <v>4</v>
      </c>
      <c r="Q40">
        <v>55</v>
      </c>
      <c r="U40" t="str">
        <f t="shared" si="2"/>
        <v xml:space="preserve"> [39] = {["ID"] = 1879147177; }; -- The Hounds of Skûmfil</v>
      </c>
      <c r="V40" s="1" t="str">
        <f t="shared" si="3"/>
        <v xml:space="preserve"> [39] = {["ID"] = 1879147177; ["SAVE_INDEX"] = 32; ["TYPE"] =  4; ["VXP"] =    0; ["LP"] =  5; ["REP"] = 700; ["FACTION"] = 16; ["TIER"] = 4; ["MIN_LVL"] = "55"; ["NAME"] = { ["EN"] = "The Hounds of Skûmfil"; }; ["LORE"] = { ["EN"] = "Defeat cave-claws and deep-claws within Skûmfil."; }; ["SUMMARY"] = { ["EN"] = "Defeat 60 Cave-claw in Skûmfil"; }; ["TITLE"] = { ["EN"] = "Deep-cleaver"; }; };</v>
      </c>
      <c r="W40">
        <f t="shared" si="0"/>
        <v>39</v>
      </c>
      <c r="X40" t="str">
        <f t="shared" si="4"/>
        <v xml:space="preserve"> [39] = {</v>
      </c>
      <c r="Y40" t="str">
        <f t="shared" si="5"/>
        <v xml:space="preserve">["ID"] = 1879147177; </v>
      </c>
      <c r="Z40" t="str">
        <f t="shared" si="6"/>
        <v xml:space="preserve">["ID"] = 1879147177; </v>
      </c>
      <c r="AA40" t="str">
        <f t="shared" si="7"/>
        <v/>
      </c>
      <c r="AB40" s="1" t="str">
        <f t="shared" si="8"/>
        <v xml:space="preserve">["SAVE_INDEX"] = 32; </v>
      </c>
      <c r="AC40">
        <f>VLOOKUP(E40,Type!A$2:B$18,2,FALSE)</f>
        <v>4</v>
      </c>
      <c r="AD40" t="str">
        <f t="shared" si="9"/>
        <v xml:space="preserve">["TYPE"] =  4; </v>
      </c>
      <c r="AE40" t="str">
        <f t="shared" si="10"/>
        <v>0</v>
      </c>
      <c r="AF40" t="str">
        <f t="shared" si="11"/>
        <v xml:space="preserve">["VXP"] =    0; </v>
      </c>
      <c r="AG40" t="str">
        <f t="shared" si="12"/>
        <v>5</v>
      </c>
      <c r="AH40" t="str">
        <f t="shared" si="13"/>
        <v xml:space="preserve">["LP"] =  5; </v>
      </c>
      <c r="AI40" t="str">
        <f t="shared" si="14"/>
        <v>700</v>
      </c>
      <c r="AJ40" t="str">
        <f t="shared" si="15"/>
        <v xml:space="preserve">["REP"] = 700; </v>
      </c>
      <c r="AK40">
        <f>VLOOKUP(M40,Faction!A$2:B$78,2,FALSE)</f>
        <v>16</v>
      </c>
      <c r="AL40" t="str">
        <f t="shared" si="16"/>
        <v xml:space="preserve">["FACTION"] = 16; </v>
      </c>
      <c r="AM40" t="str">
        <f t="shared" si="17"/>
        <v xml:space="preserve">["TIER"] = 4; </v>
      </c>
      <c r="AN40" t="str">
        <f t="shared" si="18"/>
        <v xml:space="preserve">["MIN_LVL"] = "55"; </v>
      </c>
      <c r="AO40" t="str">
        <f t="shared" si="19"/>
        <v/>
      </c>
      <c r="AP40" t="str">
        <f t="shared" si="20"/>
        <v xml:space="preserve">["NAME"] = { ["EN"] = "The Hounds of Skûmfil"; }; </v>
      </c>
      <c r="AQ40" t="str">
        <f t="shared" si="21"/>
        <v xml:space="preserve">["LORE"] = { ["EN"] = "Defeat cave-claws and deep-claws within Skûmfil."; }; </v>
      </c>
      <c r="AR40" t="str">
        <f t="shared" si="22"/>
        <v xml:space="preserve">["SUMMARY"] = { ["EN"] = "Defeat 60 Cave-claw in Skûmfil"; }; </v>
      </c>
      <c r="AS40" t="str">
        <f t="shared" si="23"/>
        <v xml:space="preserve">["TITLE"] = { ["EN"] = "Deep-cleaver"; }; </v>
      </c>
      <c r="AT40" t="str">
        <f t="shared" si="1"/>
        <v>};</v>
      </c>
    </row>
    <row r="41" spans="1:46" x14ac:dyDescent="0.25">
      <c r="A41">
        <v>1879147180</v>
      </c>
      <c r="B41">
        <v>64</v>
      </c>
      <c r="C41">
        <v>29</v>
      </c>
      <c r="D41" t="s">
        <v>608</v>
      </c>
      <c r="E41" t="s">
        <v>31</v>
      </c>
      <c r="F41">
        <v>2000</v>
      </c>
      <c r="G41" t="s">
        <v>609</v>
      </c>
      <c r="I41">
        <v>10</v>
      </c>
      <c r="J41" t="s">
        <v>583</v>
      </c>
      <c r="K41">
        <v>58</v>
      </c>
      <c r="L41">
        <v>700</v>
      </c>
      <c r="M41" t="s">
        <v>60</v>
      </c>
      <c r="N41" t="s">
        <v>610</v>
      </c>
      <c r="O41" t="s">
        <v>1651</v>
      </c>
      <c r="P41">
        <v>3</v>
      </c>
      <c r="Q41">
        <v>55</v>
      </c>
      <c r="U41" t="str">
        <f t="shared" si="2"/>
        <v xml:space="preserve"> [40] = {["ID"] = 1879147180; }; -- The Horrors with Many Legs (Advanced)</v>
      </c>
      <c r="V41" s="1" t="str">
        <f t="shared" si="3"/>
        <v xml:space="preserve"> [40] = {["ID"] = 1879147180; ["SAVE_INDEX"] = 29; ["TYPE"] =  4; ["VXP"] = 2000; ["LP"] = 10; ["REP"] = 700; ["FACTION"] = 16; ["TIER"] = 3; ["MIN_LVL"] = "55"; ["NAME"] = { ["EN"] = "The Horrors with Many Legs (Advanced)"; }; ["LORE"] = { ["EN"] = "Defeat Gredbyg in Skûmfil"; }; ["SUMMARY"] = { ["EN"] = "Defeat 200 Grodbyg in Skûmfil"; }; };</v>
      </c>
      <c r="W41">
        <f t="shared" si="0"/>
        <v>40</v>
      </c>
      <c r="X41" t="str">
        <f t="shared" si="4"/>
        <v xml:space="preserve"> [40] = {</v>
      </c>
      <c r="Y41" t="str">
        <f t="shared" si="5"/>
        <v xml:space="preserve">["ID"] = 1879147180; </v>
      </c>
      <c r="Z41" t="str">
        <f t="shared" si="6"/>
        <v xml:space="preserve">["ID"] = 1879147180; </v>
      </c>
      <c r="AA41" t="str">
        <f t="shared" si="7"/>
        <v/>
      </c>
      <c r="AB41" s="1" t="str">
        <f t="shared" si="8"/>
        <v xml:space="preserve">["SAVE_INDEX"] = 29; </v>
      </c>
      <c r="AC41">
        <f>VLOOKUP(E41,Type!A$2:B$18,2,FALSE)</f>
        <v>4</v>
      </c>
      <c r="AD41" t="str">
        <f t="shared" si="9"/>
        <v xml:space="preserve">["TYPE"] =  4; </v>
      </c>
      <c r="AE41" t="str">
        <f t="shared" si="10"/>
        <v>2000</v>
      </c>
      <c r="AF41" t="str">
        <f t="shared" si="11"/>
        <v xml:space="preserve">["VXP"] = 2000; </v>
      </c>
      <c r="AG41" t="str">
        <f t="shared" si="12"/>
        <v>10</v>
      </c>
      <c r="AH41" t="str">
        <f t="shared" si="13"/>
        <v xml:space="preserve">["LP"] = 10; </v>
      </c>
      <c r="AI41" t="str">
        <f t="shared" si="14"/>
        <v>700</v>
      </c>
      <c r="AJ41" t="str">
        <f t="shared" si="15"/>
        <v xml:space="preserve">["REP"] = 700; </v>
      </c>
      <c r="AK41">
        <f>VLOOKUP(M41,Faction!A$2:B$78,2,FALSE)</f>
        <v>16</v>
      </c>
      <c r="AL41" t="str">
        <f t="shared" si="16"/>
        <v xml:space="preserve">["FACTION"] = 16; </v>
      </c>
      <c r="AM41" t="str">
        <f t="shared" si="17"/>
        <v xml:space="preserve">["TIER"] = 3; </v>
      </c>
      <c r="AN41" t="str">
        <f t="shared" si="18"/>
        <v xml:space="preserve">["MIN_LVL"] = "55"; </v>
      </c>
      <c r="AO41" t="str">
        <f t="shared" si="19"/>
        <v/>
      </c>
      <c r="AP41" t="str">
        <f t="shared" si="20"/>
        <v xml:space="preserve">["NAME"] = { ["EN"] = "The Horrors with Many Legs (Advanced)"; }; </v>
      </c>
      <c r="AQ41" t="str">
        <f t="shared" si="21"/>
        <v xml:space="preserve">["LORE"] = { ["EN"] = "Defeat Gredbyg in Skûmfil"; }; </v>
      </c>
      <c r="AR41" t="str">
        <f t="shared" si="22"/>
        <v xml:space="preserve">["SUMMARY"] = { ["EN"] = "Defeat 200 Grodbyg in Skûmfil"; }; </v>
      </c>
      <c r="AS41" t="str">
        <f t="shared" si="23"/>
        <v/>
      </c>
      <c r="AT41" t="str">
        <f t="shared" si="1"/>
        <v>};</v>
      </c>
    </row>
    <row r="42" spans="1:46" x14ac:dyDescent="0.25">
      <c r="A42">
        <v>1879147179</v>
      </c>
      <c r="B42">
        <v>63</v>
      </c>
      <c r="C42">
        <v>30</v>
      </c>
      <c r="D42" t="s">
        <v>605</v>
      </c>
      <c r="E42" t="s">
        <v>31</v>
      </c>
      <c r="H42" t="s">
        <v>606</v>
      </c>
      <c r="I42">
        <v>5</v>
      </c>
      <c r="J42" t="s">
        <v>583</v>
      </c>
      <c r="K42">
        <v>58</v>
      </c>
      <c r="L42">
        <v>700</v>
      </c>
      <c r="M42" t="s">
        <v>60</v>
      </c>
      <c r="N42" t="s">
        <v>607</v>
      </c>
      <c r="O42" t="s">
        <v>1651</v>
      </c>
      <c r="P42">
        <v>4</v>
      </c>
      <c r="Q42">
        <v>55</v>
      </c>
      <c r="U42" t="str">
        <f t="shared" si="2"/>
        <v xml:space="preserve"> [41] = {["ID"] = 1879147179; }; -- The Horrors with Many Legs</v>
      </c>
      <c r="V42" s="1" t="str">
        <f t="shared" si="3"/>
        <v xml:space="preserve"> [41] = {["ID"] = 1879147179; ["SAVE_INDEX"] = 30; ["TYPE"] =  4; ["VXP"] =    0; ["LP"] =  5; ["REP"] = 700; ["FACTION"] = 16; ["TIER"] = 4; ["MIN_LVL"] = "55"; ["NAME"] = { ["EN"] = "The Horrors with Many Legs"; }; ["LORE"] = { ["EN"] = "Defeat Gredbyg in Skûmfil"; }; ["SUMMARY"] = { ["EN"] = "Defeat 100 Grodbyg in Skûmfil"; }; ["TITLE"] = { ["EN"] = "Shell-smasher"; }; };</v>
      </c>
      <c r="W42">
        <f t="shared" si="0"/>
        <v>41</v>
      </c>
      <c r="X42" t="str">
        <f t="shared" si="4"/>
        <v xml:space="preserve"> [41] = {</v>
      </c>
      <c r="Y42" t="str">
        <f t="shared" si="5"/>
        <v xml:space="preserve">["ID"] = 1879147179; </v>
      </c>
      <c r="Z42" t="str">
        <f t="shared" si="6"/>
        <v xml:space="preserve">["ID"] = 1879147179; </v>
      </c>
      <c r="AA42" t="str">
        <f t="shared" si="7"/>
        <v/>
      </c>
      <c r="AB42" s="1" t="str">
        <f t="shared" si="8"/>
        <v xml:space="preserve">["SAVE_INDEX"] = 30; </v>
      </c>
      <c r="AC42">
        <f>VLOOKUP(E42,Type!A$2:B$18,2,FALSE)</f>
        <v>4</v>
      </c>
      <c r="AD42" t="str">
        <f t="shared" si="9"/>
        <v xml:space="preserve">["TYPE"] =  4; </v>
      </c>
      <c r="AE42" t="str">
        <f t="shared" si="10"/>
        <v>0</v>
      </c>
      <c r="AF42" t="str">
        <f t="shared" si="11"/>
        <v xml:space="preserve">["VXP"] =    0; </v>
      </c>
      <c r="AG42" t="str">
        <f t="shared" si="12"/>
        <v>5</v>
      </c>
      <c r="AH42" t="str">
        <f t="shared" si="13"/>
        <v xml:space="preserve">["LP"] =  5; </v>
      </c>
      <c r="AI42" t="str">
        <f t="shared" si="14"/>
        <v>700</v>
      </c>
      <c r="AJ42" t="str">
        <f t="shared" si="15"/>
        <v xml:space="preserve">["REP"] = 700; </v>
      </c>
      <c r="AK42">
        <f>VLOOKUP(M42,Faction!A$2:B$78,2,FALSE)</f>
        <v>16</v>
      </c>
      <c r="AL42" t="str">
        <f t="shared" si="16"/>
        <v xml:space="preserve">["FACTION"] = 16; </v>
      </c>
      <c r="AM42" t="str">
        <f t="shared" si="17"/>
        <v xml:space="preserve">["TIER"] = 4; </v>
      </c>
      <c r="AN42" t="str">
        <f t="shared" si="18"/>
        <v xml:space="preserve">["MIN_LVL"] = "55"; </v>
      </c>
      <c r="AO42" t="str">
        <f t="shared" si="19"/>
        <v/>
      </c>
      <c r="AP42" t="str">
        <f t="shared" si="20"/>
        <v xml:space="preserve">["NAME"] = { ["EN"] = "The Horrors with Many Legs"; }; </v>
      </c>
      <c r="AQ42" t="str">
        <f t="shared" si="21"/>
        <v xml:space="preserve">["LORE"] = { ["EN"] = "Defeat Gredbyg in Skûmfil"; }; </v>
      </c>
      <c r="AR42" t="str">
        <f t="shared" si="22"/>
        <v xml:space="preserve">["SUMMARY"] = { ["EN"] = "Defeat 100 Grodbyg in Skûmfil"; }; </v>
      </c>
      <c r="AS42" t="str">
        <f t="shared" si="23"/>
        <v xml:space="preserve">["TITLE"] = { ["EN"] = "Shell-smasher"; }; </v>
      </c>
      <c r="AT42" t="str">
        <f t="shared" si="1"/>
        <v>};</v>
      </c>
    </row>
    <row r="43" spans="1:46" x14ac:dyDescent="0.25">
      <c r="A43">
        <v>1879147182</v>
      </c>
      <c r="B43">
        <v>62</v>
      </c>
      <c r="C43">
        <v>25</v>
      </c>
      <c r="D43" t="s">
        <v>603</v>
      </c>
      <c r="E43" t="s">
        <v>31</v>
      </c>
      <c r="F43">
        <v>2000</v>
      </c>
      <c r="G43" t="s">
        <v>530</v>
      </c>
      <c r="I43">
        <v>10</v>
      </c>
      <c r="J43" t="s">
        <v>583</v>
      </c>
      <c r="K43">
        <v>58</v>
      </c>
      <c r="L43">
        <v>700</v>
      </c>
      <c r="M43" t="s">
        <v>60</v>
      </c>
      <c r="N43" t="s">
        <v>604</v>
      </c>
      <c r="O43" t="s">
        <v>655</v>
      </c>
      <c r="P43">
        <v>3</v>
      </c>
      <c r="Q43">
        <v>55</v>
      </c>
      <c r="U43" t="str">
        <f t="shared" si="2"/>
        <v xml:space="preserve"> [42] = {["ID"] = 1879147182; }; -- The Corpse-beasts of Skûmfil (Advanced)</v>
      </c>
      <c r="V43" s="1" t="str">
        <f t="shared" si="3"/>
        <v xml:space="preserve"> [42] = {["ID"] = 1879147182; ["SAVE_INDEX"] = 25; ["TYPE"] =  4; ["VXP"] = 2000; ["LP"] = 10; ["REP"] = 700; ["FACTION"] = 16; ["TIER"] = 3; ["MIN_LVL"] = "55"; ["NAME"] = { ["EN"] = "The Corpse-beasts of Skûmfil (Advanced)"; }; ["LORE"] = { ["EN"] = "Defeat Kergrim in Skûmfil."; }; ["SUMMARY"] = { ["EN"] = "Defeat 80 Kergrim in Skûmfil"; }; };</v>
      </c>
      <c r="W43">
        <f t="shared" si="0"/>
        <v>42</v>
      </c>
      <c r="X43" t="str">
        <f t="shared" si="4"/>
        <v xml:space="preserve"> [42] = {</v>
      </c>
      <c r="Y43" t="str">
        <f t="shared" si="5"/>
        <v xml:space="preserve">["ID"] = 1879147182; </v>
      </c>
      <c r="Z43" t="str">
        <f t="shared" si="6"/>
        <v xml:space="preserve">["ID"] = 1879147182; </v>
      </c>
      <c r="AA43" t="str">
        <f t="shared" si="7"/>
        <v/>
      </c>
      <c r="AB43" s="1" t="str">
        <f t="shared" si="8"/>
        <v xml:space="preserve">["SAVE_INDEX"] = 25; </v>
      </c>
      <c r="AC43">
        <f>VLOOKUP(E43,Type!A$2:B$18,2,FALSE)</f>
        <v>4</v>
      </c>
      <c r="AD43" t="str">
        <f t="shared" si="9"/>
        <v xml:space="preserve">["TYPE"] =  4; </v>
      </c>
      <c r="AE43" t="str">
        <f t="shared" si="10"/>
        <v>2000</v>
      </c>
      <c r="AF43" t="str">
        <f t="shared" si="11"/>
        <v xml:space="preserve">["VXP"] = 2000; </v>
      </c>
      <c r="AG43" t="str">
        <f t="shared" si="12"/>
        <v>10</v>
      </c>
      <c r="AH43" t="str">
        <f t="shared" si="13"/>
        <v xml:space="preserve">["LP"] = 10; </v>
      </c>
      <c r="AI43" t="str">
        <f t="shared" si="14"/>
        <v>700</v>
      </c>
      <c r="AJ43" t="str">
        <f t="shared" si="15"/>
        <v xml:space="preserve">["REP"] = 700; </v>
      </c>
      <c r="AK43">
        <f>VLOOKUP(M43,Faction!A$2:B$78,2,FALSE)</f>
        <v>16</v>
      </c>
      <c r="AL43" t="str">
        <f t="shared" si="16"/>
        <v xml:space="preserve">["FACTION"] = 16; </v>
      </c>
      <c r="AM43" t="str">
        <f t="shared" si="17"/>
        <v xml:space="preserve">["TIER"] = 3; </v>
      </c>
      <c r="AN43" t="str">
        <f t="shared" si="18"/>
        <v xml:space="preserve">["MIN_LVL"] = "55"; </v>
      </c>
      <c r="AO43" t="str">
        <f t="shared" si="19"/>
        <v/>
      </c>
      <c r="AP43" t="str">
        <f t="shared" si="20"/>
        <v xml:space="preserve">["NAME"] = { ["EN"] = "The Corpse-beasts of Skûmfil (Advanced)"; }; </v>
      </c>
      <c r="AQ43" t="str">
        <f t="shared" si="21"/>
        <v xml:space="preserve">["LORE"] = { ["EN"] = "Defeat Kergrim in Skûmfil."; }; </v>
      </c>
      <c r="AR43" t="str">
        <f t="shared" si="22"/>
        <v xml:space="preserve">["SUMMARY"] = { ["EN"] = "Defeat 80 Kergrim in Skûmfil"; }; </v>
      </c>
      <c r="AS43" t="str">
        <f t="shared" si="23"/>
        <v/>
      </c>
      <c r="AT43" t="str">
        <f t="shared" si="1"/>
        <v>};</v>
      </c>
    </row>
    <row r="44" spans="1:46" x14ac:dyDescent="0.25">
      <c r="A44">
        <v>1879147181</v>
      </c>
      <c r="B44">
        <v>61</v>
      </c>
      <c r="C44">
        <v>26</v>
      </c>
      <c r="D44" t="s">
        <v>600</v>
      </c>
      <c r="E44" t="s">
        <v>31</v>
      </c>
      <c r="H44" t="s">
        <v>601</v>
      </c>
      <c r="I44">
        <v>5</v>
      </c>
      <c r="J44" t="s">
        <v>583</v>
      </c>
      <c r="K44">
        <v>58</v>
      </c>
      <c r="L44">
        <v>700</v>
      </c>
      <c r="M44" t="s">
        <v>60</v>
      </c>
      <c r="N44" t="s">
        <v>602</v>
      </c>
      <c r="O44" t="s">
        <v>655</v>
      </c>
      <c r="P44">
        <v>4</v>
      </c>
      <c r="Q44">
        <v>55</v>
      </c>
      <c r="U44" t="str">
        <f t="shared" si="2"/>
        <v xml:space="preserve"> [43] = {["ID"] = 1879147181; }; -- The Corpse-beasts of Skûmfil</v>
      </c>
      <c r="V44" s="1" t="str">
        <f t="shared" si="3"/>
        <v xml:space="preserve"> [43] = {["ID"] = 1879147181; ["SAVE_INDEX"] = 26; ["TYPE"] =  4; ["VXP"] =    0; ["LP"] =  5; ["REP"] = 700; ["FACTION"] = 16; ["TIER"] = 4; ["MIN_LVL"] = "55"; ["NAME"] = { ["EN"] = "The Corpse-beasts of Skûmfil"; }; ["LORE"] = { ["EN"] = "Defeat Kergrim in Skûmfil."; }; ["SUMMARY"] = { ["EN"] = "Defeat 40 Kergrim in Skûmfil"; }; ["TITLE"] = { ["EN"] = "Nemesis of the Corpse-beasts"; }; };</v>
      </c>
      <c r="W44">
        <f t="shared" si="0"/>
        <v>43</v>
      </c>
      <c r="X44" t="str">
        <f t="shared" si="4"/>
        <v xml:space="preserve"> [43] = {</v>
      </c>
      <c r="Y44" t="str">
        <f t="shared" si="5"/>
        <v xml:space="preserve">["ID"] = 1879147181; </v>
      </c>
      <c r="Z44" t="str">
        <f t="shared" si="6"/>
        <v xml:space="preserve">["ID"] = 1879147181; </v>
      </c>
      <c r="AA44" t="str">
        <f t="shared" si="7"/>
        <v/>
      </c>
      <c r="AB44" s="1" t="str">
        <f t="shared" si="8"/>
        <v xml:space="preserve">["SAVE_INDEX"] = 26; </v>
      </c>
      <c r="AC44">
        <f>VLOOKUP(E44,Type!A$2:B$18,2,FALSE)</f>
        <v>4</v>
      </c>
      <c r="AD44" t="str">
        <f t="shared" si="9"/>
        <v xml:space="preserve">["TYPE"] =  4; </v>
      </c>
      <c r="AE44" t="str">
        <f t="shared" si="10"/>
        <v>0</v>
      </c>
      <c r="AF44" t="str">
        <f t="shared" si="11"/>
        <v xml:space="preserve">["VXP"] =    0; </v>
      </c>
      <c r="AG44" t="str">
        <f t="shared" si="12"/>
        <v>5</v>
      </c>
      <c r="AH44" t="str">
        <f t="shared" si="13"/>
        <v xml:space="preserve">["LP"] =  5; </v>
      </c>
      <c r="AI44" t="str">
        <f t="shared" si="14"/>
        <v>700</v>
      </c>
      <c r="AJ44" t="str">
        <f t="shared" si="15"/>
        <v xml:space="preserve">["REP"] = 700; </v>
      </c>
      <c r="AK44">
        <f>VLOOKUP(M44,Faction!A$2:B$78,2,FALSE)</f>
        <v>16</v>
      </c>
      <c r="AL44" t="str">
        <f t="shared" si="16"/>
        <v xml:space="preserve">["FACTION"] = 16; </v>
      </c>
      <c r="AM44" t="str">
        <f t="shared" si="17"/>
        <v xml:space="preserve">["TIER"] = 4; </v>
      </c>
      <c r="AN44" t="str">
        <f t="shared" si="18"/>
        <v xml:space="preserve">["MIN_LVL"] = "55"; </v>
      </c>
      <c r="AO44" t="str">
        <f t="shared" si="19"/>
        <v/>
      </c>
      <c r="AP44" t="str">
        <f t="shared" si="20"/>
        <v xml:space="preserve">["NAME"] = { ["EN"] = "The Corpse-beasts of Skûmfil"; }; </v>
      </c>
      <c r="AQ44" t="str">
        <f t="shared" si="21"/>
        <v xml:space="preserve">["LORE"] = { ["EN"] = "Defeat Kergrim in Skûmfil."; }; </v>
      </c>
      <c r="AR44" t="str">
        <f t="shared" si="22"/>
        <v xml:space="preserve">["SUMMARY"] = { ["EN"] = "Defeat 40 Kergrim in Skûmfil"; }; </v>
      </c>
      <c r="AS44" t="str">
        <f t="shared" si="23"/>
        <v xml:space="preserve">["TITLE"] = { ["EN"] = "Nemesis of the Corpse-beasts"; }; </v>
      </c>
      <c r="AT44" t="str">
        <f t="shared" si="1"/>
        <v>};</v>
      </c>
    </row>
    <row r="45" spans="1:46" x14ac:dyDescent="0.25">
      <c r="A45">
        <v>1879147184</v>
      </c>
      <c r="B45">
        <v>60</v>
      </c>
      <c r="C45">
        <v>23</v>
      </c>
      <c r="D45" t="s">
        <v>597</v>
      </c>
      <c r="E45" t="s">
        <v>31</v>
      </c>
      <c r="F45">
        <v>2000</v>
      </c>
      <c r="G45" t="s">
        <v>598</v>
      </c>
      <c r="I45">
        <v>10</v>
      </c>
      <c r="J45" t="s">
        <v>583</v>
      </c>
      <c r="K45">
        <v>58</v>
      </c>
      <c r="L45">
        <v>700</v>
      </c>
      <c r="M45" t="s">
        <v>60</v>
      </c>
      <c r="N45" t="s">
        <v>599</v>
      </c>
      <c r="O45" t="s">
        <v>654</v>
      </c>
      <c r="P45">
        <v>3</v>
      </c>
      <c r="Q45">
        <v>55</v>
      </c>
      <c r="U45" t="str">
        <f t="shared" si="2"/>
        <v xml:space="preserve"> [44] = {["ID"] = 1879147184; }; -- The Blighted Ones (Advanced)</v>
      </c>
      <c r="V45" s="1" t="str">
        <f t="shared" si="3"/>
        <v xml:space="preserve"> [44] = {["ID"] = 1879147184; ["SAVE_INDEX"] = 23; ["TYPE"] =  4; ["VXP"] = 2000; ["LP"] = 10; ["REP"] = 700; ["FACTION"] = 16; ["TIER"] = 3; ["MIN_LVL"] = "55"; ["NAME"] = { ["EN"] = "The Blighted Ones (Advanced)"; }; ["LORE"] = { ["EN"] = "Defeat Spiders in Skûmfil."; }; ["SUMMARY"] = { ["EN"] = "Defeat 120 Spiders in Skûmfil"; }; };</v>
      </c>
      <c r="W45">
        <f t="shared" si="0"/>
        <v>44</v>
      </c>
      <c r="X45" t="str">
        <f t="shared" si="4"/>
        <v xml:space="preserve"> [44] = {</v>
      </c>
      <c r="Y45" t="str">
        <f t="shared" si="5"/>
        <v xml:space="preserve">["ID"] = 1879147184; </v>
      </c>
      <c r="Z45" t="str">
        <f t="shared" si="6"/>
        <v xml:space="preserve">["ID"] = 1879147184; </v>
      </c>
      <c r="AA45" t="str">
        <f t="shared" si="7"/>
        <v/>
      </c>
      <c r="AB45" s="1" t="str">
        <f t="shared" si="8"/>
        <v xml:space="preserve">["SAVE_INDEX"] = 23; </v>
      </c>
      <c r="AC45">
        <f>VLOOKUP(E45,Type!A$2:B$18,2,FALSE)</f>
        <v>4</v>
      </c>
      <c r="AD45" t="str">
        <f t="shared" si="9"/>
        <v xml:space="preserve">["TYPE"] =  4; </v>
      </c>
      <c r="AE45" t="str">
        <f t="shared" si="10"/>
        <v>2000</v>
      </c>
      <c r="AF45" t="str">
        <f t="shared" si="11"/>
        <v xml:space="preserve">["VXP"] = 2000; </v>
      </c>
      <c r="AG45" t="str">
        <f t="shared" si="12"/>
        <v>10</v>
      </c>
      <c r="AH45" t="str">
        <f t="shared" si="13"/>
        <v xml:space="preserve">["LP"] = 10; </v>
      </c>
      <c r="AI45" t="str">
        <f t="shared" si="14"/>
        <v>700</v>
      </c>
      <c r="AJ45" t="str">
        <f t="shared" si="15"/>
        <v xml:space="preserve">["REP"] = 700; </v>
      </c>
      <c r="AK45">
        <f>VLOOKUP(M45,Faction!A$2:B$78,2,FALSE)</f>
        <v>16</v>
      </c>
      <c r="AL45" t="str">
        <f t="shared" si="16"/>
        <v xml:space="preserve">["FACTION"] = 16; </v>
      </c>
      <c r="AM45" t="str">
        <f t="shared" si="17"/>
        <v xml:space="preserve">["TIER"] = 3; </v>
      </c>
      <c r="AN45" t="str">
        <f t="shared" si="18"/>
        <v xml:space="preserve">["MIN_LVL"] = "55"; </v>
      </c>
      <c r="AO45" t="str">
        <f t="shared" si="19"/>
        <v/>
      </c>
      <c r="AP45" t="str">
        <f t="shared" si="20"/>
        <v xml:space="preserve">["NAME"] = { ["EN"] = "The Blighted Ones (Advanced)"; }; </v>
      </c>
      <c r="AQ45" t="str">
        <f t="shared" si="21"/>
        <v xml:space="preserve">["LORE"] = { ["EN"] = "Defeat Spiders in Skûmfil."; }; </v>
      </c>
      <c r="AR45" t="str">
        <f t="shared" si="22"/>
        <v xml:space="preserve">["SUMMARY"] = { ["EN"] = "Defeat 120 Spiders in Skûmfil"; }; </v>
      </c>
      <c r="AS45" t="str">
        <f t="shared" si="23"/>
        <v/>
      </c>
      <c r="AT45" t="str">
        <f t="shared" si="1"/>
        <v>};</v>
      </c>
    </row>
    <row r="46" spans="1:46" x14ac:dyDescent="0.25">
      <c r="A46">
        <v>1879147183</v>
      </c>
      <c r="B46">
        <v>59</v>
      </c>
      <c r="C46">
        <v>24</v>
      </c>
      <c r="D46" t="s">
        <v>594</v>
      </c>
      <c r="E46" t="s">
        <v>31</v>
      </c>
      <c r="H46" t="s">
        <v>595</v>
      </c>
      <c r="I46">
        <v>5</v>
      </c>
      <c r="J46" t="s">
        <v>583</v>
      </c>
      <c r="K46">
        <v>58</v>
      </c>
      <c r="L46">
        <v>700</v>
      </c>
      <c r="M46" t="s">
        <v>60</v>
      </c>
      <c r="N46" t="s">
        <v>596</v>
      </c>
      <c r="O46" t="s">
        <v>654</v>
      </c>
      <c r="P46">
        <v>4</v>
      </c>
      <c r="Q46">
        <v>55</v>
      </c>
      <c r="U46" t="str">
        <f t="shared" si="2"/>
        <v xml:space="preserve"> [45] = {["ID"] = 1879147183; }; -- The Blighted Ones</v>
      </c>
      <c r="V46" s="1" t="str">
        <f t="shared" si="3"/>
        <v xml:space="preserve"> [45] = {["ID"] = 1879147183; ["SAVE_INDEX"] = 24; ["TYPE"] =  4; ["VXP"] =    0; ["LP"] =  5; ["REP"] = 700; ["FACTION"] = 16; ["TIER"] = 4; ["MIN_LVL"] = "55"; ["NAME"] = { ["EN"] = "The Blighted Ones"; }; ["LORE"] = { ["EN"] = "Defeat Spiders in Skûmfil."; }; ["SUMMARY"] = { ["EN"] = "Defeat 60 Spiders in Skûmfil"; }; ["TITLE"] = { ["EN"] = "Web-shredder"; }; };</v>
      </c>
      <c r="W46">
        <f t="shared" si="0"/>
        <v>45</v>
      </c>
      <c r="X46" t="str">
        <f t="shared" si="4"/>
        <v xml:space="preserve"> [45] = {</v>
      </c>
      <c r="Y46" t="str">
        <f t="shared" si="5"/>
        <v xml:space="preserve">["ID"] = 1879147183; </v>
      </c>
      <c r="Z46" t="str">
        <f t="shared" si="6"/>
        <v xml:space="preserve">["ID"] = 1879147183; </v>
      </c>
      <c r="AA46" t="str">
        <f t="shared" si="7"/>
        <v/>
      </c>
      <c r="AB46" s="1" t="str">
        <f t="shared" si="8"/>
        <v xml:space="preserve">["SAVE_INDEX"] = 24; </v>
      </c>
      <c r="AC46">
        <f>VLOOKUP(E46,Type!A$2:B$18,2,FALSE)</f>
        <v>4</v>
      </c>
      <c r="AD46" t="str">
        <f t="shared" si="9"/>
        <v xml:space="preserve">["TYPE"] =  4; </v>
      </c>
      <c r="AE46" t="str">
        <f t="shared" si="10"/>
        <v>0</v>
      </c>
      <c r="AF46" t="str">
        <f t="shared" si="11"/>
        <v xml:space="preserve">["VXP"] =    0; </v>
      </c>
      <c r="AG46" t="str">
        <f t="shared" si="12"/>
        <v>5</v>
      </c>
      <c r="AH46" t="str">
        <f t="shared" si="13"/>
        <v xml:space="preserve">["LP"] =  5; </v>
      </c>
      <c r="AI46" t="str">
        <f t="shared" si="14"/>
        <v>700</v>
      </c>
      <c r="AJ46" t="str">
        <f t="shared" si="15"/>
        <v xml:space="preserve">["REP"] = 700; </v>
      </c>
      <c r="AK46">
        <f>VLOOKUP(M46,Faction!A$2:B$78,2,FALSE)</f>
        <v>16</v>
      </c>
      <c r="AL46" t="str">
        <f t="shared" si="16"/>
        <v xml:space="preserve">["FACTION"] = 16; </v>
      </c>
      <c r="AM46" t="str">
        <f t="shared" si="17"/>
        <v xml:space="preserve">["TIER"] = 4; </v>
      </c>
      <c r="AN46" t="str">
        <f t="shared" si="18"/>
        <v xml:space="preserve">["MIN_LVL"] = "55"; </v>
      </c>
      <c r="AO46" t="str">
        <f t="shared" si="19"/>
        <v/>
      </c>
      <c r="AP46" t="str">
        <f t="shared" si="20"/>
        <v xml:space="preserve">["NAME"] = { ["EN"] = "The Blighted Ones"; }; </v>
      </c>
      <c r="AQ46" t="str">
        <f t="shared" si="21"/>
        <v xml:space="preserve">["LORE"] = { ["EN"] = "Defeat Spiders in Skûmfil."; }; </v>
      </c>
      <c r="AR46" t="str">
        <f t="shared" si="22"/>
        <v xml:space="preserve">["SUMMARY"] = { ["EN"] = "Defeat 60 Spiders in Skûmfil"; }; </v>
      </c>
      <c r="AS46" t="str">
        <f t="shared" si="23"/>
        <v xml:space="preserve">["TITLE"] = { ["EN"] = "Web-shredder"; }; </v>
      </c>
      <c r="AT46" t="str">
        <f t="shared" si="1"/>
        <v>};</v>
      </c>
    </row>
    <row r="47" spans="1:46" x14ac:dyDescent="0.25">
      <c r="D47" s="3" t="s">
        <v>1441</v>
      </c>
      <c r="E47" s="2" t="s">
        <v>134</v>
      </c>
      <c r="M47" t="s">
        <v>79</v>
      </c>
      <c r="P47">
        <v>1</v>
      </c>
      <c r="S47">
        <v>49</v>
      </c>
      <c r="U47" t="str">
        <f t="shared" si="2"/>
        <v xml:space="preserve"> [46] = {["CAT_ID"] = 49; }; -- -- Dark Delvings --</v>
      </c>
      <c r="V47" s="1" t="str">
        <f t="shared" si="3"/>
        <v xml:space="preserve"> [46] = {                                          ["TYPE"] = 14; ["VXP"] =    0; ["LP"] =  0; ["REP"] =   0; ["FACTION"] =  1; ["TIER"] = 1;                     ["NAME"] = { ["EN"] = "-- Dark Delvings --"; }; };</v>
      </c>
      <c r="W47">
        <f t="shared" si="0"/>
        <v>46</v>
      </c>
      <c r="X47" t="str">
        <f t="shared" si="4"/>
        <v xml:space="preserve"> [46] = {</v>
      </c>
      <c r="Y47" t="str">
        <f t="shared" si="5"/>
        <v xml:space="preserve">                     </v>
      </c>
      <c r="Z47" t="str">
        <f t="shared" si="6"/>
        <v/>
      </c>
      <c r="AA47" t="str">
        <f t="shared" si="7"/>
        <v xml:space="preserve">["CAT_ID"] = 49; </v>
      </c>
      <c r="AB47" s="1" t="str">
        <f t="shared" si="8"/>
        <v xml:space="preserve">                     </v>
      </c>
      <c r="AC47">
        <f>VLOOKUP(E47,Type!A$2:B$18,2,FALSE)</f>
        <v>14</v>
      </c>
      <c r="AD47" t="str">
        <f t="shared" si="9"/>
        <v xml:space="preserve">["TYPE"] = 14; </v>
      </c>
      <c r="AE47" t="str">
        <f t="shared" si="10"/>
        <v>0</v>
      </c>
      <c r="AF47" t="str">
        <f t="shared" si="11"/>
        <v xml:space="preserve">["VXP"] =    0; </v>
      </c>
      <c r="AG47" t="str">
        <f t="shared" si="12"/>
        <v>0</v>
      </c>
      <c r="AH47" t="str">
        <f t="shared" si="13"/>
        <v xml:space="preserve">["LP"] =  0; </v>
      </c>
      <c r="AI47" t="str">
        <f t="shared" si="14"/>
        <v>0</v>
      </c>
      <c r="AJ47" t="str">
        <f t="shared" si="15"/>
        <v xml:space="preserve">["REP"] =   0; </v>
      </c>
      <c r="AK47">
        <f>VLOOKUP(M47,Faction!A$2:B$78,2,FALSE)</f>
        <v>1</v>
      </c>
      <c r="AL47" t="str">
        <f t="shared" si="16"/>
        <v xml:space="preserve">["FACTION"] =  1; </v>
      </c>
      <c r="AM47" t="str">
        <f t="shared" si="17"/>
        <v xml:space="preserve">["TIER"] = 1; </v>
      </c>
      <c r="AN47" t="str">
        <f t="shared" si="18"/>
        <v xml:space="preserve">                    </v>
      </c>
      <c r="AO47" t="str">
        <f t="shared" si="19"/>
        <v/>
      </c>
      <c r="AP47" t="str">
        <f t="shared" si="20"/>
        <v xml:space="preserve">["NAME"] = { ["EN"] = "-- Dark Delvings --"; }; </v>
      </c>
      <c r="AQ47" t="str">
        <f t="shared" si="21"/>
        <v/>
      </c>
      <c r="AR47" t="str">
        <f t="shared" si="22"/>
        <v/>
      </c>
      <c r="AS47" t="str">
        <f t="shared" si="23"/>
        <v/>
      </c>
      <c r="AT47" t="str">
        <f t="shared" si="1"/>
        <v>};</v>
      </c>
    </row>
    <row r="48" spans="1:46" x14ac:dyDescent="0.25">
      <c r="A48">
        <v>1879147170</v>
      </c>
      <c r="B48">
        <v>23</v>
      </c>
      <c r="C48">
        <v>33</v>
      </c>
      <c r="D48" t="s">
        <v>490</v>
      </c>
      <c r="E48" t="s">
        <v>26</v>
      </c>
      <c r="H48" t="s">
        <v>491</v>
      </c>
      <c r="I48">
        <v>10</v>
      </c>
      <c r="J48" t="s">
        <v>492</v>
      </c>
      <c r="K48">
        <v>58</v>
      </c>
      <c r="L48">
        <v>700</v>
      </c>
      <c r="M48" t="s">
        <v>61</v>
      </c>
      <c r="N48" t="s">
        <v>493</v>
      </c>
      <c r="O48" t="s">
        <v>1644</v>
      </c>
      <c r="P48">
        <v>2</v>
      </c>
      <c r="Q48">
        <v>55</v>
      </c>
      <c r="U48" t="str">
        <f t="shared" si="2"/>
        <v xml:space="preserve"> [47] = {["ID"] = 1879147170; }; -- Triumph within the Forsaken Deeps</v>
      </c>
      <c r="V48" s="1" t="str">
        <f t="shared" si="3"/>
        <v xml:space="preserve"> [47] = {["ID"] = 1879147170; ["SAVE_INDEX"] = 33; ["TYPE"] =  6; ["VXP"] =    0; ["LP"] = 10; ["REP"] = 700; ["FACTION"] = 17; ["TIER"] = 2; ["MIN_LVL"] = "55"; ["NAME"] = { ["EN"] = "Triumph within the Forsaken Deeps"; }; ["LORE"] = { ["EN"] = "Drive evil from the Dark Delvings"; }; ["SUMMARY"] = { ["EN"] = "Complete 4 deeds in The Dark Delvings"; }; ["TITLE"] = { ["EN"] = "A Light in the Dark"; }; };</v>
      </c>
      <c r="W48">
        <f t="shared" si="0"/>
        <v>47</v>
      </c>
      <c r="X48" t="str">
        <f t="shared" si="4"/>
        <v xml:space="preserve"> [47] = {</v>
      </c>
      <c r="Y48" t="str">
        <f t="shared" si="5"/>
        <v xml:space="preserve">["ID"] = 1879147170; </v>
      </c>
      <c r="Z48" t="str">
        <f t="shared" si="6"/>
        <v xml:space="preserve">["ID"] = 1879147170; </v>
      </c>
      <c r="AA48" t="str">
        <f t="shared" si="7"/>
        <v/>
      </c>
      <c r="AB48" s="1" t="str">
        <f t="shared" si="8"/>
        <v xml:space="preserve">["SAVE_INDEX"] = 33; </v>
      </c>
      <c r="AC48">
        <f>VLOOKUP(E48,Type!A$2:B$18,2,FALSE)</f>
        <v>6</v>
      </c>
      <c r="AD48" t="str">
        <f t="shared" si="9"/>
        <v xml:space="preserve">["TYPE"] =  6; </v>
      </c>
      <c r="AE48" t="str">
        <f t="shared" si="10"/>
        <v>0</v>
      </c>
      <c r="AF48" t="str">
        <f t="shared" si="11"/>
        <v xml:space="preserve">["VXP"] =    0; </v>
      </c>
      <c r="AG48" t="str">
        <f t="shared" si="12"/>
        <v>10</v>
      </c>
      <c r="AH48" t="str">
        <f t="shared" si="13"/>
        <v xml:space="preserve">["LP"] = 10; </v>
      </c>
      <c r="AI48" t="str">
        <f t="shared" si="14"/>
        <v>700</v>
      </c>
      <c r="AJ48" t="str">
        <f t="shared" si="15"/>
        <v xml:space="preserve">["REP"] = 700; </v>
      </c>
      <c r="AK48">
        <f>VLOOKUP(M48,Faction!A$2:B$78,2,FALSE)</f>
        <v>17</v>
      </c>
      <c r="AL48" t="str">
        <f t="shared" si="16"/>
        <v xml:space="preserve">["FACTION"] = 17; </v>
      </c>
      <c r="AM48" t="str">
        <f t="shared" si="17"/>
        <v xml:space="preserve">["TIER"] = 2; </v>
      </c>
      <c r="AN48" t="str">
        <f t="shared" si="18"/>
        <v xml:space="preserve">["MIN_LVL"] = "55"; </v>
      </c>
      <c r="AO48" t="str">
        <f t="shared" si="19"/>
        <v/>
      </c>
      <c r="AP48" t="str">
        <f t="shared" si="20"/>
        <v xml:space="preserve">["NAME"] = { ["EN"] = "Triumph within the Forsaken Deeps"; }; </v>
      </c>
      <c r="AQ48" t="str">
        <f t="shared" si="21"/>
        <v xml:space="preserve">["LORE"] = { ["EN"] = "Drive evil from the Dark Delvings"; }; </v>
      </c>
      <c r="AR48" t="str">
        <f t="shared" si="22"/>
        <v xml:space="preserve">["SUMMARY"] = { ["EN"] = "Complete 4 deeds in The Dark Delvings"; }; </v>
      </c>
      <c r="AS48" t="str">
        <f t="shared" si="23"/>
        <v xml:space="preserve">["TITLE"] = { ["EN"] = "A Light in the Dark"; }; </v>
      </c>
      <c r="AT48" t="str">
        <f t="shared" si="1"/>
        <v>};</v>
      </c>
    </row>
    <row r="49" spans="1:46" x14ac:dyDescent="0.25">
      <c r="A49">
        <v>1879147171</v>
      </c>
      <c r="B49">
        <v>24</v>
      </c>
      <c r="C49">
        <v>34</v>
      </c>
      <c r="D49" t="s">
        <v>494</v>
      </c>
      <c r="E49" t="s">
        <v>26</v>
      </c>
      <c r="H49" t="s">
        <v>495</v>
      </c>
      <c r="I49">
        <v>10</v>
      </c>
      <c r="J49" t="s">
        <v>492</v>
      </c>
      <c r="K49">
        <v>58</v>
      </c>
      <c r="L49">
        <v>700</v>
      </c>
      <c r="M49" t="s">
        <v>61</v>
      </c>
      <c r="N49" t="s">
        <v>496</v>
      </c>
      <c r="O49" t="s">
        <v>1645</v>
      </c>
      <c r="P49">
        <v>3</v>
      </c>
      <c r="Q49">
        <v>55</v>
      </c>
      <c r="U49" t="str">
        <f t="shared" si="2"/>
        <v xml:space="preserve"> [48] = {["ID"] = 1879147171; }; -- Runes of the Dark Delvings</v>
      </c>
      <c r="V49" s="1" t="str">
        <f t="shared" si="3"/>
        <v xml:space="preserve"> [48] = {["ID"] = 1879147171; ["SAVE_INDEX"] = 34; ["TYPE"] =  6; ["VXP"] =    0; ["LP"] = 10; ["REP"] = 700; ["FACTION"] = 17; ["TIER"] = 3; ["MIN_LVL"] = "55"; ["NAME"] = { ["EN"] = "Runes of the Dark Delvings"; }; ["LORE"] = { ["EN"] = "Find hidden rune-stones in the Dark Delvings"; }; ["SUMMARY"] = { ["EN"] = "Find 4 rune-stones in The Dark Delvings"; }; ["TITLE"] = { ["EN"] = "Diviner"; }; };</v>
      </c>
      <c r="W49">
        <f t="shared" si="0"/>
        <v>48</v>
      </c>
      <c r="X49" t="str">
        <f t="shared" si="4"/>
        <v xml:space="preserve"> [48] = {</v>
      </c>
      <c r="Y49" t="str">
        <f t="shared" si="5"/>
        <v xml:space="preserve">["ID"] = 1879147171; </v>
      </c>
      <c r="Z49" t="str">
        <f t="shared" si="6"/>
        <v xml:space="preserve">["ID"] = 1879147171; </v>
      </c>
      <c r="AA49" t="str">
        <f t="shared" si="7"/>
        <v/>
      </c>
      <c r="AB49" s="1" t="str">
        <f t="shared" si="8"/>
        <v xml:space="preserve">["SAVE_INDEX"] = 34; </v>
      </c>
      <c r="AC49">
        <f>VLOOKUP(E49,Type!A$2:B$18,2,FALSE)</f>
        <v>6</v>
      </c>
      <c r="AD49" t="str">
        <f t="shared" si="9"/>
        <v xml:space="preserve">["TYPE"] =  6; </v>
      </c>
      <c r="AE49" t="str">
        <f t="shared" si="10"/>
        <v>0</v>
      </c>
      <c r="AF49" t="str">
        <f t="shared" si="11"/>
        <v xml:space="preserve">["VXP"] =    0; </v>
      </c>
      <c r="AG49" t="str">
        <f t="shared" si="12"/>
        <v>10</v>
      </c>
      <c r="AH49" t="str">
        <f t="shared" si="13"/>
        <v xml:space="preserve">["LP"] = 10; </v>
      </c>
      <c r="AI49" t="str">
        <f t="shared" si="14"/>
        <v>700</v>
      </c>
      <c r="AJ49" t="str">
        <f t="shared" si="15"/>
        <v xml:space="preserve">["REP"] = 700; </v>
      </c>
      <c r="AK49">
        <f>VLOOKUP(M49,Faction!A$2:B$78,2,FALSE)</f>
        <v>17</v>
      </c>
      <c r="AL49" t="str">
        <f t="shared" si="16"/>
        <v xml:space="preserve">["FACTION"] = 17; </v>
      </c>
      <c r="AM49" t="str">
        <f t="shared" si="17"/>
        <v xml:space="preserve">["TIER"] = 3; </v>
      </c>
      <c r="AN49" t="str">
        <f t="shared" si="18"/>
        <v xml:space="preserve">["MIN_LVL"] = "55"; </v>
      </c>
      <c r="AO49" t="str">
        <f t="shared" si="19"/>
        <v/>
      </c>
      <c r="AP49" t="str">
        <f t="shared" si="20"/>
        <v xml:space="preserve">["NAME"] = { ["EN"] = "Runes of the Dark Delvings"; }; </v>
      </c>
      <c r="AQ49" t="str">
        <f t="shared" si="21"/>
        <v xml:space="preserve">["LORE"] = { ["EN"] = "Find hidden rune-stones in the Dark Delvings"; }; </v>
      </c>
      <c r="AR49" t="str">
        <f t="shared" si="22"/>
        <v xml:space="preserve">["SUMMARY"] = { ["EN"] = "Find 4 rune-stones in The Dark Delvings"; }; </v>
      </c>
      <c r="AS49" t="str">
        <f t="shared" si="23"/>
        <v xml:space="preserve">["TITLE"] = { ["EN"] = "Diviner"; }; </v>
      </c>
      <c r="AT49" t="str">
        <f t="shared" si="1"/>
        <v>};</v>
      </c>
    </row>
    <row r="50" spans="1:46" x14ac:dyDescent="0.25">
      <c r="A50">
        <v>1879147174</v>
      </c>
      <c r="B50">
        <v>25</v>
      </c>
      <c r="C50">
        <v>35</v>
      </c>
      <c r="D50" t="s">
        <v>497</v>
      </c>
      <c r="E50" t="s">
        <v>31</v>
      </c>
      <c r="F50">
        <v>2000</v>
      </c>
      <c r="G50" t="s">
        <v>498</v>
      </c>
      <c r="H50" t="s">
        <v>499</v>
      </c>
      <c r="I50">
        <v>5</v>
      </c>
      <c r="J50" t="s">
        <v>492</v>
      </c>
      <c r="K50">
        <v>58</v>
      </c>
      <c r="L50">
        <v>700</v>
      </c>
      <c r="M50" t="s">
        <v>60</v>
      </c>
      <c r="N50" t="s">
        <v>500</v>
      </c>
      <c r="O50" t="s">
        <v>1647</v>
      </c>
      <c r="P50">
        <v>3</v>
      </c>
      <c r="Q50">
        <v>55</v>
      </c>
      <c r="U50" t="str">
        <f t="shared" si="2"/>
        <v xml:space="preserve"> [49] = {["ID"] = 1879147174; }; -- Leaders of the Nameless</v>
      </c>
      <c r="V50" s="1" t="str">
        <f t="shared" si="3"/>
        <v xml:space="preserve"> [49] = {["ID"] = 1879147174; ["SAVE_INDEX"] = 35; ["TYPE"] =  4; ["VXP"] = 2000; ["LP"] =  5; ["REP"] = 700; ["FACTION"] = 16; ["TIER"] = 3; ["MIN_LVL"] = "55"; ["NAME"] = { ["EN"] = "Leaders of the Nameless"; }; ["LORE"] = { ["EN"] = "Defeat the leaders of the Nameless horrors within the Dark Delvings"; }; ["SUMMARY"] = { ["EN"] = "Defeat 3 leaders in The Dark Delvings"; }; ["TITLE"] = { ["EN"] = "Doom-breaker"; }; };</v>
      </c>
      <c r="W50">
        <f t="shared" si="0"/>
        <v>49</v>
      </c>
      <c r="X50" t="str">
        <f t="shared" si="4"/>
        <v xml:space="preserve"> [49] = {</v>
      </c>
      <c r="Y50" t="str">
        <f t="shared" si="5"/>
        <v xml:space="preserve">["ID"] = 1879147174; </v>
      </c>
      <c r="Z50" t="str">
        <f t="shared" si="6"/>
        <v xml:space="preserve">["ID"] = 1879147174; </v>
      </c>
      <c r="AA50" t="str">
        <f t="shared" si="7"/>
        <v/>
      </c>
      <c r="AB50" s="1" t="str">
        <f t="shared" si="8"/>
        <v xml:space="preserve">["SAVE_INDEX"] = 35; </v>
      </c>
      <c r="AC50">
        <f>VLOOKUP(E50,Type!A$2:B$18,2,FALSE)</f>
        <v>4</v>
      </c>
      <c r="AD50" t="str">
        <f t="shared" si="9"/>
        <v xml:space="preserve">["TYPE"] =  4; </v>
      </c>
      <c r="AE50" t="str">
        <f t="shared" si="10"/>
        <v>2000</v>
      </c>
      <c r="AF50" t="str">
        <f t="shared" si="11"/>
        <v xml:space="preserve">["VXP"] = 2000; </v>
      </c>
      <c r="AG50" t="str">
        <f t="shared" si="12"/>
        <v>5</v>
      </c>
      <c r="AH50" t="str">
        <f t="shared" si="13"/>
        <v xml:space="preserve">["LP"] =  5; </v>
      </c>
      <c r="AI50" t="str">
        <f t="shared" si="14"/>
        <v>700</v>
      </c>
      <c r="AJ50" t="str">
        <f t="shared" si="15"/>
        <v xml:space="preserve">["REP"] = 700; </v>
      </c>
      <c r="AK50">
        <f>VLOOKUP(M50,Faction!A$2:B$78,2,FALSE)</f>
        <v>16</v>
      </c>
      <c r="AL50" t="str">
        <f t="shared" si="16"/>
        <v xml:space="preserve">["FACTION"] = 16; </v>
      </c>
      <c r="AM50" t="str">
        <f t="shared" si="17"/>
        <v xml:space="preserve">["TIER"] = 3; </v>
      </c>
      <c r="AN50" t="str">
        <f t="shared" si="18"/>
        <v xml:space="preserve">["MIN_LVL"] = "55"; </v>
      </c>
      <c r="AO50" t="str">
        <f t="shared" si="19"/>
        <v/>
      </c>
      <c r="AP50" t="str">
        <f t="shared" si="20"/>
        <v xml:space="preserve">["NAME"] = { ["EN"] = "Leaders of the Nameless"; }; </v>
      </c>
      <c r="AQ50" t="str">
        <f t="shared" si="21"/>
        <v xml:space="preserve">["LORE"] = { ["EN"] = "Defeat the leaders of the Nameless horrors within the Dark Delvings"; }; </v>
      </c>
      <c r="AR50" t="str">
        <f t="shared" si="22"/>
        <v xml:space="preserve">["SUMMARY"] = { ["EN"] = "Defeat 3 leaders in The Dark Delvings"; }; </v>
      </c>
      <c r="AS50" t="str">
        <f t="shared" si="23"/>
        <v xml:space="preserve">["TITLE"] = { ["EN"] = "Doom-breaker"; }; </v>
      </c>
      <c r="AT50" t="str">
        <f t="shared" si="1"/>
        <v>};</v>
      </c>
    </row>
    <row r="51" spans="1:46" x14ac:dyDescent="0.25">
      <c r="A51">
        <v>1879147186</v>
      </c>
      <c r="B51">
        <v>27</v>
      </c>
      <c r="C51">
        <v>36</v>
      </c>
      <c r="D51" t="s">
        <v>503</v>
      </c>
      <c r="E51" t="s">
        <v>31</v>
      </c>
      <c r="F51">
        <v>2000</v>
      </c>
      <c r="G51" t="s">
        <v>483</v>
      </c>
      <c r="I51">
        <v>10</v>
      </c>
      <c r="J51" t="s">
        <v>492</v>
      </c>
      <c r="K51">
        <v>58</v>
      </c>
      <c r="L51">
        <v>700</v>
      </c>
      <c r="M51" t="s">
        <v>60</v>
      </c>
      <c r="N51" t="s">
        <v>504</v>
      </c>
      <c r="O51" t="s">
        <v>644</v>
      </c>
      <c r="P51">
        <v>3</v>
      </c>
      <c r="Q51">
        <v>55</v>
      </c>
      <c r="U51" t="str">
        <f t="shared" si="2"/>
        <v xml:space="preserve"> [50] = {["ID"] = 1879147186; }; -- Glow-worm Slayer (Advanced)</v>
      </c>
      <c r="V51" s="1" t="str">
        <f t="shared" si="3"/>
        <v xml:space="preserve"> [50] = {["ID"] = 1879147186; ["SAVE_INDEX"] = 36; ["TYPE"] =  4; ["VXP"] = 2000; ["LP"] = 10; ["REP"] = 700; ["FACTION"] = 16; ["TIER"] = 3; ["MIN_LVL"] = "55"; ["NAME"] = { ["EN"] = "Glow-worm Slayer (Advanced)"; }; ["LORE"] = { ["EN"] = "Defeat Glow-worms in the Dark Delvings."; }; ["SUMMARY"] = { ["EN"] = "Defeat 120 Glow-worms in The Dark Delvings"; }; };</v>
      </c>
      <c r="W51">
        <f t="shared" si="0"/>
        <v>50</v>
      </c>
      <c r="X51" t="str">
        <f t="shared" si="4"/>
        <v xml:space="preserve"> [50] = {</v>
      </c>
      <c r="Y51" t="str">
        <f t="shared" si="5"/>
        <v xml:space="preserve">["ID"] = 1879147186; </v>
      </c>
      <c r="Z51" t="str">
        <f t="shared" si="6"/>
        <v xml:space="preserve">["ID"] = 1879147186; </v>
      </c>
      <c r="AA51" t="str">
        <f t="shared" si="7"/>
        <v/>
      </c>
      <c r="AB51" s="1" t="str">
        <f t="shared" si="8"/>
        <v xml:space="preserve">["SAVE_INDEX"] = 36; </v>
      </c>
      <c r="AC51">
        <f>VLOOKUP(E51,Type!A$2:B$18,2,FALSE)</f>
        <v>4</v>
      </c>
      <c r="AD51" t="str">
        <f t="shared" si="9"/>
        <v xml:space="preserve">["TYPE"] =  4; </v>
      </c>
      <c r="AE51" t="str">
        <f t="shared" si="10"/>
        <v>2000</v>
      </c>
      <c r="AF51" t="str">
        <f t="shared" si="11"/>
        <v xml:space="preserve">["VXP"] = 2000; </v>
      </c>
      <c r="AG51" t="str">
        <f t="shared" si="12"/>
        <v>10</v>
      </c>
      <c r="AH51" t="str">
        <f t="shared" si="13"/>
        <v xml:space="preserve">["LP"] = 10; </v>
      </c>
      <c r="AI51" t="str">
        <f t="shared" si="14"/>
        <v>700</v>
      </c>
      <c r="AJ51" t="str">
        <f t="shared" si="15"/>
        <v xml:space="preserve">["REP"] = 700; </v>
      </c>
      <c r="AK51">
        <f>VLOOKUP(M51,Faction!A$2:B$78,2,FALSE)</f>
        <v>16</v>
      </c>
      <c r="AL51" t="str">
        <f t="shared" si="16"/>
        <v xml:space="preserve">["FACTION"] = 16; </v>
      </c>
      <c r="AM51" t="str">
        <f t="shared" si="17"/>
        <v xml:space="preserve">["TIER"] = 3; </v>
      </c>
      <c r="AN51" t="str">
        <f t="shared" si="18"/>
        <v xml:space="preserve">["MIN_LVL"] = "55"; </v>
      </c>
      <c r="AO51" t="str">
        <f t="shared" si="19"/>
        <v/>
      </c>
      <c r="AP51" t="str">
        <f t="shared" si="20"/>
        <v xml:space="preserve">["NAME"] = { ["EN"] = "Glow-worm Slayer (Advanced)"; }; </v>
      </c>
      <c r="AQ51" t="str">
        <f t="shared" si="21"/>
        <v xml:space="preserve">["LORE"] = { ["EN"] = "Defeat Glow-worms in the Dark Delvings."; }; </v>
      </c>
      <c r="AR51" t="str">
        <f t="shared" si="22"/>
        <v xml:space="preserve">["SUMMARY"] = { ["EN"] = "Defeat 120 Glow-worms in The Dark Delvings"; }; </v>
      </c>
      <c r="AS51" t="str">
        <f t="shared" si="23"/>
        <v/>
      </c>
      <c r="AT51" t="str">
        <f t="shared" si="1"/>
        <v>};</v>
      </c>
    </row>
    <row r="52" spans="1:46" x14ac:dyDescent="0.25">
      <c r="A52">
        <v>1879147185</v>
      </c>
      <c r="B52">
        <v>26</v>
      </c>
      <c r="C52">
        <v>37</v>
      </c>
      <c r="D52" t="s">
        <v>501</v>
      </c>
      <c r="E52" t="s">
        <v>31</v>
      </c>
      <c r="H52" t="s">
        <v>2007</v>
      </c>
      <c r="I52">
        <v>5</v>
      </c>
      <c r="J52" t="s">
        <v>492</v>
      </c>
      <c r="K52">
        <v>58</v>
      </c>
      <c r="L52">
        <v>700</v>
      </c>
      <c r="M52" t="s">
        <v>60</v>
      </c>
      <c r="N52" t="s">
        <v>502</v>
      </c>
      <c r="O52" t="s">
        <v>644</v>
      </c>
      <c r="P52">
        <v>4</v>
      </c>
      <c r="Q52">
        <v>55</v>
      </c>
      <c r="U52" t="str">
        <f t="shared" si="2"/>
        <v xml:space="preserve"> [51] = {["ID"] = 1879147185; }; -- Glow-worm Slayer</v>
      </c>
      <c r="V52" s="1" t="str">
        <f t="shared" si="3"/>
        <v xml:space="preserve"> [51] = {["ID"] = 1879147185; ["SAVE_INDEX"] = 37; ["TYPE"] =  4; ["VXP"] =    0; ["LP"] =  5; ["REP"] = 700; ["FACTION"] = 16; ["TIER"] = 4; ["MIN_LVL"] = "55"; ["NAME"] = { ["EN"] = "Glow-worm Slayer"; }; ["LORE"] = { ["EN"] = "Defeat Glow-worms in the Dark Delvings."; }; ["SUMMARY"] = { ["EN"] = "Defeat 60 Glow-worms in The Dark Delvings"; }; ["TITLE"] = { ["EN"] = "the Brilliant"; }; };</v>
      </c>
      <c r="W52">
        <f t="shared" si="0"/>
        <v>51</v>
      </c>
      <c r="X52" t="str">
        <f t="shared" si="4"/>
        <v xml:space="preserve"> [51] = {</v>
      </c>
      <c r="Y52" t="str">
        <f t="shared" si="5"/>
        <v xml:space="preserve">["ID"] = 1879147185; </v>
      </c>
      <c r="Z52" t="str">
        <f t="shared" si="6"/>
        <v xml:space="preserve">["ID"] = 1879147185; </v>
      </c>
      <c r="AA52" t="str">
        <f t="shared" si="7"/>
        <v/>
      </c>
      <c r="AB52" s="1" t="str">
        <f t="shared" si="8"/>
        <v xml:space="preserve">["SAVE_INDEX"] = 37; </v>
      </c>
      <c r="AC52">
        <f>VLOOKUP(E52,Type!A$2:B$18,2,FALSE)</f>
        <v>4</v>
      </c>
      <c r="AD52" t="str">
        <f t="shared" si="9"/>
        <v xml:space="preserve">["TYPE"] =  4; </v>
      </c>
      <c r="AE52" t="str">
        <f t="shared" si="10"/>
        <v>0</v>
      </c>
      <c r="AF52" t="str">
        <f t="shared" si="11"/>
        <v xml:space="preserve">["VXP"] =    0; </v>
      </c>
      <c r="AG52" t="str">
        <f t="shared" si="12"/>
        <v>5</v>
      </c>
      <c r="AH52" t="str">
        <f t="shared" si="13"/>
        <v xml:space="preserve">["LP"] =  5; </v>
      </c>
      <c r="AI52" t="str">
        <f t="shared" si="14"/>
        <v>700</v>
      </c>
      <c r="AJ52" t="str">
        <f t="shared" si="15"/>
        <v xml:space="preserve">["REP"] = 700; </v>
      </c>
      <c r="AK52">
        <f>VLOOKUP(M52,Faction!A$2:B$78,2,FALSE)</f>
        <v>16</v>
      </c>
      <c r="AL52" t="str">
        <f t="shared" si="16"/>
        <v xml:space="preserve">["FACTION"] = 16; </v>
      </c>
      <c r="AM52" t="str">
        <f t="shared" si="17"/>
        <v xml:space="preserve">["TIER"] = 4; </v>
      </c>
      <c r="AN52" t="str">
        <f t="shared" si="18"/>
        <v xml:space="preserve">["MIN_LVL"] = "55"; </v>
      </c>
      <c r="AO52" t="str">
        <f t="shared" si="19"/>
        <v/>
      </c>
      <c r="AP52" t="str">
        <f t="shared" si="20"/>
        <v xml:space="preserve">["NAME"] = { ["EN"] = "Glow-worm Slayer"; }; </v>
      </c>
      <c r="AQ52" t="str">
        <f t="shared" si="21"/>
        <v xml:space="preserve">["LORE"] = { ["EN"] = "Defeat Glow-worms in the Dark Delvings."; }; </v>
      </c>
      <c r="AR52" t="str">
        <f t="shared" si="22"/>
        <v xml:space="preserve">["SUMMARY"] = { ["EN"] = "Defeat 60 Glow-worms in The Dark Delvings"; }; </v>
      </c>
      <c r="AS52" t="str">
        <f t="shared" si="23"/>
        <v xml:space="preserve">["TITLE"] = { ["EN"] = "the Brilliant"; }; </v>
      </c>
      <c r="AT52" t="str">
        <f t="shared" si="1"/>
        <v>};</v>
      </c>
    </row>
    <row r="53" spans="1:46" x14ac:dyDescent="0.25">
      <c r="A53">
        <v>1879147188</v>
      </c>
      <c r="B53">
        <v>29</v>
      </c>
      <c r="C53">
        <v>38</v>
      </c>
      <c r="D53" t="s">
        <v>508</v>
      </c>
      <c r="E53" t="s">
        <v>31</v>
      </c>
      <c r="F53">
        <v>2000</v>
      </c>
      <c r="G53" t="s">
        <v>509</v>
      </c>
      <c r="I53">
        <v>10</v>
      </c>
      <c r="J53" t="s">
        <v>492</v>
      </c>
      <c r="K53">
        <v>58</v>
      </c>
      <c r="L53">
        <v>700</v>
      </c>
      <c r="M53" t="s">
        <v>60</v>
      </c>
      <c r="N53" t="s">
        <v>510</v>
      </c>
      <c r="O53" t="s">
        <v>645</v>
      </c>
      <c r="P53">
        <v>3</v>
      </c>
      <c r="Q53">
        <v>55</v>
      </c>
      <c r="U53" t="str">
        <f t="shared" si="2"/>
        <v xml:space="preserve"> [52] = {["ID"] = 1879147188; }; -- Nameless-slayer (Advanced)</v>
      </c>
      <c r="V53" s="1" t="str">
        <f t="shared" si="3"/>
        <v xml:space="preserve"> [52] = {["ID"] = 1879147188; ["SAVE_INDEX"] = 38; ["TYPE"] =  4; ["VXP"] = 2000; ["LP"] = 10; ["REP"] = 700; ["FACTION"] = 16; ["TIER"] = 3; ["MIN_LVL"] = "55"; ["NAME"] = { ["EN"] = "Nameless-slayer (Advanced)"; }; ["LORE"] = { ["EN"] = "Defeat Nameless in the Dark Delvings."; }; ["SUMMARY"] = { ["EN"] = "Defeat 120 Nameless in The Dark Delvings"; }; };</v>
      </c>
      <c r="W53">
        <f t="shared" si="0"/>
        <v>52</v>
      </c>
      <c r="X53" t="str">
        <f t="shared" si="4"/>
        <v xml:space="preserve"> [52] = {</v>
      </c>
      <c r="Y53" t="str">
        <f t="shared" si="5"/>
        <v xml:space="preserve">["ID"] = 1879147188; </v>
      </c>
      <c r="Z53" t="str">
        <f t="shared" si="6"/>
        <v xml:space="preserve">["ID"] = 1879147188; </v>
      </c>
      <c r="AA53" t="str">
        <f t="shared" si="7"/>
        <v/>
      </c>
      <c r="AB53" s="1" t="str">
        <f t="shared" si="8"/>
        <v xml:space="preserve">["SAVE_INDEX"] = 38; </v>
      </c>
      <c r="AC53">
        <f>VLOOKUP(E53,Type!A$2:B$18,2,FALSE)</f>
        <v>4</v>
      </c>
      <c r="AD53" t="str">
        <f t="shared" si="9"/>
        <v xml:space="preserve">["TYPE"] =  4; </v>
      </c>
      <c r="AE53" t="str">
        <f t="shared" si="10"/>
        <v>2000</v>
      </c>
      <c r="AF53" t="str">
        <f t="shared" si="11"/>
        <v xml:space="preserve">["VXP"] = 2000; </v>
      </c>
      <c r="AG53" t="str">
        <f t="shared" si="12"/>
        <v>10</v>
      </c>
      <c r="AH53" t="str">
        <f t="shared" si="13"/>
        <v xml:space="preserve">["LP"] = 10; </v>
      </c>
      <c r="AI53" t="str">
        <f t="shared" si="14"/>
        <v>700</v>
      </c>
      <c r="AJ53" t="str">
        <f t="shared" si="15"/>
        <v xml:space="preserve">["REP"] = 700; </v>
      </c>
      <c r="AK53">
        <f>VLOOKUP(M53,Faction!A$2:B$78,2,FALSE)</f>
        <v>16</v>
      </c>
      <c r="AL53" t="str">
        <f t="shared" si="16"/>
        <v xml:space="preserve">["FACTION"] = 16; </v>
      </c>
      <c r="AM53" t="str">
        <f t="shared" si="17"/>
        <v xml:space="preserve">["TIER"] = 3; </v>
      </c>
      <c r="AN53" t="str">
        <f t="shared" si="18"/>
        <v xml:space="preserve">["MIN_LVL"] = "55"; </v>
      </c>
      <c r="AO53" t="str">
        <f t="shared" si="19"/>
        <v/>
      </c>
      <c r="AP53" t="str">
        <f t="shared" si="20"/>
        <v xml:space="preserve">["NAME"] = { ["EN"] = "Nameless-slayer (Advanced)"; }; </v>
      </c>
      <c r="AQ53" t="str">
        <f t="shared" si="21"/>
        <v xml:space="preserve">["LORE"] = { ["EN"] = "Defeat Nameless in the Dark Delvings."; }; </v>
      </c>
      <c r="AR53" t="str">
        <f t="shared" si="22"/>
        <v xml:space="preserve">["SUMMARY"] = { ["EN"] = "Defeat 120 Nameless in The Dark Delvings"; }; </v>
      </c>
      <c r="AS53" t="str">
        <f t="shared" si="23"/>
        <v/>
      </c>
      <c r="AT53" t="str">
        <f t="shared" si="1"/>
        <v>};</v>
      </c>
    </row>
    <row r="54" spans="1:46" x14ac:dyDescent="0.25">
      <c r="A54">
        <v>1879147187</v>
      </c>
      <c r="B54">
        <v>28</v>
      </c>
      <c r="C54">
        <v>39</v>
      </c>
      <c r="D54" t="s">
        <v>505</v>
      </c>
      <c r="E54" t="s">
        <v>31</v>
      </c>
      <c r="H54" t="s">
        <v>506</v>
      </c>
      <c r="I54">
        <v>5</v>
      </c>
      <c r="J54" t="s">
        <v>492</v>
      </c>
      <c r="K54">
        <v>58</v>
      </c>
      <c r="L54">
        <v>700</v>
      </c>
      <c r="M54" t="s">
        <v>60</v>
      </c>
      <c r="N54" t="s">
        <v>507</v>
      </c>
      <c r="O54" t="s">
        <v>645</v>
      </c>
      <c r="P54">
        <v>4</v>
      </c>
      <c r="Q54">
        <v>55</v>
      </c>
      <c r="U54" t="str">
        <f t="shared" si="2"/>
        <v xml:space="preserve"> [53] = {["ID"] = 1879147187; }; -- Nameless-slayer</v>
      </c>
      <c r="V54" s="1" t="str">
        <f t="shared" si="3"/>
        <v xml:space="preserve"> [53] = {["ID"] = 1879147187; ["SAVE_INDEX"] = 39; ["TYPE"] =  4; ["VXP"] =    0; ["LP"] =  5; ["REP"] = 700; ["FACTION"] = 16; ["TIER"] = 4; ["MIN_LVL"] = "55"; ["NAME"] = { ["EN"] = "Nameless-slayer"; }; ["LORE"] = { ["EN"] = "Defeat Nameless in the Dark Delvings."; }; ["SUMMARY"] = { ["EN"] = "Defeat 60 Nameles in The Dark Delvings"; }; ["TITLE"] = { ["EN"] = "Slayer of the Nameless"; }; };</v>
      </c>
      <c r="W54">
        <f t="shared" si="0"/>
        <v>53</v>
      </c>
      <c r="X54" t="str">
        <f t="shared" si="4"/>
        <v xml:space="preserve"> [53] = {</v>
      </c>
      <c r="Y54" t="str">
        <f t="shared" si="5"/>
        <v xml:space="preserve">["ID"] = 1879147187; </v>
      </c>
      <c r="Z54" t="str">
        <f t="shared" si="6"/>
        <v xml:space="preserve">["ID"] = 1879147187; </v>
      </c>
      <c r="AA54" t="str">
        <f t="shared" si="7"/>
        <v/>
      </c>
      <c r="AB54" s="1" t="str">
        <f t="shared" si="8"/>
        <v xml:space="preserve">["SAVE_INDEX"] = 39; </v>
      </c>
      <c r="AC54">
        <f>VLOOKUP(E54,Type!A$2:B$18,2,FALSE)</f>
        <v>4</v>
      </c>
      <c r="AD54" t="str">
        <f t="shared" si="9"/>
        <v xml:space="preserve">["TYPE"] =  4; </v>
      </c>
      <c r="AE54" t="str">
        <f t="shared" si="10"/>
        <v>0</v>
      </c>
      <c r="AF54" t="str">
        <f t="shared" si="11"/>
        <v xml:space="preserve">["VXP"] =    0; </v>
      </c>
      <c r="AG54" t="str">
        <f t="shared" si="12"/>
        <v>5</v>
      </c>
      <c r="AH54" t="str">
        <f t="shared" si="13"/>
        <v xml:space="preserve">["LP"] =  5; </v>
      </c>
      <c r="AI54" t="str">
        <f t="shared" si="14"/>
        <v>700</v>
      </c>
      <c r="AJ54" t="str">
        <f t="shared" si="15"/>
        <v xml:space="preserve">["REP"] = 700; </v>
      </c>
      <c r="AK54">
        <f>VLOOKUP(M54,Faction!A$2:B$78,2,FALSE)</f>
        <v>16</v>
      </c>
      <c r="AL54" t="str">
        <f t="shared" si="16"/>
        <v xml:space="preserve">["FACTION"] = 16; </v>
      </c>
      <c r="AM54" t="str">
        <f t="shared" si="17"/>
        <v xml:space="preserve">["TIER"] = 4; </v>
      </c>
      <c r="AN54" t="str">
        <f t="shared" si="18"/>
        <v xml:space="preserve">["MIN_LVL"] = "55"; </v>
      </c>
      <c r="AO54" t="str">
        <f t="shared" si="19"/>
        <v/>
      </c>
      <c r="AP54" t="str">
        <f t="shared" si="20"/>
        <v xml:space="preserve">["NAME"] = { ["EN"] = "Nameless-slayer"; }; </v>
      </c>
      <c r="AQ54" t="str">
        <f t="shared" si="21"/>
        <v xml:space="preserve">["LORE"] = { ["EN"] = "Defeat Nameless in the Dark Delvings."; }; </v>
      </c>
      <c r="AR54" t="str">
        <f t="shared" si="22"/>
        <v xml:space="preserve">["SUMMARY"] = { ["EN"] = "Defeat 60 Nameles in The Dark Delvings"; }; </v>
      </c>
      <c r="AS54" t="str">
        <f t="shared" si="23"/>
        <v xml:space="preserve">["TITLE"] = { ["EN"] = "Slayer of the Nameless"; }; </v>
      </c>
      <c r="AT54" t="str">
        <f t="shared" si="1"/>
        <v>};</v>
      </c>
    </row>
    <row r="55" spans="1:46" x14ac:dyDescent="0.25">
      <c r="D55" s="3" t="s">
        <v>1442</v>
      </c>
      <c r="E55" s="2" t="s">
        <v>134</v>
      </c>
      <c r="M55" t="s">
        <v>79</v>
      </c>
      <c r="P55">
        <v>0</v>
      </c>
      <c r="S55">
        <v>50</v>
      </c>
      <c r="U55" t="str">
        <f t="shared" si="2"/>
        <v xml:space="preserve"> [54] = {["CAT_ID"] = 50; }; -- - The Sixteenth Hall -</v>
      </c>
      <c r="V55" s="1" t="str">
        <f t="shared" si="3"/>
        <v xml:space="preserve"> [54] = {                                          ["TYPE"] = 14; ["VXP"] =    0; ["LP"] =  0; ["REP"] =   0; ["FACTION"] =  1; ["TIER"] = 0;                     ["NAME"] = { ["EN"] = "- The Sixteenth Hall -"; }; };</v>
      </c>
      <c r="W55">
        <f t="shared" si="0"/>
        <v>54</v>
      </c>
      <c r="X55" t="str">
        <f t="shared" si="4"/>
        <v xml:space="preserve"> [54] = {</v>
      </c>
      <c r="Y55" t="str">
        <f t="shared" si="5"/>
        <v xml:space="preserve">                     </v>
      </c>
      <c r="Z55" t="str">
        <f t="shared" si="6"/>
        <v/>
      </c>
      <c r="AA55" t="str">
        <f t="shared" si="7"/>
        <v xml:space="preserve">["CAT_ID"] = 50; </v>
      </c>
      <c r="AB55" s="1" t="str">
        <f t="shared" si="8"/>
        <v xml:space="preserve">                     </v>
      </c>
      <c r="AC55">
        <f>VLOOKUP(E55,Type!A$2:B$18,2,FALSE)</f>
        <v>14</v>
      </c>
      <c r="AD55" t="str">
        <f t="shared" si="9"/>
        <v xml:space="preserve">["TYPE"] = 14; </v>
      </c>
      <c r="AE55" t="str">
        <f t="shared" si="10"/>
        <v>0</v>
      </c>
      <c r="AF55" t="str">
        <f t="shared" si="11"/>
        <v xml:space="preserve">["VXP"] =    0; </v>
      </c>
      <c r="AG55" t="str">
        <f t="shared" si="12"/>
        <v>0</v>
      </c>
      <c r="AH55" t="str">
        <f t="shared" si="13"/>
        <v xml:space="preserve">["LP"] =  0; </v>
      </c>
      <c r="AI55" t="str">
        <f t="shared" si="14"/>
        <v>0</v>
      </c>
      <c r="AJ55" t="str">
        <f t="shared" si="15"/>
        <v xml:space="preserve">["REP"] =   0; </v>
      </c>
      <c r="AK55">
        <f>VLOOKUP(M55,Faction!A$2:B$78,2,FALSE)</f>
        <v>1</v>
      </c>
      <c r="AL55" t="str">
        <f t="shared" si="16"/>
        <v xml:space="preserve">["FACTION"] =  1; </v>
      </c>
      <c r="AM55" t="str">
        <f t="shared" si="17"/>
        <v xml:space="preserve">["TIER"] = 0; </v>
      </c>
      <c r="AN55" t="str">
        <f t="shared" si="18"/>
        <v xml:space="preserve">                    </v>
      </c>
      <c r="AO55" t="str">
        <f t="shared" si="19"/>
        <v/>
      </c>
      <c r="AP55" t="str">
        <f t="shared" si="20"/>
        <v xml:space="preserve">["NAME"] = { ["EN"] = "- The Sixteenth Hall -"; }; </v>
      </c>
      <c r="AQ55" t="str">
        <f t="shared" si="21"/>
        <v/>
      </c>
      <c r="AR55" t="str">
        <f t="shared" si="22"/>
        <v/>
      </c>
      <c r="AS55" t="str">
        <f t="shared" si="23"/>
        <v/>
      </c>
      <c r="AT55" t="str">
        <f t="shared" si="1"/>
        <v>};</v>
      </c>
    </row>
    <row r="56" spans="1:46" x14ac:dyDescent="0.25">
      <c r="A56">
        <v>1879147821</v>
      </c>
      <c r="B56">
        <v>46</v>
      </c>
      <c r="C56">
        <v>40</v>
      </c>
      <c r="D56" t="s">
        <v>558</v>
      </c>
      <c r="E56" t="s">
        <v>31</v>
      </c>
      <c r="H56" t="s">
        <v>559</v>
      </c>
      <c r="I56">
        <v>10</v>
      </c>
      <c r="J56" t="s">
        <v>560</v>
      </c>
      <c r="K56">
        <v>58</v>
      </c>
      <c r="L56">
        <v>700</v>
      </c>
      <c r="M56" t="s">
        <v>61</v>
      </c>
      <c r="N56" t="s">
        <v>561</v>
      </c>
      <c r="O56" t="s">
        <v>1652</v>
      </c>
      <c r="P56">
        <v>1</v>
      </c>
      <c r="Q56">
        <v>55</v>
      </c>
      <c r="U56" t="str">
        <f t="shared" si="2"/>
        <v xml:space="preserve"> [55] = {["ID"] = 1879147821; }; -- Persevering Against the Blight</v>
      </c>
      <c r="V56" s="1" t="str">
        <f t="shared" si="3"/>
        <v xml:space="preserve"> [55] = {["ID"] = 1879147821; ["SAVE_INDEX"] = 40; ["TYPE"] =  4; ["VXP"] =    0; ["LP"] = 10; ["REP"] = 700; ["FACTION"] = 17; ["TIER"] = 1; ["MIN_LVL"] = "55"; ["NAME"] = { ["EN"] = "Persevering Against the Blight"; }; ["LORE"] = { ["EN"] = "Drive evil from the Sixteenth Hall"; }; ["SUMMARY"] = { ["EN"] = "Complete 5 deeds in The Sixteenth Hall"; }; ["TITLE"] = { ["EN"] = "Exterminator"; }; };</v>
      </c>
      <c r="W56">
        <f t="shared" si="0"/>
        <v>55</v>
      </c>
      <c r="X56" t="str">
        <f t="shared" si="4"/>
        <v xml:space="preserve"> [55] = {</v>
      </c>
      <c r="Y56" t="str">
        <f t="shared" si="5"/>
        <v xml:space="preserve">["ID"] = 1879147821; </v>
      </c>
      <c r="Z56" t="str">
        <f t="shared" si="6"/>
        <v xml:space="preserve">["ID"] = 1879147821; </v>
      </c>
      <c r="AA56" t="str">
        <f t="shared" si="7"/>
        <v/>
      </c>
      <c r="AB56" s="1" t="str">
        <f t="shared" si="8"/>
        <v xml:space="preserve">["SAVE_INDEX"] = 40; </v>
      </c>
      <c r="AC56">
        <f>VLOOKUP(E56,Type!A$2:B$18,2,FALSE)</f>
        <v>4</v>
      </c>
      <c r="AD56" t="str">
        <f t="shared" si="9"/>
        <v xml:space="preserve">["TYPE"] =  4; </v>
      </c>
      <c r="AE56" t="str">
        <f t="shared" si="10"/>
        <v>0</v>
      </c>
      <c r="AF56" t="str">
        <f t="shared" si="11"/>
        <v xml:space="preserve">["VXP"] =    0; </v>
      </c>
      <c r="AG56" t="str">
        <f t="shared" si="12"/>
        <v>10</v>
      </c>
      <c r="AH56" t="str">
        <f t="shared" si="13"/>
        <v xml:space="preserve">["LP"] = 10; </v>
      </c>
      <c r="AI56" t="str">
        <f t="shared" si="14"/>
        <v>700</v>
      </c>
      <c r="AJ56" t="str">
        <f t="shared" si="15"/>
        <v xml:space="preserve">["REP"] = 700; </v>
      </c>
      <c r="AK56">
        <f>VLOOKUP(M56,Faction!A$2:B$78,2,FALSE)</f>
        <v>17</v>
      </c>
      <c r="AL56" t="str">
        <f t="shared" si="16"/>
        <v xml:space="preserve">["FACTION"] = 17; </v>
      </c>
      <c r="AM56" t="str">
        <f t="shared" si="17"/>
        <v xml:space="preserve">["TIER"] = 1; </v>
      </c>
      <c r="AN56" t="str">
        <f t="shared" si="18"/>
        <v xml:space="preserve">["MIN_LVL"] = "55"; </v>
      </c>
      <c r="AO56" t="str">
        <f t="shared" si="19"/>
        <v/>
      </c>
      <c r="AP56" t="str">
        <f t="shared" si="20"/>
        <v xml:space="preserve">["NAME"] = { ["EN"] = "Persevering Against the Blight"; }; </v>
      </c>
      <c r="AQ56" t="str">
        <f t="shared" si="21"/>
        <v xml:space="preserve">["LORE"] = { ["EN"] = "Drive evil from the Sixteenth Hall"; }; </v>
      </c>
      <c r="AR56" t="str">
        <f t="shared" si="22"/>
        <v xml:space="preserve">["SUMMARY"] = { ["EN"] = "Complete 5 deeds in The Sixteenth Hall"; }; </v>
      </c>
      <c r="AS56" t="str">
        <f t="shared" si="23"/>
        <v xml:space="preserve">["TITLE"] = { ["EN"] = "Exterminator"; }; </v>
      </c>
      <c r="AT56" t="str">
        <f t="shared" si="1"/>
        <v>};</v>
      </c>
    </row>
    <row r="57" spans="1:46" x14ac:dyDescent="0.25">
      <c r="A57">
        <v>1879147823</v>
      </c>
      <c r="B57">
        <v>48</v>
      </c>
      <c r="C57">
        <v>48</v>
      </c>
      <c r="D57" t="s">
        <v>565</v>
      </c>
      <c r="E57" t="s">
        <v>31</v>
      </c>
      <c r="F57">
        <v>2000</v>
      </c>
      <c r="G57" t="s">
        <v>551</v>
      </c>
      <c r="H57" t="s">
        <v>566</v>
      </c>
      <c r="I57">
        <v>10</v>
      </c>
      <c r="J57" t="s">
        <v>560</v>
      </c>
      <c r="K57">
        <v>58</v>
      </c>
      <c r="L57">
        <v>700</v>
      </c>
      <c r="M57" t="s">
        <v>60</v>
      </c>
      <c r="N57" t="s">
        <v>567</v>
      </c>
      <c r="O57" t="s">
        <v>653</v>
      </c>
      <c r="P57">
        <v>2</v>
      </c>
      <c r="Q57">
        <v>55</v>
      </c>
      <c r="U57" t="str">
        <f t="shared" si="2"/>
        <v xml:space="preserve"> [56] = {["ID"] = 1879147823; }; -- Corruption in Command</v>
      </c>
      <c r="V57" s="1" t="str">
        <f t="shared" si="3"/>
        <v xml:space="preserve"> [56] = {["ID"] = 1879147823; ["SAVE_INDEX"] = 48; ["TYPE"] =  4; ["VXP"] = 2000; ["LP"] = 10; ["REP"] = 700; ["FACTION"] = 16; ["TIER"] = 2; ["MIN_LVL"] = "55"; ["NAME"] = { ["EN"] = "Corruption in Command"; }; ["LORE"] = { ["EN"] = "Defeat the sources of the blight within the Sixteenth Hall."; }; ["SUMMARY"] = { ["EN"] = "Defeat 3 leaders in The Sixteenth Hall"; }; ["TITLE"] = { ["EN"] = "Blight-scourge"; }; };</v>
      </c>
      <c r="W57">
        <f t="shared" si="0"/>
        <v>56</v>
      </c>
      <c r="X57" t="str">
        <f t="shared" si="4"/>
        <v xml:space="preserve"> [56] = {</v>
      </c>
      <c r="Y57" t="str">
        <f t="shared" si="5"/>
        <v xml:space="preserve">["ID"] = 1879147823; </v>
      </c>
      <c r="Z57" t="str">
        <f t="shared" si="6"/>
        <v xml:space="preserve">["ID"] = 1879147823; </v>
      </c>
      <c r="AA57" t="str">
        <f t="shared" si="7"/>
        <v/>
      </c>
      <c r="AB57" s="1" t="str">
        <f t="shared" si="8"/>
        <v xml:space="preserve">["SAVE_INDEX"] = 48; </v>
      </c>
      <c r="AC57">
        <f>VLOOKUP(E57,Type!A$2:B$18,2,FALSE)</f>
        <v>4</v>
      </c>
      <c r="AD57" t="str">
        <f t="shared" si="9"/>
        <v xml:space="preserve">["TYPE"] =  4; </v>
      </c>
      <c r="AE57" t="str">
        <f t="shared" si="10"/>
        <v>2000</v>
      </c>
      <c r="AF57" t="str">
        <f t="shared" si="11"/>
        <v xml:space="preserve">["VXP"] = 2000; </v>
      </c>
      <c r="AG57" t="str">
        <f t="shared" si="12"/>
        <v>10</v>
      </c>
      <c r="AH57" t="str">
        <f t="shared" si="13"/>
        <v xml:space="preserve">["LP"] = 10; </v>
      </c>
      <c r="AI57" t="str">
        <f t="shared" si="14"/>
        <v>700</v>
      </c>
      <c r="AJ57" t="str">
        <f t="shared" si="15"/>
        <v xml:space="preserve">["REP"] = 700; </v>
      </c>
      <c r="AK57">
        <f>VLOOKUP(M57,Faction!A$2:B$78,2,FALSE)</f>
        <v>16</v>
      </c>
      <c r="AL57" t="str">
        <f t="shared" si="16"/>
        <v xml:space="preserve">["FACTION"] = 16; </v>
      </c>
      <c r="AM57" t="str">
        <f t="shared" si="17"/>
        <v xml:space="preserve">["TIER"] = 2; </v>
      </c>
      <c r="AN57" t="str">
        <f t="shared" si="18"/>
        <v xml:space="preserve">["MIN_LVL"] = "55"; </v>
      </c>
      <c r="AO57" t="str">
        <f t="shared" si="19"/>
        <v/>
      </c>
      <c r="AP57" t="str">
        <f t="shared" si="20"/>
        <v xml:space="preserve">["NAME"] = { ["EN"] = "Corruption in Command"; }; </v>
      </c>
      <c r="AQ57" t="str">
        <f t="shared" si="21"/>
        <v xml:space="preserve">["LORE"] = { ["EN"] = "Defeat the sources of the blight within the Sixteenth Hall."; }; </v>
      </c>
      <c r="AR57" t="str">
        <f t="shared" si="22"/>
        <v xml:space="preserve">["SUMMARY"] = { ["EN"] = "Defeat 3 leaders in The Sixteenth Hall"; }; </v>
      </c>
      <c r="AS57" t="str">
        <f t="shared" si="23"/>
        <v xml:space="preserve">["TITLE"] = { ["EN"] = "Blight-scourge"; }; </v>
      </c>
      <c r="AT57" t="str">
        <f t="shared" si="1"/>
        <v>};</v>
      </c>
    </row>
    <row r="58" spans="1:46" x14ac:dyDescent="0.25">
      <c r="A58">
        <v>1879147822</v>
      </c>
      <c r="B58">
        <v>47</v>
      </c>
      <c r="C58">
        <v>41</v>
      </c>
      <c r="D58" t="s">
        <v>562</v>
      </c>
      <c r="E58" t="s">
        <v>26</v>
      </c>
      <c r="H58" t="s">
        <v>563</v>
      </c>
      <c r="I58">
        <v>10</v>
      </c>
      <c r="J58" t="s">
        <v>560</v>
      </c>
      <c r="K58">
        <v>58</v>
      </c>
      <c r="L58">
        <v>700</v>
      </c>
      <c r="M58" t="s">
        <v>61</v>
      </c>
      <c r="N58" t="s">
        <v>564</v>
      </c>
      <c r="O58" t="s">
        <v>1653</v>
      </c>
      <c r="P58">
        <v>2</v>
      </c>
      <c r="Q58">
        <v>55</v>
      </c>
      <c r="U58" t="str">
        <f t="shared" si="2"/>
        <v xml:space="preserve"> [57] = {["ID"] = 1879147822; }; -- Investigating the Blight</v>
      </c>
      <c r="V58" s="1" t="str">
        <f t="shared" si="3"/>
        <v xml:space="preserve"> [57] = {["ID"] = 1879147822; ["SAVE_INDEX"] = 41; ["TYPE"] =  6; ["VXP"] =    0; ["LP"] = 10; ["REP"] = 700; ["FACTION"] = 17; ["TIER"] = 2; ["MIN_LVL"] = "55"; ["NAME"] = { ["EN"] = "Investigating the Blight"; }; ["LORE"] = { ["EN"] = "Collect samples of the blight that is corrupting the Sixteenth Hall"; }; ["SUMMARY"] = { ["EN"] = "Find 4 spores in The Sixteenth Hall"; }; ["TITLE"] = { ["EN"] = "Investigator"; }; };</v>
      </c>
      <c r="W58">
        <f t="shared" si="0"/>
        <v>57</v>
      </c>
      <c r="X58" t="str">
        <f t="shared" si="4"/>
        <v xml:space="preserve"> [57] = {</v>
      </c>
      <c r="Y58" t="str">
        <f t="shared" si="5"/>
        <v xml:space="preserve">["ID"] = 1879147822; </v>
      </c>
      <c r="Z58" t="str">
        <f t="shared" si="6"/>
        <v xml:space="preserve">["ID"] = 1879147822; </v>
      </c>
      <c r="AA58" t="str">
        <f t="shared" si="7"/>
        <v/>
      </c>
      <c r="AB58" s="1" t="str">
        <f t="shared" si="8"/>
        <v xml:space="preserve">["SAVE_INDEX"] = 41; </v>
      </c>
      <c r="AC58">
        <f>VLOOKUP(E58,Type!A$2:B$18,2,FALSE)</f>
        <v>6</v>
      </c>
      <c r="AD58" t="str">
        <f t="shared" si="9"/>
        <v xml:space="preserve">["TYPE"] =  6; </v>
      </c>
      <c r="AE58" t="str">
        <f t="shared" si="10"/>
        <v>0</v>
      </c>
      <c r="AF58" t="str">
        <f t="shared" si="11"/>
        <v xml:space="preserve">["VXP"] =    0; </v>
      </c>
      <c r="AG58" t="str">
        <f t="shared" si="12"/>
        <v>10</v>
      </c>
      <c r="AH58" t="str">
        <f t="shared" si="13"/>
        <v xml:space="preserve">["LP"] = 10; </v>
      </c>
      <c r="AI58" t="str">
        <f t="shared" si="14"/>
        <v>700</v>
      </c>
      <c r="AJ58" t="str">
        <f t="shared" si="15"/>
        <v xml:space="preserve">["REP"] = 700; </v>
      </c>
      <c r="AK58">
        <f>VLOOKUP(M58,Faction!A$2:B$78,2,FALSE)</f>
        <v>17</v>
      </c>
      <c r="AL58" t="str">
        <f t="shared" si="16"/>
        <v xml:space="preserve">["FACTION"] = 17; </v>
      </c>
      <c r="AM58" t="str">
        <f t="shared" si="17"/>
        <v xml:space="preserve">["TIER"] = 2; </v>
      </c>
      <c r="AN58" t="str">
        <f t="shared" si="18"/>
        <v xml:space="preserve">["MIN_LVL"] = "55"; </v>
      </c>
      <c r="AO58" t="str">
        <f t="shared" si="19"/>
        <v/>
      </c>
      <c r="AP58" t="str">
        <f t="shared" si="20"/>
        <v xml:space="preserve">["NAME"] = { ["EN"] = "Investigating the Blight"; }; </v>
      </c>
      <c r="AQ58" t="str">
        <f t="shared" si="21"/>
        <v xml:space="preserve">["LORE"] = { ["EN"] = "Collect samples of the blight that is corrupting the Sixteenth Hall"; }; </v>
      </c>
      <c r="AR58" t="str">
        <f t="shared" si="22"/>
        <v xml:space="preserve">["SUMMARY"] = { ["EN"] = "Find 4 spores in The Sixteenth Hall"; }; </v>
      </c>
      <c r="AS58" t="str">
        <f t="shared" si="23"/>
        <v xml:space="preserve">["TITLE"] = { ["EN"] = "Investigator"; }; </v>
      </c>
      <c r="AT58" t="str">
        <f t="shared" si="1"/>
        <v>};</v>
      </c>
    </row>
    <row r="59" spans="1:46" x14ac:dyDescent="0.25">
      <c r="A59">
        <v>1879147829</v>
      </c>
      <c r="B59">
        <v>54</v>
      </c>
      <c r="C59">
        <v>46</v>
      </c>
      <c r="D59" t="s">
        <v>580</v>
      </c>
      <c r="E59" t="s">
        <v>31</v>
      </c>
      <c r="F59">
        <v>2000</v>
      </c>
      <c r="G59" t="s">
        <v>483</v>
      </c>
      <c r="I59">
        <v>10</v>
      </c>
      <c r="J59" t="s">
        <v>560</v>
      </c>
      <c r="K59">
        <v>58</v>
      </c>
      <c r="L59">
        <v>700</v>
      </c>
      <c r="M59" t="s">
        <v>60</v>
      </c>
      <c r="N59" t="s">
        <v>581</v>
      </c>
      <c r="O59" t="s">
        <v>1657</v>
      </c>
      <c r="P59">
        <v>2</v>
      </c>
      <c r="Q59">
        <v>55</v>
      </c>
      <c r="U59" t="str">
        <f t="shared" si="2"/>
        <v xml:space="preserve"> [58] = {["ID"] = 1879147829; }; -- Orcs of the Sixteenth Hall (Advanced)</v>
      </c>
      <c r="V59" s="1" t="str">
        <f t="shared" si="3"/>
        <v xml:space="preserve"> [58] = {["ID"] = 1879147829; ["SAVE_INDEX"] = 46; ["TYPE"] =  4; ["VXP"] = 2000; ["LP"] = 10; ["REP"] = 700; ["FACTION"] = 16; ["TIER"] = 2; ["MIN_LVL"] = "55"; ["NAME"] = { ["EN"] = "Orcs of the Sixteenth Hall (Advanced)"; }; ["LORE"] = { ["EN"] = "Defeat Orcs in the Sixteenth Hall"; }; ["SUMMARY"] = { ["EN"] = "Defeat 120 Orcs in The Sixteenth Hall"; }; };</v>
      </c>
      <c r="W59">
        <f t="shared" si="0"/>
        <v>58</v>
      </c>
      <c r="X59" t="str">
        <f t="shared" si="4"/>
        <v xml:space="preserve"> [58] = {</v>
      </c>
      <c r="Y59" t="str">
        <f t="shared" si="5"/>
        <v xml:space="preserve">["ID"] = 1879147829; </v>
      </c>
      <c r="Z59" t="str">
        <f t="shared" si="6"/>
        <v xml:space="preserve">["ID"] = 1879147829; </v>
      </c>
      <c r="AA59" t="str">
        <f t="shared" si="7"/>
        <v/>
      </c>
      <c r="AB59" s="1" t="str">
        <f t="shared" si="8"/>
        <v xml:space="preserve">["SAVE_INDEX"] = 46; </v>
      </c>
      <c r="AC59">
        <f>VLOOKUP(E59,Type!A$2:B$18,2,FALSE)</f>
        <v>4</v>
      </c>
      <c r="AD59" t="str">
        <f t="shared" si="9"/>
        <v xml:space="preserve">["TYPE"] =  4; </v>
      </c>
      <c r="AE59" t="str">
        <f t="shared" si="10"/>
        <v>2000</v>
      </c>
      <c r="AF59" t="str">
        <f t="shared" si="11"/>
        <v xml:space="preserve">["VXP"] = 2000; </v>
      </c>
      <c r="AG59" t="str">
        <f t="shared" si="12"/>
        <v>10</v>
      </c>
      <c r="AH59" t="str">
        <f t="shared" si="13"/>
        <v xml:space="preserve">["LP"] = 10; </v>
      </c>
      <c r="AI59" t="str">
        <f t="shared" si="14"/>
        <v>700</v>
      </c>
      <c r="AJ59" t="str">
        <f t="shared" si="15"/>
        <v xml:space="preserve">["REP"] = 700; </v>
      </c>
      <c r="AK59">
        <f>VLOOKUP(M59,Faction!A$2:B$78,2,FALSE)</f>
        <v>16</v>
      </c>
      <c r="AL59" t="str">
        <f t="shared" si="16"/>
        <v xml:space="preserve">["FACTION"] = 16; </v>
      </c>
      <c r="AM59" t="str">
        <f t="shared" si="17"/>
        <v xml:space="preserve">["TIER"] = 2; </v>
      </c>
      <c r="AN59" t="str">
        <f t="shared" si="18"/>
        <v xml:space="preserve">["MIN_LVL"] = "55"; </v>
      </c>
      <c r="AO59" t="str">
        <f t="shared" si="19"/>
        <v/>
      </c>
      <c r="AP59" t="str">
        <f t="shared" si="20"/>
        <v xml:space="preserve">["NAME"] = { ["EN"] = "Orcs of the Sixteenth Hall (Advanced)"; }; </v>
      </c>
      <c r="AQ59" t="str">
        <f t="shared" si="21"/>
        <v xml:space="preserve">["LORE"] = { ["EN"] = "Defeat Orcs in the Sixteenth Hall"; }; </v>
      </c>
      <c r="AR59" t="str">
        <f t="shared" si="22"/>
        <v xml:space="preserve">["SUMMARY"] = { ["EN"] = "Defeat 120 Orcs in The Sixteenth Hall"; }; </v>
      </c>
      <c r="AS59" t="str">
        <f t="shared" si="23"/>
        <v/>
      </c>
      <c r="AT59" t="str">
        <f t="shared" si="1"/>
        <v>};</v>
      </c>
    </row>
    <row r="60" spans="1:46" x14ac:dyDescent="0.25">
      <c r="A60">
        <v>1879147828</v>
      </c>
      <c r="B60">
        <v>53</v>
      </c>
      <c r="C60">
        <v>47</v>
      </c>
      <c r="D60" t="s">
        <v>578</v>
      </c>
      <c r="E60" t="s">
        <v>31</v>
      </c>
      <c r="H60" t="s">
        <v>2008</v>
      </c>
      <c r="I60">
        <v>5</v>
      </c>
      <c r="J60" t="s">
        <v>560</v>
      </c>
      <c r="K60">
        <v>58</v>
      </c>
      <c r="L60">
        <v>700</v>
      </c>
      <c r="M60" t="s">
        <v>60</v>
      </c>
      <c r="N60" t="s">
        <v>579</v>
      </c>
      <c r="O60" t="s">
        <v>1657</v>
      </c>
      <c r="P60">
        <v>3</v>
      </c>
      <c r="Q60">
        <v>55</v>
      </c>
      <c r="U60" t="str">
        <f t="shared" si="2"/>
        <v xml:space="preserve"> [59] = {["ID"] = 1879147828; }; -- Orcs of the Sixteenth Hall</v>
      </c>
      <c r="V60" s="1" t="str">
        <f t="shared" si="3"/>
        <v xml:space="preserve"> [59] = {["ID"] = 1879147828; ["SAVE_INDEX"] = 47; ["TYPE"] =  4; ["VXP"] =    0; ["LP"] =  5; ["REP"] = 700; ["FACTION"] = 16; ["TIER"] = 3; ["MIN_LVL"] = "55"; ["NAME"] = { ["EN"] = "Orcs of the Sixteenth Hall"; }; ["LORE"] = { ["EN"] = "Defeat Orcs in the Sixteenth Hall"; }; ["SUMMARY"] = { ["EN"] = "Defeat 60 Orcs in The Sixteenth Hall"; }; ["TITLE"] = { ["EN"] = "the Hearty"; }; };</v>
      </c>
      <c r="W60">
        <f t="shared" si="0"/>
        <v>59</v>
      </c>
      <c r="X60" t="str">
        <f t="shared" si="4"/>
        <v xml:space="preserve"> [59] = {</v>
      </c>
      <c r="Y60" t="str">
        <f t="shared" si="5"/>
        <v xml:space="preserve">["ID"] = 1879147828; </v>
      </c>
      <c r="Z60" t="str">
        <f t="shared" si="6"/>
        <v xml:space="preserve">["ID"] = 1879147828; </v>
      </c>
      <c r="AA60" t="str">
        <f t="shared" si="7"/>
        <v/>
      </c>
      <c r="AB60" s="1" t="str">
        <f t="shared" si="8"/>
        <v xml:space="preserve">["SAVE_INDEX"] = 47; </v>
      </c>
      <c r="AC60">
        <f>VLOOKUP(E60,Type!A$2:B$18,2,FALSE)</f>
        <v>4</v>
      </c>
      <c r="AD60" t="str">
        <f t="shared" si="9"/>
        <v xml:space="preserve">["TYPE"] =  4; </v>
      </c>
      <c r="AE60" t="str">
        <f t="shared" si="10"/>
        <v>0</v>
      </c>
      <c r="AF60" t="str">
        <f t="shared" si="11"/>
        <v xml:space="preserve">["VXP"] =    0; </v>
      </c>
      <c r="AG60" t="str">
        <f t="shared" si="12"/>
        <v>5</v>
      </c>
      <c r="AH60" t="str">
        <f t="shared" si="13"/>
        <v xml:space="preserve">["LP"] =  5; </v>
      </c>
      <c r="AI60" t="str">
        <f t="shared" si="14"/>
        <v>700</v>
      </c>
      <c r="AJ60" t="str">
        <f t="shared" si="15"/>
        <v xml:space="preserve">["REP"] = 700; </v>
      </c>
      <c r="AK60">
        <f>VLOOKUP(M60,Faction!A$2:B$78,2,FALSE)</f>
        <v>16</v>
      </c>
      <c r="AL60" t="str">
        <f t="shared" si="16"/>
        <v xml:space="preserve">["FACTION"] = 16; </v>
      </c>
      <c r="AM60" t="str">
        <f t="shared" si="17"/>
        <v xml:space="preserve">["TIER"] = 3; </v>
      </c>
      <c r="AN60" t="str">
        <f t="shared" si="18"/>
        <v xml:space="preserve">["MIN_LVL"] = "55"; </v>
      </c>
      <c r="AO60" t="str">
        <f t="shared" si="19"/>
        <v/>
      </c>
      <c r="AP60" t="str">
        <f t="shared" si="20"/>
        <v xml:space="preserve">["NAME"] = { ["EN"] = "Orcs of the Sixteenth Hall"; }; </v>
      </c>
      <c r="AQ60" t="str">
        <f t="shared" si="21"/>
        <v xml:space="preserve">["LORE"] = { ["EN"] = "Defeat Orcs in the Sixteenth Hall"; }; </v>
      </c>
      <c r="AR60" t="str">
        <f t="shared" si="22"/>
        <v xml:space="preserve">["SUMMARY"] = { ["EN"] = "Defeat 60 Orcs in The Sixteenth Hall"; }; </v>
      </c>
      <c r="AS60" t="str">
        <f t="shared" si="23"/>
        <v xml:space="preserve">["TITLE"] = { ["EN"] = "the Hearty"; }; </v>
      </c>
      <c r="AT60" t="str">
        <f t="shared" si="1"/>
        <v>};</v>
      </c>
    </row>
    <row r="61" spans="1:46" x14ac:dyDescent="0.25">
      <c r="A61">
        <v>1879147827</v>
      </c>
      <c r="B61">
        <v>52</v>
      </c>
      <c r="C61">
        <v>44</v>
      </c>
      <c r="D61" t="s">
        <v>576</v>
      </c>
      <c r="E61" t="s">
        <v>31</v>
      </c>
      <c r="F61">
        <v>2000</v>
      </c>
      <c r="G61" t="s">
        <v>498</v>
      </c>
      <c r="I61">
        <v>10</v>
      </c>
      <c r="J61" t="s">
        <v>560</v>
      </c>
      <c r="K61">
        <v>58</v>
      </c>
      <c r="L61">
        <v>700</v>
      </c>
      <c r="M61" t="s">
        <v>60</v>
      </c>
      <c r="N61" t="s">
        <v>577</v>
      </c>
      <c r="O61" t="s">
        <v>1656</v>
      </c>
      <c r="P61">
        <v>2</v>
      </c>
      <c r="Q61">
        <v>55</v>
      </c>
      <c r="U61" t="str">
        <f t="shared" si="2"/>
        <v xml:space="preserve"> [60] = {["ID"] = 1879147827; }; -- Fallen to Blight (Advanced)</v>
      </c>
      <c r="V61" s="1" t="str">
        <f t="shared" si="3"/>
        <v xml:space="preserve"> [60] = {["ID"] = 1879147827; ["SAVE_INDEX"] = 44; ["TYPE"] =  4; ["VXP"] = 2000; ["LP"] = 10; ["REP"] = 700; ["FACTION"] = 16; ["TIER"] = 2; ["MIN_LVL"] = "55"; ["NAME"] = { ["EN"] = "Fallen to Blight (Advanced)"; }; ["LORE"] = { ["EN"] = "Defeat Globsnaga in the Sixteenth Hall"; }; ["SUMMARY"] = { ["EN"] = "Defeat 120 Globsnaga in The Sixteenth Hall"; }; };</v>
      </c>
      <c r="W61">
        <f t="shared" si="0"/>
        <v>60</v>
      </c>
      <c r="X61" t="str">
        <f t="shared" si="4"/>
        <v xml:space="preserve"> [60] = {</v>
      </c>
      <c r="Y61" t="str">
        <f t="shared" si="5"/>
        <v xml:space="preserve">["ID"] = 1879147827; </v>
      </c>
      <c r="Z61" t="str">
        <f t="shared" si="6"/>
        <v xml:space="preserve">["ID"] = 1879147827; </v>
      </c>
      <c r="AA61" t="str">
        <f t="shared" si="7"/>
        <v/>
      </c>
      <c r="AB61" s="1" t="str">
        <f t="shared" si="8"/>
        <v xml:space="preserve">["SAVE_INDEX"] = 44; </v>
      </c>
      <c r="AC61">
        <f>VLOOKUP(E61,Type!A$2:B$18,2,FALSE)</f>
        <v>4</v>
      </c>
      <c r="AD61" t="str">
        <f t="shared" si="9"/>
        <v xml:space="preserve">["TYPE"] =  4; </v>
      </c>
      <c r="AE61" t="str">
        <f t="shared" si="10"/>
        <v>2000</v>
      </c>
      <c r="AF61" t="str">
        <f t="shared" si="11"/>
        <v xml:space="preserve">["VXP"] = 2000; </v>
      </c>
      <c r="AG61" t="str">
        <f t="shared" si="12"/>
        <v>10</v>
      </c>
      <c r="AH61" t="str">
        <f t="shared" si="13"/>
        <v xml:space="preserve">["LP"] = 10; </v>
      </c>
      <c r="AI61" t="str">
        <f t="shared" si="14"/>
        <v>700</v>
      </c>
      <c r="AJ61" t="str">
        <f t="shared" si="15"/>
        <v xml:space="preserve">["REP"] = 700; </v>
      </c>
      <c r="AK61">
        <f>VLOOKUP(M61,Faction!A$2:B$78,2,FALSE)</f>
        <v>16</v>
      </c>
      <c r="AL61" t="str">
        <f t="shared" si="16"/>
        <v xml:space="preserve">["FACTION"] = 16; </v>
      </c>
      <c r="AM61" t="str">
        <f t="shared" si="17"/>
        <v xml:space="preserve">["TIER"] = 2; </v>
      </c>
      <c r="AN61" t="str">
        <f t="shared" si="18"/>
        <v xml:space="preserve">["MIN_LVL"] = "55"; </v>
      </c>
      <c r="AO61" t="str">
        <f t="shared" si="19"/>
        <v/>
      </c>
      <c r="AP61" t="str">
        <f t="shared" si="20"/>
        <v xml:space="preserve">["NAME"] = { ["EN"] = "Fallen to Blight (Advanced)"; }; </v>
      </c>
      <c r="AQ61" t="str">
        <f t="shared" si="21"/>
        <v xml:space="preserve">["LORE"] = { ["EN"] = "Defeat Globsnaga in the Sixteenth Hall"; }; </v>
      </c>
      <c r="AR61" t="str">
        <f t="shared" si="22"/>
        <v xml:space="preserve">["SUMMARY"] = { ["EN"] = "Defeat 120 Globsnaga in The Sixteenth Hall"; }; </v>
      </c>
      <c r="AS61" t="str">
        <f t="shared" si="23"/>
        <v/>
      </c>
      <c r="AT61" t="str">
        <f t="shared" si="1"/>
        <v>};</v>
      </c>
    </row>
    <row r="62" spans="1:46" x14ac:dyDescent="0.25">
      <c r="A62">
        <v>1879147826</v>
      </c>
      <c r="B62">
        <v>51</v>
      </c>
      <c r="C62">
        <v>45</v>
      </c>
      <c r="D62" t="s">
        <v>573</v>
      </c>
      <c r="E62" t="s">
        <v>31</v>
      </c>
      <c r="H62" t="s">
        <v>574</v>
      </c>
      <c r="I62">
        <v>5</v>
      </c>
      <c r="J62" t="s">
        <v>560</v>
      </c>
      <c r="K62">
        <v>58</v>
      </c>
      <c r="L62">
        <v>700</v>
      </c>
      <c r="M62" t="s">
        <v>60</v>
      </c>
      <c r="N62" t="s">
        <v>575</v>
      </c>
      <c r="O62" t="s">
        <v>1656</v>
      </c>
      <c r="P62">
        <v>3</v>
      </c>
      <c r="Q62">
        <v>55</v>
      </c>
      <c r="U62" t="str">
        <f t="shared" si="2"/>
        <v xml:space="preserve"> [61] = {["ID"] = 1879147826; }; -- Fallen to Blight</v>
      </c>
      <c r="V62" s="1" t="str">
        <f t="shared" si="3"/>
        <v xml:space="preserve"> [61] = {["ID"] = 1879147826; ["SAVE_INDEX"] = 45; ["TYPE"] =  4; ["VXP"] =    0; ["LP"] =  5; ["REP"] = 700; ["FACTION"] = 16; ["TIER"] = 3; ["MIN_LVL"] = "55"; ["NAME"] = { ["EN"] = "Fallen to Blight"; }; ["LORE"] = { ["EN"] = "Defeat Globsnaga in the Sixteenth Hall"; }; ["SUMMARY"] = { ["EN"] = "Defeat 60 Globsnaga in The Sixteenth Hall"; }; ["TITLE"] = { ["EN"] = "Blight-cleanser"; }; };</v>
      </c>
      <c r="W62">
        <f t="shared" si="0"/>
        <v>61</v>
      </c>
      <c r="X62" t="str">
        <f t="shared" si="4"/>
        <v xml:space="preserve"> [61] = {</v>
      </c>
      <c r="Y62" t="str">
        <f t="shared" si="5"/>
        <v xml:space="preserve">["ID"] = 1879147826; </v>
      </c>
      <c r="Z62" t="str">
        <f t="shared" si="6"/>
        <v xml:space="preserve">["ID"] = 1879147826; </v>
      </c>
      <c r="AA62" t="str">
        <f t="shared" si="7"/>
        <v/>
      </c>
      <c r="AB62" s="1" t="str">
        <f t="shared" si="8"/>
        <v xml:space="preserve">["SAVE_INDEX"] = 45; </v>
      </c>
      <c r="AC62">
        <f>VLOOKUP(E62,Type!A$2:B$18,2,FALSE)</f>
        <v>4</v>
      </c>
      <c r="AD62" t="str">
        <f t="shared" si="9"/>
        <v xml:space="preserve">["TYPE"] =  4; </v>
      </c>
      <c r="AE62" t="str">
        <f t="shared" si="10"/>
        <v>0</v>
      </c>
      <c r="AF62" t="str">
        <f t="shared" si="11"/>
        <v xml:space="preserve">["VXP"] =    0; </v>
      </c>
      <c r="AG62" t="str">
        <f t="shared" si="12"/>
        <v>5</v>
      </c>
      <c r="AH62" t="str">
        <f t="shared" si="13"/>
        <v xml:space="preserve">["LP"] =  5; </v>
      </c>
      <c r="AI62" t="str">
        <f t="shared" si="14"/>
        <v>700</v>
      </c>
      <c r="AJ62" t="str">
        <f t="shared" si="15"/>
        <v xml:space="preserve">["REP"] = 700; </v>
      </c>
      <c r="AK62">
        <f>VLOOKUP(M62,Faction!A$2:B$78,2,FALSE)</f>
        <v>16</v>
      </c>
      <c r="AL62" t="str">
        <f t="shared" si="16"/>
        <v xml:space="preserve">["FACTION"] = 16; </v>
      </c>
      <c r="AM62" t="str">
        <f t="shared" si="17"/>
        <v xml:space="preserve">["TIER"] = 3; </v>
      </c>
      <c r="AN62" t="str">
        <f t="shared" si="18"/>
        <v xml:space="preserve">["MIN_LVL"] = "55"; </v>
      </c>
      <c r="AO62" t="str">
        <f t="shared" si="19"/>
        <v/>
      </c>
      <c r="AP62" t="str">
        <f t="shared" si="20"/>
        <v xml:space="preserve">["NAME"] = { ["EN"] = "Fallen to Blight"; }; </v>
      </c>
      <c r="AQ62" t="str">
        <f t="shared" si="21"/>
        <v xml:space="preserve">["LORE"] = { ["EN"] = "Defeat Globsnaga in the Sixteenth Hall"; }; </v>
      </c>
      <c r="AR62" t="str">
        <f t="shared" si="22"/>
        <v xml:space="preserve">["SUMMARY"] = { ["EN"] = "Defeat 60 Globsnaga in The Sixteenth Hall"; }; </v>
      </c>
      <c r="AS62" t="str">
        <f t="shared" si="23"/>
        <v xml:space="preserve">["TITLE"] = { ["EN"] = "Blight-cleanser"; }; </v>
      </c>
      <c r="AT62" t="str">
        <f t="shared" si="1"/>
        <v>};</v>
      </c>
    </row>
    <row r="63" spans="1:46" x14ac:dyDescent="0.25">
      <c r="A63">
        <v>1879147825</v>
      </c>
      <c r="B63">
        <v>50</v>
      </c>
      <c r="C63">
        <v>42</v>
      </c>
      <c r="D63" t="s">
        <v>571</v>
      </c>
      <c r="E63" t="s">
        <v>31</v>
      </c>
      <c r="F63">
        <v>2000</v>
      </c>
      <c r="G63" t="s">
        <v>509</v>
      </c>
      <c r="I63">
        <v>10</v>
      </c>
      <c r="J63" t="s">
        <v>560</v>
      </c>
      <c r="K63">
        <v>58</v>
      </c>
      <c r="L63">
        <v>700</v>
      </c>
      <c r="M63" t="s">
        <v>60</v>
      </c>
      <c r="N63" t="s">
        <v>572</v>
      </c>
      <c r="O63" t="s">
        <v>1654</v>
      </c>
      <c r="P63">
        <v>2</v>
      </c>
      <c r="Q63">
        <v>55</v>
      </c>
      <c r="U63" t="str">
        <f t="shared" si="2"/>
        <v xml:space="preserve"> [62] = {["ID"] = 1879147825; }; -- Carriers of the Blight (Advanced)</v>
      </c>
      <c r="V63" s="1" t="str">
        <f t="shared" si="3"/>
        <v xml:space="preserve"> [62] = {["ID"] = 1879147825; ["SAVE_INDEX"] = 42; ["TYPE"] =  4; ["VXP"] = 2000; ["LP"] = 10; ["REP"] = 700; ["FACTION"] = 16; ["TIER"] = 2; ["MIN_LVL"] = "55"; ["NAME"] = { ["EN"] = "Carriers of the Blight (Advanced)"; }; ["LORE"] = { ["EN"] = "Defeat insects in the Sixteenth Hall"; }; ["SUMMARY"] = { ["EN"] = "Defeat 120 Insects in The Sixteenth Hall"; }; };</v>
      </c>
      <c r="W63">
        <f t="shared" si="0"/>
        <v>62</v>
      </c>
      <c r="X63" t="str">
        <f t="shared" si="4"/>
        <v xml:space="preserve"> [62] = {</v>
      </c>
      <c r="Y63" t="str">
        <f t="shared" si="5"/>
        <v xml:space="preserve">["ID"] = 1879147825; </v>
      </c>
      <c r="Z63" t="str">
        <f t="shared" si="6"/>
        <v xml:space="preserve">["ID"] = 1879147825; </v>
      </c>
      <c r="AA63" t="str">
        <f t="shared" si="7"/>
        <v/>
      </c>
      <c r="AB63" s="1" t="str">
        <f t="shared" si="8"/>
        <v xml:space="preserve">["SAVE_INDEX"] = 42; </v>
      </c>
      <c r="AC63">
        <f>VLOOKUP(E63,Type!A$2:B$18,2,FALSE)</f>
        <v>4</v>
      </c>
      <c r="AD63" t="str">
        <f t="shared" si="9"/>
        <v xml:space="preserve">["TYPE"] =  4; </v>
      </c>
      <c r="AE63" t="str">
        <f t="shared" si="10"/>
        <v>2000</v>
      </c>
      <c r="AF63" t="str">
        <f t="shared" si="11"/>
        <v xml:space="preserve">["VXP"] = 2000; </v>
      </c>
      <c r="AG63" t="str">
        <f t="shared" si="12"/>
        <v>10</v>
      </c>
      <c r="AH63" t="str">
        <f t="shared" si="13"/>
        <v xml:space="preserve">["LP"] = 10; </v>
      </c>
      <c r="AI63" t="str">
        <f t="shared" si="14"/>
        <v>700</v>
      </c>
      <c r="AJ63" t="str">
        <f t="shared" si="15"/>
        <v xml:space="preserve">["REP"] = 700; </v>
      </c>
      <c r="AK63">
        <f>VLOOKUP(M63,Faction!A$2:B$78,2,FALSE)</f>
        <v>16</v>
      </c>
      <c r="AL63" t="str">
        <f t="shared" si="16"/>
        <v xml:space="preserve">["FACTION"] = 16; </v>
      </c>
      <c r="AM63" t="str">
        <f t="shared" si="17"/>
        <v xml:space="preserve">["TIER"] = 2; </v>
      </c>
      <c r="AN63" t="str">
        <f t="shared" si="18"/>
        <v xml:space="preserve">["MIN_LVL"] = "55"; </v>
      </c>
      <c r="AO63" t="str">
        <f t="shared" si="19"/>
        <v/>
      </c>
      <c r="AP63" t="str">
        <f t="shared" si="20"/>
        <v xml:space="preserve">["NAME"] = { ["EN"] = "Carriers of the Blight (Advanced)"; }; </v>
      </c>
      <c r="AQ63" t="str">
        <f t="shared" si="21"/>
        <v xml:space="preserve">["LORE"] = { ["EN"] = "Defeat insects in the Sixteenth Hall"; }; </v>
      </c>
      <c r="AR63" t="str">
        <f t="shared" si="22"/>
        <v xml:space="preserve">["SUMMARY"] = { ["EN"] = "Defeat 120 Insects in The Sixteenth Hall"; }; </v>
      </c>
      <c r="AS63" t="str">
        <f t="shared" si="23"/>
        <v/>
      </c>
      <c r="AT63" t="str">
        <f t="shared" si="1"/>
        <v>};</v>
      </c>
    </row>
    <row r="64" spans="1:46" x14ac:dyDescent="0.25">
      <c r="A64">
        <v>1879147824</v>
      </c>
      <c r="B64">
        <v>49</v>
      </c>
      <c r="C64">
        <v>43</v>
      </c>
      <c r="D64" t="s">
        <v>568</v>
      </c>
      <c r="E64" t="s">
        <v>31</v>
      </c>
      <c r="H64" t="s">
        <v>569</v>
      </c>
      <c r="I64">
        <v>10</v>
      </c>
      <c r="J64" t="s">
        <v>560</v>
      </c>
      <c r="K64">
        <v>58</v>
      </c>
      <c r="L64">
        <v>700</v>
      </c>
      <c r="M64" t="s">
        <v>60</v>
      </c>
      <c r="N64" t="s">
        <v>570</v>
      </c>
      <c r="O64" t="s">
        <v>1654</v>
      </c>
      <c r="P64">
        <v>3</v>
      </c>
      <c r="Q64">
        <v>55</v>
      </c>
      <c r="U64" t="str">
        <f t="shared" si="2"/>
        <v xml:space="preserve"> [63] = {["ID"] = 1879147824; }; -- Carriers of the Blight</v>
      </c>
      <c r="V64" s="1" t="str">
        <f t="shared" si="3"/>
        <v xml:space="preserve"> [63] = {["ID"] = 1879147824; ["SAVE_INDEX"] = 43; ["TYPE"] =  4; ["VXP"] =    0; ["LP"] = 10; ["REP"] = 700; ["FACTION"] = 16; ["TIER"] = 3; ["MIN_LVL"] = "55"; ["NAME"] = { ["EN"] = "Carriers of the Blight"; }; ["LORE"] = { ["EN"] = "Defeat insects in the Sixteenth Hall"; }; ["SUMMARY"] = { ["EN"] = "Defeat 60 Insects in The Sixteenth Hall"; }; ["TITLE"] = { ["EN"] = "Bug-stomper"; }; };</v>
      </c>
      <c r="W64">
        <f t="shared" si="0"/>
        <v>63</v>
      </c>
      <c r="X64" t="str">
        <f t="shared" si="4"/>
        <v xml:space="preserve"> [63] = {</v>
      </c>
      <c r="Y64" t="str">
        <f t="shared" si="5"/>
        <v xml:space="preserve">["ID"] = 1879147824; </v>
      </c>
      <c r="Z64" t="str">
        <f t="shared" si="6"/>
        <v xml:space="preserve">["ID"] = 1879147824; </v>
      </c>
      <c r="AA64" t="str">
        <f t="shared" si="7"/>
        <v/>
      </c>
      <c r="AB64" s="1" t="str">
        <f t="shared" si="8"/>
        <v xml:space="preserve">["SAVE_INDEX"] = 43; </v>
      </c>
      <c r="AC64">
        <f>VLOOKUP(E64,Type!A$2:B$18,2,FALSE)</f>
        <v>4</v>
      </c>
      <c r="AD64" t="str">
        <f t="shared" si="9"/>
        <v xml:space="preserve">["TYPE"] =  4; </v>
      </c>
      <c r="AE64" t="str">
        <f t="shared" si="10"/>
        <v>0</v>
      </c>
      <c r="AF64" t="str">
        <f t="shared" si="11"/>
        <v xml:space="preserve">["VXP"] =    0; </v>
      </c>
      <c r="AG64" t="str">
        <f t="shared" si="12"/>
        <v>10</v>
      </c>
      <c r="AH64" t="str">
        <f t="shared" si="13"/>
        <v xml:space="preserve">["LP"] = 10; </v>
      </c>
      <c r="AI64" t="str">
        <f t="shared" si="14"/>
        <v>700</v>
      </c>
      <c r="AJ64" t="str">
        <f t="shared" si="15"/>
        <v xml:space="preserve">["REP"] = 700; </v>
      </c>
      <c r="AK64">
        <f>VLOOKUP(M64,Faction!A$2:B$78,2,FALSE)</f>
        <v>16</v>
      </c>
      <c r="AL64" t="str">
        <f t="shared" si="16"/>
        <v xml:space="preserve">["FACTION"] = 16; </v>
      </c>
      <c r="AM64" t="str">
        <f t="shared" si="17"/>
        <v xml:space="preserve">["TIER"] = 3; </v>
      </c>
      <c r="AN64" t="str">
        <f t="shared" si="18"/>
        <v xml:space="preserve">["MIN_LVL"] = "55"; </v>
      </c>
      <c r="AO64" t="str">
        <f t="shared" si="19"/>
        <v/>
      </c>
      <c r="AP64" t="str">
        <f t="shared" si="20"/>
        <v xml:space="preserve">["NAME"] = { ["EN"] = "Carriers of the Blight"; }; </v>
      </c>
      <c r="AQ64" t="str">
        <f t="shared" si="21"/>
        <v xml:space="preserve">["LORE"] = { ["EN"] = "Defeat insects in the Sixteenth Hall"; }; </v>
      </c>
      <c r="AR64" t="str">
        <f t="shared" si="22"/>
        <v xml:space="preserve">["SUMMARY"] = { ["EN"] = "Defeat 60 Insects in The Sixteenth Hall"; }; </v>
      </c>
      <c r="AS64" t="str">
        <f t="shared" si="23"/>
        <v xml:space="preserve">["TITLE"] = { ["EN"] = "Bug-stomper"; }; </v>
      </c>
      <c r="AT64" t="str">
        <f t="shared" si="1"/>
        <v>};</v>
      </c>
    </row>
    <row r="65" spans="1:46" x14ac:dyDescent="0.25">
      <c r="D65" s="3" t="s">
        <v>1443</v>
      </c>
      <c r="E65" s="2" t="s">
        <v>134</v>
      </c>
      <c r="M65" t="s">
        <v>79</v>
      </c>
      <c r="P65">
        <v>0</v>
      </c>
      <c r="S65">
        <v>51</v>
      </c>
      <c r="U65" t="str">
        <f t="shared" si="2"/>
        <v xml:space="preserve"> [64] = {["CAT_ID"] = 51; }; -- - The Flaming Deeps -</v>
      </c>
      <c r="V65" s="1" t="str">
        <f t="shared" si="3"/>
        <v xml:space="preserve"> [64] = {                                          ["TYPE"] = 14; ["VXP"] =    0; ["LP"] =  0; ["REP"] =   0; ["FACTION"] =  1; ["TIER"] = 0;                     ["NAME"] = { ["EN"] = "- The Flaming Deeps -"; }; };</v>
      </c>
      <c r="W65">
        <f t="shared" si="0"/>
        <v>64</v>
      </c>
      <c r="X65" t="str">
        <f t="shared" si="4"/>
        <v xml:space="preserve"> [64] = {</v>
      </c>
      <c r="Y65" t="str">
        <f t="shared" si="5"/>
        <v xml:space="preserve">                     </v>
      </c>
      <c r="Z65" t="str">
        <f t="shared" si="6"/>
        <v/>
      </c>
      <c r="AA65" t="str">
        <f t="shared" si="7"/>
        <v xml:space="preserve">["CAT_ID"] = 51; </v>
      </c>
      <c r="AB65" s="1" t="str">
        <f t="shared" si="8"/>
        <v xml:space="preserve">                     </v>
      </c>
      <c r="AC65">
        <f>VLOOKUP(E65,Type!A$2:B$18,2,FALSE)</f>
        <v>14</v>
      </c>
      <c r="AD65" t="str">
        <f t="shared" si="9"/>
        <v xml:space="preserve">["TYPE"] = 14; </v>
      </c>
      <c r="AE65" t="str">
        <f t="shared" si="10"/>
        <v>0</v>
      </c>
      <c r="AF65" t="str">
        <f t="shared" si="11"/>
        <v xml:space="preserve">["VXP"] =    0; </v>
      </c>
      <c r="AG65" t="str">
        <f t="shared" si="12"/>
        <v>0</v>
      </c>
      <c r="AH65" t="str">
        <f t="shared" si="13"/>
        <v xml:space="preserve">["LP"] =  0; </v>
      </c>
      <c r="AI65" t="str">
        <f t="shared" si="14"/>
        <v>0</v>
      </c>
      <c r="AJ65" t="str">
        <f t="shared" si="15"/>
        <v xml:space="preserve">["REP"] =   0; </v>
      </c>
      <c r="AK65">
        <f>VLOOKUP(M65,Faction!A$2:B$78,2,FALSE)</f>
        <v>1</v>
      </c>
      <c r="AL65" t="str">
        <f t="shared" si="16"/>
        <v xml:space="preserve">["FACTION"] =  1; </v>
      </c>
      <c r="AM65" t="str">
        <f t="shared" si="17"/>
        <v xml:space="preserve">["TIER"] = 0; </v>
      </c>
      <c r="AN65" t="str">
        <f t="shared" si="18"/>
        <v xml:space="preserve">                    </v>
      </c>
      <c r="AO65" t="str">
        <f t="shared" si="19"/>
        <v/>
      </c>
      <c r="AP65" t="str">
        <f t="shared" si="20"/>
        <v xml:space="preserve">["NAME"] = { ["EN"] = "- The Flaming Deeps -"; }; </v>
      </c>
      <c r="AQ65" t="str">
        <f t="shared" si="21"/>
        <v/>
      </c>
      <c r="AR65" t="str">
        <f t="shared" si="22"/>
        <v/>
      </c>
      <c r="AS65" t="str">
        <f t="shared" si="23"/>
        <v/>
      </c>
      <c r="AT65" t="str">
        <f t="shared" si="1"/>
        <v>};</v>
      </c>
    </row>
    <row r="66" spans="1:46" x14ac:dyDescent="0.25">
      <c r="A66">
        <v>1879147026</v>
      </c>
      <c r="B66">
        <v>2</v>
      </c>
      <c r="C66">
        <v>49</v>
      </c>
      <c r="D66" t="s">
        <v>430</v>
      </c>
      <c r="E66" t="s">
        <v>31</v>
      </c>
      <c r="H66" t="s">
        <v>430</v>
      </c>
      <c r="I66">
        <v>10</v>
      </c>
      <c r="L66">
        <v>700</v>
      </c>
      <c r="M66" t="s">
        <v>60</v>
      </c>
      <c r="N66" t="s">
        <v>431</v>
      </c>
      <c r="O66" t="s">
        <v>1640</v>
      </c>
      <c r="P66">
        <v>1</v>
      </c>
      <c r="Q66">
        <v>55</v>
      </c>
      <c r="U66" t="str">
        <f t="shared" si="2"/>
        <v xml:space="preserve"> [65] = {["ID"] = 1879147026; }; -- Marshal of the Burning Depths</v>
      </c>
      <c r="V66" s="1" t="str">
        <f t="shared" si="3"/>
        <v xml:space="preserve"> [65] = {["ID"] = 1879147026; ["SAVE_INDEX"] = 49; ["TYPE"] =  4; ["VXP"] =    0; ["LP"] = 10; ["REP"] = 700; ["FACTION"] = 16; ["TIER"] = 1; ["MIN_LVL"] = "55"; ["NAME"] = { ["EN"] = "Marshal of the Burning Depths"; }; ["LORE"] = { ["EN"] = "Drive evil from Fil Gashan and the Forges of Khazad-dûm"; }; ["SUMMARY"] = { ["EN"] = "Complete Meta deed in Forges of Khazad-dûm and Fil Gashan"; }; ["TITLE"] = { ["EN"] = "Marshal of the Burning Depths"; }; };</v>
      </c>
      <c r="W66">
        <f t="shared" si="0"/>
        <v>65</v>
      </c>
      <c r="X66" t="str">
        <f t="shared" si="4"/>
        <v xml:space="preserve"> [65] = {</v>
      </c>
      <c r="Y66" t="str">
        <f t="shared" si="5"/>
        <v xml:space="preserve">["ID"] = 1879147026; </v>
      </c>
      <c r="Z66" t="str">
        <f t="shared" si="6"/>
        <v xml:space="preserve">["ID"] = 1879147026; </v>
      </c>
      <c r="AA66" t="str">
        <f t="shared" si="7"/>
        <v/>
      </c>
      <c r="AB66" s="1" t="str">
        <f t="shared" si="8"/>
        <v xml:space="preserve">["SAVE_INDEX"] = 49; </v>
      </c>
      <c r="AC66">
        <f>VLOOKUP(E66,Type!A$2:B$18,2,FALSE)</f>
        <v>4</v>
      </c>
      <c r="AD66" t="str">
        <f t="shared" si="9"/>
        <v xml:space="preserve">["TYPE"] =  4; </v>
      </c>
      <c r="AE66" t="str">
        <f t="shared" si="10"/>
        <v>0</v>
      </c>
      <c r="AF66" t="str">
        <f t="shared" si="11"/>
        <v xml:space="preserve">["VXP"] =    0; </v>
      </c>
      <c r="AG66" t="str">
        <f t="shared" si="12"/>
        <v>10</v>
      </c>
      <c r="AH66" t="str">
        <f t="shared" si="13"/>
        <v xml:space="preserve">["LP"] = 10; </v>
      </c>
      <c r="AI66" t="str">
        <f t="shared" si="14"/>
        <v>700</v>
      </c>
      <c r="AJ66" t="str">
        <f t="shared" si="15"/>
        <v xml:space="preserve">["REP"] = 700; </v>
      </c>
      <c r="AK66">
        <f>VLOOKUP(M66,Faction!A$2:B$78,2,FALSE)</f>
        <v>16</v>
      </c>
      <c r="AL66" t="str">
        <f t="shared" si="16"/>
        <v xml:space="preserve">["FACTION"] = 16; </v>
      </c>
      <c r="AM66" t="str">
        <f t="shared" si="17"/>
        <v xml:space="preserve">["TIER"] = 1; </v>
      </c>
      <c r="AN66" t="str">
        <f t="shared" si="18"/>
        <v xml:space="preserve">["MIN_LVL"] = "55"; </v>
      </c>
      <c r="AO66" t="str">
        <f t="shared" si="19"/>
        <v/>
      </c>
      <c r="AP66" t="str">
        <f t="shared" si="20"/>
        <v xml:space="preserve">["NAME"] = { ["EN"] = "Marshal of the Burning Depths"; }; </v>
      </c>
      <c r="AQ66" t="str">
        <f t="shared" si="21"/>
        <v xml:space="preserve">["LORE"] = { ["EN"] = "Drive evil from Fil Gashan and the Forges of Khazad-dûm"; }; </v>
      </c>
      <c r="AR66" t="str">
        <f t="shared" si="22"/>
        <v xml:space="preserve">["SUMMARY"] = { ["EN"] = "Complete Meta deed in Forges of Khazad-dûm and Fil Gashan"; }; </v>
      </c>
      <c r="AS66" t="str">
        <f t="shared" si="23"/>
        <v xml:space="preserve">["TITLE"] = { ["EN"] = "Marshal of the Burning Depths"; }; </v>
      </c>
      <c r="AT66" t="str">
        <f t="shared" si="1"/>
        <v>};</v>
      </c>
    </row>
    <row r="67" spans="1:46" x14ac:dyDescent="0.25">
      <c r="D67" s="3" t="s">
        <v>1444</v>
      </c>
      <c r="E67" s="2" t="s">
        <v>134</v>
      </c>
      <c r="M67" t="s">
        <v>79</v>
      </c>
      <c r="P67">
        <v>1</v>
      </c>
      <c r="S67">
        <v>52</v>
      </c>
      <c r="U67" t="str">
        <f t="shared" ref="U67:U85" si="24">CONCATENATE(X67,Z67,AA67,AT67," -- ",D67)</f>
        <v xml:space="preserve"> [66] = {["CAT_ID"] = 52; }; -- -- Forges of Khazad-dûm --</v>
      </c>
      <c r="V67" s="1" t="str">
        <f t="shared" ref="V67:V85" si="25">CONCATENATE(X67,Y67,AB67,AD67,AF67,AH67,AJ67,AL67,AM67,AN67,AO67,AP67,AQ67,AR67,AS67,AT67)</f>
        <v xml:space="preserve"> [66] = {                                          ["TYPE"] = 14; ["VXP"] =    0; ["LP"] =  0; ["REP"] =   0; ["FACTION"] =  1; ["TIER"] = 1;                     ["NAME"] = { ["EN"] = "-- Forges of Khazad-dûm --"; }; };</v>
      </c>
      <c r="W67">
        <f t="shared" si="0"/>
        <v>66</v>
      </c>
      <c r="X67" t="str">
        <f t="shared" ref="X67:X85" si="26">CONCATENATE(REPT(" ",3-LEN(W67)),"[",W67,"] = {")</f>
        <v xml:space="preserve"> [66] = {</v>
      </c>
      <c r="Y67" t="str">
        <f t="shared" ref="Y67:Y85" si="27">IF(LEN(A67)&gt;0,CONCATENATE("[""ID""] = ",A67,"; "),"                     ")</f>
        <v xml:space="preserve">                     </v>
      </c>
      <c r="Z67" t="str">
        <f t="shared" ref="Z67:Z85" si="28">IF(LEN(A67)&gt;0,CONCATENATE("[""ID""] = ",A67,"; "),"")</f>
        <v/>
      </c>
      <c r="AA67" t="str">
        <f t="shared" ref="AA67:AA85" si="29">IF(LEN(S67)&gt;0,CONCATENATE("[""CAT_ID""] = ",S67,"; "),"")</f>
        <v xml:space="preserve">["CAT_ID"] = 52; </v>
      </c>
      <c r="AB67" s="1" t="str">
        <f t="shared" ref="AB67:AB85" si="30">IF(LEN(C67)&gt;0,CONCATENATE("[""SAVE_INDEX""] = ",REPT(" ",2-LEN(C67)),C67,"; "),REPT(" ",21))</f>
        <v xml:space="preserve">                     </v>
      </c>
      <c r="AC67">
        <f>VLOOKUP(E67,Type!A$2:B$18,2,FALSE)</f>
        <v>14</v>
      </c>
      <c r="AD67" t="str">
        <f t="shared" ref="AD67:AD85" si="31">CONCATENATE("[""TYPE""] = ",REPT(" ",2-LEN(AC67)),AC67,"; ")</f>
        <v xml:space="preserve">["TYPE"] = 14; </v>
      </c>
      <c r="AE67" t="str">
        <f t="shared" ref="AE67:AE85" si="32">TEXT(F67,0)</f>
        <v>0</v>
      </c>
      <c r="AF67" t="str">
        <f t="shared" ref="AF67:AF85" si="33">CONCATENATE("[""VXP""] = ",REPT(" ",4-LEN(AE67)),TEXT(AE67,"0"),"; ")</f>
        <v xml:space="preserve">["VXP"] =    0; </v>
      </c>
      <c r="AG67" t="str">
        <f t="shared" ref="AG67:AG85" si="34">TEXT(I67,0)</f>
        <v>0</v>
      </c>
      <c r="AH67" t="str">
        <f t="shared" ref="AH67:AH85" si="35">CONCATENATE("[""LP""] = ",REPT(" ",2-LEN(AG67)),TEXT(AG67,"0"),"; ")</f>
        <v xml:space="preserve">["LP"] =  0; </v>
      </c>
      <c r="AI67" t="str">
        <f t="shared" ref="AI67:AI85" si="36">TEXT(L67,0)</f>
        <v>0</v>
      </c>
      <c r="AJ67" t="str">
        <f t="shared" ref="AJ67:AJ85" si="37">CONCATENATE("[""REP""] = ",REPT(" ",3-LEN(AI67)),TEXT(AI67,"0"),"; ")</f>
        <v xml:space="preserve">["REP"] =   0; </v>
      </c>
      <c r="AK67">
        <f>VLOOKUP(M67,Faction!A$2:B$78,2,FALSE)</f>
        <v>1</v>
      </c>
      <c r="AL67" t="str">
        <f t="shared" ref="AL67:AL85" si="38">CONCATENATE("[""FACTION""] = ",REPT(" ",2 - LEN(AK67)),TEXT(AK67,"0"),"; ")</f>
        <v xml:space="preserve">["FACTION"] =  1; </v>
      </c>
      <c r="AM67" t="str">
        <f t="shared" ref="AM67:AM85" si="39">CONCATENATE("[""TIER""] = ",TEXT(P67,"0"),"; ")</f>
        <v xml:space="preserve">["TIER"] = 1; </v>
      </c>
      <c r="AN67" t="str">
        <f t="shared" ref="AN67:AN85" si="40">IF(LEN(Q67)&gt;0,CONCATENATE("[""MIN_LVL""] = ",REPT(" ",2-LEN(Q67)),"""",Q67,"""; "),"                    ")</f>
        <v xml:space="preserve">                    </v>
      </c>
      <c r="AO67" t="str">
        <f t="shared" ref="AO67:AO85" si="41">IF(LEN(R67)&gt;0,CONCATENATE("[""MIN_LVL""] = ",REPT(" ",3-LEN(R67)),"""",R67,"""; "),"")</f>
        <v/>
      </c>
      <c r="AP67" t="str">
        <f t="shared" ref="AP67:AP85" si="42">CONCATENATE("[""NAME""] = { [""EN""] = """,D67,"""; }; ")</f>
        <v xml:space="preserve">["NAME"] = { ["EN"] = "-- Forges of Khazad-dûm --"; }; </v>
      </c>
      <c r="AQ67" t="str">
        <f t="shared" ref="AQ67:AQ85" si="43">IF(LEN(O67)&gt;0,CONCATENATE("[""LORE""] = { [""EN""] = """,O67,"""; }; "),"")</f>
        <v/>
      </c>
      <c r="AR67" t="str">
        <f t="shared" ref="AR67:AR85" si="44">IF(LEN(N67),CONCATENATE("[""SUMMARY""] = { [""EN""] = """,N67,"""; }; "),"")</f>
        <v/>
      </c>
      <c r="AS67" t="str">
        <f t="shared" ref="AS67:AS85" si="45">IF(LEN(H67)&gt;0,CONCATENATE("[""TITLE""] = { [""EN""] = """,H67,"""; }; "),"")</f>
        <v/>
      </c>
      <c r="AT67" t="str">
        <f t="shared" si="1"/>
        <v>};</v>
      </c>
    </row>
    <row r="68" spans="1:46" x14ac:dyDescent="0.25">
      <c r="A68">
        <v>1879147024</v>
      </c>
      <c r="B68">
        <v>37</v>
      </c>
      <c r="C68">
        <v>50</v>
      </c>
      <c r="D68" t="s">
        <v>532</v>
      </c>
      <c r="E68" t="s">
        <v>31</v>
      </c>
      <c r="H68" t="s">
        <v>532</v>
      </c>
      <c r="I68">
        <v>10</v>
      </c>
      <c r="J68" t="s">
        <v>533</v>
      </c>
      <c r="K68">
        <v>58</v>
      </c>
      <c r="L68">
        <v>700</v>
      </c>
      <c r="M68" t="s">
        <v>60</v>
      </c>
      <c r="N68" t="s">
        <v>534</v>
      </c>
      <c r="O68" t="s">
        <v>648</v>
      </c>
      <c r="P68">
        <v>2</v>
      </c>
      <c r="Q68">
        <v>55</v>
      </c>
      <c r="U68" t="str">
        <f t="shared" si="24"/>
        <v xml:space="preserve"> [67] = {["ID"] = 1879147024; }; -- Bane of Industry</v>
      </c>
      <c r="V68" s="1" t="str">
        <f t="shared" si="25"/>
        <v xml:space="preserve"> [67] = {["ID"] = 1879147024; ["SAVE_INDEX"] = 50; ["TYPE"] =  4; ["VXP"] =    0; ["LP"] = 10; ["REP"] = 700; ["FACTION"] = 16; ["TIER"] = 2; ["MIN_LVL"] = "55"; ["NAME"] = { ["EN"] = "Bane of Industry"; }; ["LORE"] = { ["EN"] = "Drive evil from the Forges of Khazad-dûm."; }; ["SUMMARY"] = { ["EN"] = "Complete 5 deeds in The Forges of Khazad-dûm"; }; ["TITLE"] = { ["EN"] = "Bane of Industry"; }; };</v>
      </c>
      <c r="W68">
        <f t="shared" si="0"/>
        <v>67</v>
      </c>
      <c r="X68" t="str">
        <f t="shared" si="26"/>
        <v xml:space="preserve"> [67] = {</v>
      </c>
      <c r="Y68" t="str">
        <f t="shared" si="27"/>
        <v xml:space="preserve">["ID"] = 1879147024; </v>
      </c>
      <c r="Z68" t="str">
        <f t="shared" si="28"/>
        <v xml:space="preserve">["ID"] = 1879147024; </v>
      </c>
      <c r="AA68" t="str">
        <f t="shared" si="29"/>
        <v/>
      </c>
      <c r="AB68" s="1" t="str">
        <f t="shared" si="30"/>
        <v xml:space="preserve">["SAVE_INDEX"] = 50; </v>
      </c>
      <c r="AC68">
        <f>VLOOKUP(E68,Type!A$2:B$18,2,FALSE)</f>
        <v>4</v>
      </c>
      <c r="AD68" t="str">
        <f t="shared" si="31"/>
        <v xml:space="preserve">["TYPE"] =  4; </v>
      </c>
      <c r="AE68" t="str">
        <f t="shared" si="32"/>
        <v>0</v>
      </c>
      <c r="AF68" t="str">
        <f t="shared" si="33"/>
        <v xml:space="preserve">["VXP"] =    0; </v>
      </c>
      <c r="AG68" t="str">
        <f t="shared" si="34"/>
        <v>10</v>
      </c>
      <c r="AH68" t="str">
        <f t="shared" si="35"/>
        <v xml:space="preserve">["LP"] = 10; </v>
      </c>
      <c r="AI68" t="str">
        <f t="shared" si="36"/>
        <v>700</v>
      </c>
      <c r="AJ68" t="str">
        <f t="shared" si="37"/>
        <v xml:space="preserve">["REP"] = 700; </v>
      </c>
      <c r="AK68">
        <f>VLOOKUP(M68,Faction!A$2:B$78,2,FALSE)</f>
        <v>16</v>
      </c>
      <c r="AL68" t="str">
        <f t="shared" si="38"/>
        <v xml:space="preserve">["FACTION"] = 16; </v>
      </c>
      <c r="AM68" t="str">
        <f t="shared" si="39"/>
        <v xml:space="preserve">["TIER"] = 2; </v>
      </c>
      <c r="AN68" t="str">
        <f t="shared" si="40"/>
        <v xml:space="preserve">["MIN_LVL"] = "55"; </v>
      </c>
      <c r="AO68" t="str">
        <f t="shared" si="41"/>
        <v/>
      </c>
      <c r="AP68" t="str">
        <f t="shared" si="42"/>
        <v xml:space="preserve">["NAME"] = { ["EN"] = "Bane of Industry"; }; </v>
      </c>
      <c r="AQ68" t="str">
        <f t="shared" si="43"/>
        <v xml:space="preserve">["LORE"] = { ["EN"] = "Drive evil from the Forges of Khazad-dûm."; }; </v>
      </c>
      <c r="AR68" t="str">
        <f t="shared" si="44"/>
        <v xml:space="preserve">["SUMMARY"] = { ["EN"] = "Complete 5 deeds in The Forges of Khazad-dûm"; }; </v>
      </c>
      <c r="AS68" t="str">
        <f t="shared" si="45"/>
        <v xml:space="preserve">["TITLE"] = { ["EN"] = "Bane of Industry"; }; </v>
      </c>
      <c r="AT68" t="str">
        <f t="shared" si="1"/>
        <v>};</v>
      </c>
    </row>
    <row r="69" spans="1:46" x14ac:dyDescent="0.25">
      <c r="A69">
        <v>1879147011</v>
      </c>
      <c r="B69">
        <v>39</v>
      </c>
      <c r="C69">
        <v>51</v>
      </c>
      <c r="D69" t="s">
        <v>538</v>
      </c>
      <c r="E69" t="s">
        <v>31</v>
      </c>
      <c r="F69">
        <v>2000</v>
      </c>
      <c r="G69" t="s">
        <v>539</v>
      </c>
      <c r="H69" t="s">
        <v>540</v>
      </c>
      <c r="I69">
        <v>5</v>
      </c>
      <c r="J69" t="s">
        <v>533</v>
      </c>
      <c r="K69">
        <v>58</v>
      </c>
      <c r="L69">
        <v>700</v>
      </c>
      <c r="M69" t="s">
        <v>60</v>
      </c>
      <c r="N69" t="s">
        <v>541</v>
      </c>
      <c r="O69" t="s">
        <v>650</v>
      </c>
      <c r="P69">
        <v>3</v>
      </c>
      <c r="Q69">
        <v>55</v>
      </c>
      <c r="U69" t="str">
        <f t="shared" si="24"/>
        <v xml:space="preserve"> [68] = {["ID"] = 1879147011; }; -- Overseers of the Forge</v>
      </c>
      <c r="V69" s="1" t="str">
        <f t="shared" si="25"/>
        <v xml:space="preserve"> [68] = {["ID"] = 1879147011; ["SAVE_INDEX"] = 51; ["TYPE"] =  4; ["VXP"] = 2000; ["LP"] =  5; ["REP"] = 700; ["FACTION"] = 16; ["TIER"] = 3; ["MIN_LVL"] = "55"; ["NAME"] = { ["EN"] = "Overseers of the Forge"; }; ["LORE"] = { ["EN"] = "Defeat the leaders of the invasion within the Forges of Khazad-dûm."; }; ["SUMMARY"] = { ["EN"] = "Defeat 4 leaders in The Forges of Khazad-dûm"; }; ["TITLE"] = { ["EN"] = "Forge-breaker"; }; };</v>
      </c>
      <c r="W69">
        <f t="shared" si="0"/>
        <v>68</v>
      </c>
      <c r="X69" t="str">
        <f t="shared" si="26"/>
        <v xml:space="preserve"> [68] = {</v>
      </c>
      <c r="Y69" t="str">
        <f t="shared" si="27"/>
        <v xml:space="preserve">["ID"] = 1879147011; </v>
      </c>
      <c r="Z69" t="str">
        <f t="shared" si="28"/>
        <v xml:space="preserve">["ID"] = 1879147011; </v>
      </c>
      <c r="AA69" t="str">
        <f t="shared" si="29"/>
        <v/>
      </c>
      <c r="AB69" s="1" t="str">
        <f t="shared" si="30"/>
        <v xml:space="preserve">["SAVE_INDEX"] = 51; </v>
      </c>
      <c r="AC69">
        <f>VLOOKUP(E69,Type!A$2:B$18,2,FALSE)</f>
        <v>4</v>
      </c>
      <c r="AD69" t="str">
        <f t="shared" si="31"/>
        <v xml:space="preserve">["TYPE"] =  4; </v>
      </c>
      <c r="AE69" t="str">
        <f t="shared" si="32"/>
        <v>2000</v>
      </c>
      <c r="AF69" t="str">
        <f t="shared" si="33"/>
        <v xml:space="preserve">["VXP"] = 2000; </v>
      </c>
      <c r="AG69" t="str">
        <f t="shared" si="34"/>
        <v>5</v>
      </c>
      <c r="AH69" t="str">
        <f t="shared" si="35"/>
        <v xml:space="preserve">["LP"] =  5; </v>
      </c>
      <c r="AI69" t="str">
        <f t="shared" si="36"/>
        <v>700</v>
      </c>
      <c r="AJ69" t="str">
        <f t="shared" si="37"/>
        <v xml:space="preserve">["REP"] = 700; </v>
      </c>
      <c r="AK69">
        <f>VLOOKUP(M69,Faction!A$2:B$78,2,FALSE)</f>
        <v>16</v>
      </c>
      <c r="AL69" t="str">
        <f t="shared" si="38"/>
        <v xml:space="preserve">["FACTION"] = 16; </v>
      </c>
      <c r="AM69" t="str">
        <f t="shared" si="39"/>
        <v xml:space="preserve">["TIER"] = 3; </v>
      </c>
      <c r="AN69" t="str">
        <f t="shared" si="40"/>
        <v xml:space="preserve">["MIN_LVL"] = "55"; </v>
      </c>
      <c r="AO69" t="str">
        <f t="shared" si="41"/>
        <v/>
      </c>
      <c r="AP69" t="str">
        <f t="shared" si="42"/>
        <v xml:space="preserve">["NAME"] = { ["EN"] = "Overseers of the Forge"; }; </v>
      </c>
      <c r="AQ69" t="str">
        <f t="shared" si="43"/>
        <v xml:space="preserve">["LORE"] = { ["EN"] = "Defeat the leaders of the invasion within the Forges of Khazad-dûm."; }; </v>
      </c>
      <c r="AR69" t="str">
        <f t="shared" si="44"/>
        <v xml:space="preserve">["SUMMARY"] = { ["EN"] = "Defeat 4 leaders in The Forges of Khazad-dûm"; }; </v>
      </c>
      <c r="AS69" t="str">
        <f t="shared" si="45"/>
        <v xml:space="preserve">["TITLE"] = { ["EN"] = "Forge-breaker"; }; </v>
      </c>
      <c r="AT69" t="str">
        <f t="shared" si="1"/>
        <v>};</v>
      </c>
    </row>
    <row r="70" spans="1:46" x14ac:dyDescent="0.25">
      <c r="A70">
        <v>1879147010</v>
      </c>
      <c r="B70">
        <v>38</v>
      </c>
      <c r="C70">
        <v>52</v>
      </c>
      <c r="D70" t="s">
        <v>535</v>
      </c>
      <c r="E70" t="s">
        <v>26</v>
      </c>
      <c r="H70" t="s">
        <v>536</v>
      </c>
      <c r="I70">
        <v>10</v>
      </c>
      <c r="J70" t="s">
        <v>533</v>
      </c>
      <c r="K70">
        <v>58</v>
      </c>
      <c r="L70">
        <v>700</v>
      </c>
      <c r="M70" t="s">
        <v>61</v>
      </c>
      <c r="N70" t="s">
        <v>537</v>
      </c>
      <c r="O70" t="s">
        <v>649</v>
      </c>
      <c r="P70">
        <v>3</v>
      </c>
      <c r="Q70">
        <v>55</v>
      </c>
      <c r="U70" t="str">
        <f t="shared" si="24"/>
        <v xml:space="preserve"> [69] = {["ID"] = 1879147010; }; -- Implements of the Forge</v>
      </c>
      <c r="V70" s="1" t="str">
        <f t="shared" si="25"/>
        <v xml:space="preserve"> [69] = {["ID"] = 1879147010; ["SAVE_INDEX"] = 52; ["TYPE"] =  6; ["VXP"] =    0; ["LP"] = 10; ["REP"] = 700; ["FACTION"] = 17; ["TIER"] = 3; ["MIN_LVL"] = "55"; ["NAME"] = { ["EN"] = "Implements of the Forge"; }; ["LORE"] = { ["EN"] = "Find the tools used by the Orcs within the Forges of Khazad-dûm."; }; ["SUMMARY"] = { ["EN"] = "Find 4 tools in The Forges of Khazad-dûm"; }; ["TITLE"] = { ["EN"] = "Smith of the Burning Deeps"; }; };</v>
      </c>
      <c r="W70">
        <f t="shared" si="0"/>
        <v>69</v>
      </c>
      <c r="X70" t="str">
        <f t="shared" si="26"/>
        <v xml:space="preserve"> [69] = {</v>
      </c>
      <c r="Y70" t="str">
        <f t="shared" si="27"/>
        <v xml:space="preserve">["ID"] = 1879147010; </v>
      </c>
      <c r="Z70" t="str">
        <f t="shared" si="28"/>
        <v xml:space="preserve">["ID"] = 1879147010; </v>
      </c>
      <c r="AA70" t="str">
        <f t="shared" si="29"/>
        <v/>
      </c>
      <c r="AB70" s="1" t="str">
        <f t="shared" si="30"/>
        <v xml:space="preserve">["SAVE_INDEX"] = 52; </v>
      </c>
      <c r="AC70">
        <f>VLOOKUP(E70,Type!A$2:B$18,2,FALSE)</f>
        <v>6</v>
      </c>
      <c r="AD70" t="str">
        <f t="shared" si="31"/>
        <v xml:space="preserve">["TYPE"] =  6; </v>
      </c>
      <c r="AE70" t="str">
        <f t="shared" si="32"/>
        <v>0</v>
      </c>
      <c r="AF70" t="str">
        <f t="shared" si="33"/>
        <v xml:space="preserve">["VXP"] =    0; </v>
      </c>
      <c r="AG70" t="str">
        <f t="shared" si="34"/>
        <v>10</v>
      </c>
      <c r="AH70" t="str">
        <f t="shared" si="35"/>
        <v xml:space="preserve">["LP"] = 10; </v>
      </c>
      <c r="AI70" t="str">
        <f t="shared" si="36"/>
        <v>700</v>
      </c>
      <c r="AJ70" t="str">
        <f t="shared" si="37"/>
        <v xml:space="preserve">["REP"] = 700; </v>
      </c>
      <c r="AK70">
        <f>VLOOKUP(M70,Faction!A$2:B$78,2,FALSE)</f>
        <v>17</v>
      </c>
      <c r="AL70" t="str">
        <f t="shared" si="38"/>
        <v xml:space="preserve">["FACTION"] = 17; </v>
      </c>
      <c r="AM70" t="str">
        <f t="shared" si="39"/>
        <v xml:space="preserve">["TIER"] = 3; </v>
      </c>
      <c r="AN70" t="str">
        <f t="shared" si="40"/>
        <v xml:space="preserve">["MIN_LVL"] = "55"; </v>
      </c>
      <c r="AO70" t="str">
        <f t="shared" si="41"/>
        <v/>
      </c>
      <c r="AP70" t="str">
        <f t="shared" si="42"/>
        <v xml:space="preserve">["NAME"] = { ["EN"] = "Implements of the Forge"; }; </v>
      </c>
      <c r="AQ70" t="str">
        <f t="shared" si="43"/>
        <v xml:space="preserve">["LORE"] = { ["EN"] = "Find the tools used by the Orcs within the Forges of Khazad-dûm."; }; </v>
      </c>
      <c r="AR70" t="str">
        <f t="shared" si="44"/>
        <v xml:space="preserve">["SUMMARY"] = { ["EN"] = "Find 4 tools in The Forges of Khazad-dûm"; }; </v>
      </c>
      <c r="AS70" t="str">
        <f t="shared" si="45"/>
        <v xml:space="preserve">["TITLE"] = { ["EN"] = "Smith of the Burning Deeps"; }; </v>
      </c>
      <c r="AT70" t="str">
        <f t="shared" si="1"/>
        <v>};</v>
      </c>
    </row>
    <row r="71" spans="1:46" x14ac:dyDescent="0.25">
      <c r="A71">
        <v>1879147015</v>
      </c>
      <c r="B71">
        <v>43</v>
      </c>
      <c r="C71">
        <v>53</v>
      </c>
      <c r="D71" t="s">
        <v>550</v>
      </c>
      <c r="E71" t="s">
        <v>31</v>
      </c>
      <c r="F71">
        <v>2000</v>
      </c>
      <c r="G71" t="s">
        <v>551</v>
      </c>
      <c r="I71">
        <v>10</v>
      </c>
      <c r="J71" t="s">
        <v>533</v>
      </c>
      <c r="K71">
        <v>58</v>
      </c>
      <c r="L71">
        <v>700</v>
      </c>
      <c r="M71" t="s">
        <v>60</v>
      </c>
      <c r="N71" t="s">
        <v>552</v>
      </c>
      <c r="O71" t="s">
        <v>651</v>
      </c>
      <c r="P71">
        <v>3</v>
      </c>
      <c r="Q71">
        <v>55</v>
      </c>
      <c r="U71" t="str">
        <f t="shared" si="24"/>
        <v xml:space="preserve"> [70] = {["ID"] = 1879147015; }; -- Orcs of the Forge (Advanced)</v>
      </c>
      <c r="V71" s="1" t="str">
        <f t="shared" si="25"/>
        <v xml:space="preserve"> [70] = {["ID"] = 1879147015; ["SAVE_INDEX"] = 53; ["TYPE"] =  4; ["VXP"] = 2000; ["LP"] = 10; ["REP"] = 700; ["FACTION"] = 16; ["TIER"] = 3; ["MIN_LVL"] = "55"; ["NAME"] = { ["EN"] = "Orcs of the Forge (Advanced)"; }; ["LORE"] = { ["EN"] = "Defeat Orcs within the Forges of Khazad-dûm."; }; ["SUMMARY"] = { ["EN"] = "Defeat 80 Orcs in The Forges of Khazad-dûm"; }; };</v>
      </c>
      <c r="W71">
        <f t="shared" si="0"/>
        <v>70</v>
      </c>
      <c r="X71" t="str">
        <f t="shared" si="26"/>
        <v xml:space="preserve"> [70] = {</v>
      </c>
      <c r="Y71" t="str">
        <f t="shared" si="27"/>
        <v xml:space="preserve">["ID"] = 1879147015; </v>
      </c>
      <c r="Z71" t="str">
        <f t="shared" si="28"/>
        <v xml:space="preserve">["ID"] = 1879147015; </v>
      </c>
      <c r="AA71" t="str">
        <f t="shared" si="29"/>
        <v/>
      </c>
      <c r="AB71" s="1" t="str">
        <f t="shared" si="30"/>
        <v xml:space="preserve">["SAVE_INDEX"] = 53; </v>
      </c>
      <c r="AC71">
        <f>VLOOKUP(E71,Type!A$2:B$18,2,FALSE)</f>
        <v>4</v>
      </c>
      <c r="AD71" t="str">
        <f t="shared" si="31"/>
        <v xml:space="preserve">["TYPE"] =  4; </v>
      </c>
      <c r="AE71" t="str">
        <f t="shared" si="32"/>
        <v>2000</v>
      </c>
      <c r="AF71" t="str">
        <f t="shared" si="33"/>
        <v xml:space="preserve">["VXP"] = 2000; </v>
      </c>
      <c r="AG71" t="str">
        <f t="shared" si="34"/>
        <v>10</v>
      </c>
      <c r="AH71" t="str">
        <f t="shared" si="35"/>
        <v xml:space="preserve">["LP"] = 10; </v>
      </c>
      <c r="AI71" t="str">
        <f t="shared" si="36"/>
        <v>700</v>
      </c>
      <c r="AJ71" t="str">
        <f t="shared" si="37"/>
        <v xml:space="preserve">["REP"] = 700; </v>
      </c>
      <c r="AK71">
        <f>VLOOKUP(M71,Faction!A$2:B$78,2,FALSE)</f>
        <v>16</v>
      </c>
      <c r="AL71" t="str">
        <f t="shared" si="38"/>
        <v xml:space="preserve">["FACTION"] = 16; </v>
      </c>
      <c r="AM71" t="str">
        <f t="shared" si="39"/>
        <v xml:space="preserve">["TIER"] = 3; </v>
      </c>
      <c r="AN71" t="str">
        <f t="shared" si="40"/>
        <v xml:space="preserve">["MIN_LVL"] = "55"; </v>
      </c>
      <c r="AO71" t="str">
        <f t="shared" si="41"/>
        <v/>
      </c>
      <c r="AP71" t="str">
        <f t="shared" si="42"/>
        <v xml:space="preserve">["NAME"] = { ["EN"] = "Orcs of the Forge (Advanced)"; }; </v>
      </c>
      <c r="AQ71" t="str">
        <f t="shared" si="43"/>
        <v xml:space="preserve">["LORE"] = { ["EN"] = "Defeat Orcs within the Forges of Khazad-dûm."; }; </v>
      </c>
      <c r="AR71" t="str">
        <f t="shared" si="44"/>
        <v xml:space="preserve">["SUMMARY"] = { ["EN"] = "Defeat 80 Orcs in The Forges of Khazad-dûm"; }; </v>
      </c>
      <c r="AS71" t="str">
        <f t="shared" si="45"/>
        <v/>
      </c>
      <c r="AT71" t="str">
        <f t="shared" si="1"/>
        <v>};</v>
      </c>
    </row>
    <row r="72" spans="1:46" x14ac:dyDescent="0.25">
      <c r="A72">
        <v>1879147014</v>
      </c>
      <c r="B72">
        <v>42</v>
      </c>
      <c r="C72">
        <v>54</v>
      </c>
      <c r="D72" t="s">
        <v>547</v>
      </c>
      <c r="E72" t="s">
        <v>31</v>
      </c>
      <c r="H72" t="s">
        <v>548</v>
      </c>
      <c r="I72">
        <v>5</v>
      </c>
      <c r="J72" t="s">
        <v>533</v>
      </c>
      <c r="K72">
        <v>58</v>
      </c>
      <c r="L72">
        <v>700</v>
      </c>
      <c r="M72" t="s">
        <v>60</v>
      </c>
      <c r="N72" t="s">
        <v>549</v>
      </c>
      <c r="O72" t="s">
        <v>651</v>
      </c>
      <c r="P72">
        <v>4</v>
      </c>
      <c r="Q72">
        <v>55</v>
      </c>
      <c r="U72" t="str">
        <f t="shared" si="24"/>
        <v xml:space="preserve"> [71] = {["ID"] = 1879147014; }; -- Orcs of the Forge</v>
      </c>
      <c r="V72" s="1" t="str">
        <f t="shared" si="25"/>
        <v xml:space="preserve"> [71] = {["ID"] = 1879147014; ["SAVE_INDEX"] = 54; ["TYPE"] =  4; ["VXP"] =    0; ["LP"] =  5; ["REP"] = 700; ["FACTION"] = 16; ["TIER"] = 4; ["MIN_LVL"] = "55"; ["NAME"] = { ["EN"] = "Orcs of the Forge"; }; ["LORE"] = { ["EN"] = "Defeat Orcs within the Forges of Khazad-dûm."; }; ["SUMMARY"] = { ["EN"] = "Defeat 40 Orcs in The Forges of Khazad-dûm"; }; ["TITLE"] = { ["EN"] = "Douser of Flames"; }; };</v>
      </c>
      <c r="W72">
        <f t="shared" si="0"/>
        <v>71</v>
      </c>
      <c r="X72" t="str">
        <f t="shared" si="26"/>
        <v xml:space="preserve"> [71] = {</v>
      </c>
      <c r="Y72" t="str">
        <f t="shared" si="27"/>
        <v xml:space="preserve">["ID"] = 1879147014; </v>
      </c>
      <c r="Z72" t="str">
        <f t="shared" si="28"/>
        <v xml:space="preserve">["ID"] = 1879147014; </v>
      </c>
      <c r="AA72" t="str">
        <f t="shared" si="29"/>
        <v/>
      </c>
      <c r="AB72" s="1" t="str">
        <f t="shared" si="30"/>
        <v xml:space="preserve">["SAVE_INDEX"] = 54; </v>
      </c>
      <c r="AC72">
        <f>VLOOKUP(E72,Type!A$2:B$18,2,FALSE)</f>
        <v>4</v>
      </c>
      <c r="AD72" t="str">
        <f t="shared" si="31"/>
        <v xml:space="preserve">["TYPE"] =  4; </v>
      </c>
      <c r="AE72" t="str">
        <f t="shared" si="32"/>
        <v>0</v>
      </c>
      <c r="AF72" t="str">
        <f t="shared" si="33"/>
        <v xml:space="preserve">["VXP"] =    0; </v>
      </c>
      <c r="AG72" t="str">
        <f t="shared" si="34"/>
        <v>5</v>
      </c>
      <c r="AH72" t="str">
        <f t="shared" si="35"/>
        <v xml:space="preserve">["LP"] =  5; </v>
      </c>
      <c r="AI72" t="str">
        <f t="shared" si="36"/>
        <v>700</v>
      </c>
      <c r="AJ72" t="str">
        <f t="shared" si="37"/>
        <v xml:space="preserve">["REP"] = 700; </v>
      </c>
      <c r="AK72">
        <f>VLOOKUP(M72,Faction!A$2:B$78,2,FALSE)</f>
        <v>16</v>
      </c>
      <c r="AL72" t="str">
        <f t="shared" si="38"/>
        <v xml:space="preserve">["FACTION"] = 16; </v>
      </c>
      <c r="AM72" t="str">
        <f t="shared" si="39"/>
        <v xml:space="preserve">["TIER"] = 4; </v>
      </c>
      <c r="AN72" t="str">
        <f t="shared" si="40"/>
        <v xml:space="preserve">["MIN_LVL"] = "55"; </v>
      </c>
      <c r="AO72" t="str">
        <f t="shared" si="41"/>
        <v/>
      </c>
      <c r="AP72" t="str">
        <f t="shared" si="42"/>
        <v xml:space="preserve">["NAME"] = { ["EN"] = "Orcs of the Forge"; }; </v>
      </c>
      <c r="AQ72" t="str">
        <f t="shared" si="43"/>
        <v xml:space="preserve">["LORE"] = { ["EN"] = "Defeat Orcs within the Forges of Khazad-dûm."; }; </v>
      </c>
      <c r="AR72" t="str">
        <f t="shared" si="44"/>
        <v xml:space="preserve">["SUMMARY"] = { ["EN"] = "Defeat 40 Orcs in The Forges of Khazad-dûm"; }; </v>
      </c>
      <c r="AS72" t="str">
        <f t="shared" si="45"/>
        <v xml:space="preserve">["TITLE"] = { ["EN"] = "Douser of Flames"; }; </v>
      </c>
      <c r="AT72" t="str">
        <f t="shared" si="1"/>
        <v>};</v>
      </c>
    </row>
    <row r="73" spans="1:46" x14ac:dyDescent="0.25">
      <c r="A73">
        <v>1879147013</v>
      </c>
      <c r="B73">
        <v>45</v>
      </c>
      <c r="C73">
        <v>55</v>
      </c>
      <c r="D73" t="s">
        <v>556</v>
      </c>
      <c r="E73" t="s">
        <v>31</v>
      </c>
      <c r="F73">
        <v>2000</v>
      </c>
      <c r="G73" t="s">
        <v>539</v>
      </c>
      <c r="I73">
        <v>10</v>
      </c>
      <c r="J73" t="s">
        <v>533</v>
      </c>
      <c r="K73">
        <v>58</v>
      </c>
      <c r="L73">
        <v>700</v>
      </c>
      <c r="M73" t="s">
        <v>60</v>
      </c>
      <c r="N73" t="s">
        <v>557</v>
      </c>
      <c r="O73" t="s">
        <v>652</v>
      </c>
      <c r="P73">
        <v>3</v>
      </c>
      <c r="Q73">
        <v>55</v>
      </c>
      <c r="U73" t="str">
        <f t="shared" si="24"/>
        <v xml:space="preserve"> [72] = {["ID"] = 1879147013; }; -- Slaves to the Forge (Advanced)</v>
      </c>
      <c r="V73" s="1" t="str">
        <f t="shared" si="25"/>
        <v xml:space="preserve"> [72] = {["ID"] = 1879147013; ["SAVE_INDEX"] = 55; ["TYPE"] =  4; ["VXP"] = 2000; ["LP"] = 10; ["REP"] = 700; ["FACTION"] = 16; ["TIER"] = 3; ["MIN_LVL"] = "55"; ["NAME"] = { ["EN"] = "Slaves to the Forge (Advanced)"; }; ["LORE"] = { ["EN"] = "Defeat goblins within the Forges of Khazad-dûm"; }; ["SUMMARY"] = { ["EN"] = "Defeat 80 Goblins in The Forges of Khazad-dûm"; }; };</v>
      </c>
      <c r="W73">
        <f t="shared" si="0"/>
        <v>72</v>
      </c>
      <c r="X73" t="str">
        <f t="shared" si="26"/>
        <v xml:space="preserve"> [72] = {</v>
      </c>
      <c r="Y73" t="str">
        <f t="shared" si="27"/>
        <v xml:space="preserve">["ID"] = 1879147013; </v>
      </c>
      <c r="Z73" t="str">
        <f t="shared" si="28"/>
        <v xml:space="preserve">["ID"] = 1879147013; </v>
      </c>
      <c r="AA73" t="str">
        <f t="shared" si="29"/>
        <v/>
      </c>
      <c r="AB73" s="1" t="str">
        <f t="shared" si="30"/>
        <v xml:space="preserve">["SAVE_INDEX"] = 55; </v>
      </c>
      <c r="AC73">
        <f>VLOOKUP(E73,Type!A$2:B$18,2,FALSE)</f>
        <v>4</v>
      </c>
      <c r="AD73" t="str">
        <f t="shared" si="31"/>
        <v xml:space="preserve">["TYPE"] =  4; </v>
      </c>
      <c r="AE73" t="str">
        <f t="shared" si="32"/>
        <v>2000</v>
      </c>
      <c r="AF73" t="str">
        <f t="shared" si="33"/>
        <v xml:space="preserve">["VXP"] = 2000; </v>
      </c>
      <c r="AG73" t="str">
        <f t="shared" si="34"/>
        <v>10</v>
      </c>
      <c r="AH73" t="str">
        <f t="shared" si="35"/>
        <v xml:space="preserve">["LP"] = 10; </v>
      </c>
      <c r="AI73" t="str">
        <f t="shared" si="36"/>
        <v>700</v>
      </c>
      <c r="AJ73" t="str">
        <f t="shared" si="37"/>
        <v xml:space="preserve">["REP"] = 700; </v>
      </c>
      <c r="AK73">
        <f>VLOOKUP(M73,Faction!A$2:B$78,2,FALSE)</f>
        <v>16</v>
      </c>
      <c r="AL73" t="str">
        <f t="shared" si="38"/>
        <v xml:space="preserve">["FACTION"] = 16; </v>
      </c>
      <c r="AM73" t="str">
        <f t="shared" si="39"/>
        <v xml:space="preserve">["TIER"] = 3; </v>
      </c>
      <c r="AN73" t="str">
        <f t="shared" si="40"/>
        <v xml:space="preserve">["MIN_LVL"] = "55"; </v>
      </c>
      <c r="AO73" t="str">
        <f t="shared" si="41"/>
        <v/>
      </c>
      <c r="AP73" t="str">
        <f t="shared" si="42"/>
        <v xml:space="preserve">["NAME"] = { ["EN"] = "Slaves to the Forge (Advanced)"; }; </v>
      </c>
      <c r="AQ73" t="str">
        <f t="shared" si="43"/>
        <v xml:space="preserve">["LORE"] = { ["EN"] = "Defeat goblins within the Forges of Khazad-dûm"; }; </v>
      </c>
      <c r="AR73" t="str">
        <f t="shared" si="44"/>
        <v xml:space="preserve">["SUMMARY"] = { ["EN"] = "Defeat 80 Goblins in The Forges of Khazad-dûm"; }; </v>
      </c>
      <c r="AS73" t="str">
        <f t="shared" si="45"/>
        <v/>
      </c>
      <c r="AT73" t="str">
        <f t="shared" si="1"/>
        <v>};</v>
      </c>
    </row>
    <row r="74" spans="1:46" x14ac:dyDescent="0.25">
      <c r="A74">
        <v>1879147012</v>
      </c>
      <c r="B74">
        <v>44</v>
      </c>
      <c r="C74">
        <v>56</v>
      </c>
      <c r="D74" t="s">
        <v>553</v>
      </c>
      <c r="E74" t="s">
        <v>31</v>
      </c>
      <c r="H74" t="s">
        <v>554</v>
      </c>
      <c r="I74">
        <v>5</v>
      </c>
      <c r="J74" t="s">
        <v>533</v>
      </c>
      <c r="K74">
        <v>58</v>
      </c>
      <c r="L74">
        <v>700</v>
      </c>
      <c r="M74" t="s">
        <v>60</v>
      </c>
      <c r="N74" t="s">
        <v>555</v>
      </c>
      <c r="O74" t="s">
        <v>652</v>
      </c>
      <c r="P74">
        <v>4</v>
      </c>
      <c r="Q74">
        <v>55</v>
      </c>
      <c r="U74" t="str">
        <f t="shared" si="24"/>
        <v xml:space="preserve"> [73] = {["ID"] = 1879147012; }; -- Slaves to the Forge</v>
      </c>
      <c r="V74" s="1" t="str">
        <f t="shared" si="25"/>
        <v xml:space="preserve"> [73] = {["ID"] = 1879147012; ["SAVE_INDEX"] = 56; ["TYPE"] =  4; ["VXP"] =    0; ["LP"] =  5; ["REP"] = 700; ["FACTION"] = 16; ["TIER"] = 4; ["MIN_LVL"] = "55"; ["NAME"] = { ["EN"] = "Slaves to the Forge"; }; ["LORE"] = { ["EN"] = "Defeat goblins within the Forges of Khazad-dûm"; }; ["SUMMARY"] = { ["EN"] = "Defeat 40 Goblins in The Forges of Khazad-dûm"; }; ["TITLE"] = { ["EN"] = "Will-breaker"; }; };</v>
      </c>
      <c r="W74">
        <f t="shared" si="0"/>
        <v>73</v>
      </c>
      <c r="X74" t="str">
        <f t="shared" si="26"/>
        <v xml:space="preserve"> [73] = {</v>
      </c>
      <c r="Y74" t="str">
        <f t="shared" si="27"/>
        <v xml:space="preserve">["ID"] = 1879147012; </v>
      </c>
      <c r="Z74" t="str">
        <f t="shared" si="28"/>
        <v xml:space="preserve">["ID"] = 1879147012; </v>
      </c>
      <c r="AA74" t="str">
        <f t="shared" si="29"/>
        <v/>
      </c>
      <c r="AB74" s="1" t="str">
        <f t="shared" si="30"/>
        <v xml:space="preserve">["SAVE_INDEX"] = 56; </v>
      </c>
      <c r="AC74">
        <f>VLOOKUP(E74,Type!A$2:B$18,2,FALSE)</f>
        <v>4</v>
      </c>
      <c r="AD74" t="str">
        <f t="shared" si="31"/>
        <v xml:space="preserve">["TYPE"] =  4; </v>
      </c>
      <c r="AE74" t="str">
        <f t="shared" si="32"/>
        <v>0</v>
      </c>
      <c r="AF74" t="str">
        <f t="shared" si="33"/>
        <v xml:space="preserve">["VXP"] =    0; </v>
      </c>
      <c r="AG74" t="str">
        <f t="shared" si="34"/>
        <v>5</v>
      </c>
      <c r="AH74" t="str">
        <f t="shared" si="35"/>
        <v xml:space="preserve">["LP"] =  5; </v>
      </c>
      <c r="AI74" t="str">
        <f t="shared" si="36"/>
        <v>700</v>
      </c>
      <c r="AJ74" t="str">
        <f t="shared" si="37"/>
        <v xml:space="preserve">["REP"] = 700; </v>
      </c>
      <c r="AK74">
        <f>VLOOKUP(M74,Faction!A$2:B$78,2,FALSE)</f>
        <v>16</v>
      </c>
      <c r="AL74" t="str">
        <f t="shared" si="38"/>
        <v xml:space="preserve">["FACTION"] = 16; </v>
      </c>
      <c r="AM74" t="str">
        <f t="shared" si="39"/>
        <v xml:space="preserve">["TIER"] = 4; </v>
      </c>
      <c r="AN74" t="str">
        <f t="shared" si="40"/>
        <v xml:space="preserve">["MIN_LVL"] = "55"; </v>
      </c>
      <c r="AO74" t="str">
        <f t="shared" si="41"/>
        <v/>
      </c>
      <c r="AP74" t="str">
        <f t="shared" si="42"/>
        <v xml:space="preserve">["NAME"] = { ["EN"] = "Slaves to the Forge"; }; </v>
      </c>
      <c r="AQ74" t="str">
        <f t="shared" si="43"/>
        <v xml:space="preserve">["LORE"] = { ["EN"] = "Defeat goblins within the Forges of Khazad-dûm"; }; </v>
      </c>
      <c r="AR74" t="str">
        <f t="shared" si="44"/>
        <v xml:space="preserve">["SUMMARY"] = { ["EN"] = "Defeat 40 Goblins in The Forges of Khazad-dûm"; }; </v>
      </c>
      <c r="AS74" t="str">
        <f t="shared" si="45"/>
        <v xml:space="preserve">["TITLE"] = { ["EN"] = "Will-breaker"; }; </v>
      </c>
      <c r="AT74" t="str">
        <f t="shared" si="1"/>
        <v>};</v>
      </c>
    </row>
    <row r="75" spans="1:46" x14ac:dyDescent="0.25">
      <c r="A75">
        <v>1879147017</v>
      </c>
      <c r="B75">
        <v>41</v>
      </c>
      <c r="C75">
        <v>57</v>
      </c>
      <c r="D75" t="s">
        <v>544</v>
      </c>
      <c r="E75" t="s">
        <v>31</v>
      </c>
      <c r="F75">
        <v>2000</v>
      </c>
      <c r="G75" t="s">
        <v>545</v>
      </c>
      <c r="I75">
        <v>10</v>
      </c>
      <c r="J75" t="s">
        <v>533</v>
      </c>
      <c r="K75">
        <v>58</v>
      </c>
      <c r="L75">
        <v>700</v>
      </c>
      <c r="M75" t="s">
        <v>60</v>
      </c>
      <c r="N75" t="s">
        <v>546</v>
      </c>
      <c r="O75" t="s">
        <v>1636</v>
      </c>
      <c r="P75">
        <v>3</v>
      </c>
      <c r="Q75">
        <v>55</v>
      </c>
      <c r="U75" t="str">
        <f t="shared" si="24"/>
        <v xml:space="preserve"> [74] = {["ID"] = 1879147017; }; -- Blinded by Fire (Advanced)</v>
      </c>
      <c r="V75" s="1" t="str">
        <f t="shared" si="25"/>
        <v xml:space="preserve"> [74] = {["ID"] = 1879147017; ["SAVE_INDEX"] = 57; ["TYPE"] =  4; ["VXP"] = 2000; ["LP"] = 10; ["REP"] = 700; ["FACTION"] = 16; ["TIER"] = 3; ["MIN_LVL"] = "55"; ["NAME"] = { ["EN"] = "Blinded by Fire (Advanced)"; }; ["LORE"] = { ["EN"] = "Defeat trolls within the Forges of Khazad-dûm."; }; ["SUMMARY"] = { ["EN"] = "Defeat 40 Trolls in The Forges of Khazad-dûm"; }; };</v>
      </c>
      <c r="W75">
        <f t="shared" si="0"/>
        <v>74</v>
      </c>
      <c r="X75" t="str">
        <f t="shared" si="26"/>
        <v xml:space="preserve"> [74] = {</v>
      </c>
      <c r="Y75" t="str">
        <f t="shared" si="27"/>
        <v xml:space="preserve">["ID"] = 1879147017; </v>
      </c>
      <c r="Z75" t="str">
        <f t="shared" si="28"/>
        <v xml:space="preserve">["ID"] = 1879147017; </v>
      </c>
      <c r="AA75" t="str">
        <f t="shared" si="29"/>
        <v/>
      </c>
      <c r="AB75" s="1" t="str">
        <f t="shared" si="30"/>
        <v xml:space="preserve">["SAVE_INDEX"] = 57; </v>
      </c>
      <c r="AC75">
        <f>VLOOKUP(E75,Type!A$2:B$18,2,FALSE)</f>
        <v>4</v>
      </c>
      <c r="AD75" t="str">
        <f t="shared" si="31"/>
        <v xml:space="preserve">["TYPE"] =  4; </v>
      </c>
      <c r="AE75" t="str">
        <f t="shared" si="32"/>
        <v>2000</v>
      </c>
      <c r="AF75" t="str">
        <f t="shared" si="33"/>
        <v xml:space="preserve">["VXP"] = 2000; </v>
      </c>
      <c r="AG75" t="str">
        <f t="shared" si="34"/>
        <v>10</v>
      </c>
      <c r="AH75" t="str">
        <f t="shared" si="35"/>
        <v xml:space="preserve">["LP"] = 10; </v>
      </c>
      <c r="AI75" t="str">
        <f t="shared" si="36"/>
        <v>700</v>
      </c>
      <c r="AJ75" t="str">
        <f t="shared" si="37"/>
        <v xml:space="preserve">["REP"] = 700; </v>
      </c>
      <c r="AK75">
        <f>VLOOKUP(M75,Faction!A$2:B$78,2,FALSE)</f>
        <v>16</v>
      </c>
      <c r="AL75" t="str">
        <f t="shared" si="38"/>
        <v xml:space="preserve">["FACTION"] = 16; </v>
      </c>
      <c r="AM75" t="str">
        <f t="shared" si="39"/>
        <v xml:space="preserve">["TIER"] = 3; </v>
      </c>
      <c r="AN75" t="str">
        <f t="shared" si="40"/>
        <v xml:space="preserve">["MIN_LVL"] = "55"; </v>
      </c>
      <c r="AO75" t="str">
        <f t="shared" si="41"/>
        <v/>
      </c>
      <c r="AP75" t="str">
        <f t="shared" si="42"/>
        <v xml:space="preserve">["NAME"] = { ["EN"] = "Blinded by Fire (Advanced)"; }; </v>
      </c>
      <c r="AQ75" t="str">
        <f t="shared" si="43"/>
        <v xml:space="preserve">["LORE"] = { ["EN"] = "Defeat trolls within the Forges of Khazad-dûm."; }; </v>
      </c>
      <c r="AR75" t="str">
        <f t="shared" si="44"/>
        <v xml:space="preserve">["SUMMARY"] = { ["EN"] = "Defeat 40 Trolls in The Forges of Khazad-dûm"; }; </v>
      </c>
      <c r="AS75" t="str">
        <f t="shared" si="45"/>
        <v/>
      </c>
      <c r="AT75" t="str">
        <f t="shared" si="1"/>
        <v>};</v>
      </c>
    </row>
    <row r="76" spans="1:46" x14ac:dyDescent="0.25">
      <c r="A76">
        <v>1879147016</v>
      </c>
      <c r="B76">
        <v>40</v>
      </c>
      <c r="C76">
        <v>58</v>
      </c>
      <c r="D76" t="s">
        <v>542</v>
      </c>
      <c r="E76" t="s">
        <v>31</v>
      </c>
      <c r="H76" t="s">
        <v>2003</v>
      </c>
      <c r="I76">
        <v>5</v>
      </c>
      <c r="J76" t="s">
        <v>533</v>
      </c>
      <c r="K76">
        <v>58</v>
      </c>
      <c r="L76">
        <v>700</v>
      </c>
      <c r="M76" t="s">
        <v>60</v>
      </c>
      <c r="N76" t="s">
        <v>543</v>
      </c>
      <c r="O76" t="s">
        <v>1636</v>
      </c>
      <c r="P76">
        <v>4</v>
      </c>
      <c r="Q76">
        <v>55</v>
      </c>
      <c r="U76" t="str">
        <f t="shared" si="24"/>
        <v xml:space="preserve"> [75] = {["ID"] = 1879147016; }; -- Blinded by Fire</v>
      </c>
      <c r="V76" s="1" t="str">
        <f t="shared" si="25"/>
        <v xml:space="preserve"> [75] = {["ID"] = 1879147016; ["SAVE_INDEX"] = 58; ["TYPE"] =  4; ["VXP"] =    0; ["LP"] =  5; ["REP"] = 700; ["FACTION"] = 16; ["TIER"] = 4; ["MIN_LVL"] = "55"; ["NAME"] = { ["EN"] = "Blinded by Fire"; }; ["LORE"] = { ["EN"] = "Defeat trolls within the Forges of Khazad-dûm."; }; ["SUMMARY"] = { ["EN"] = "Defeat 20 Trolls in The Forges of Khazad-dûm"; }; ["TITLE"] = { ["EN"] = "the Resilient"; }; };</v>
      </c>
      <c r="W76">
        <f t="shared" si="0"/>
        <v>75</v>
      </c>
      <c r="X76" t="str">
        <f t="shared" si="26"/>
        <v xml:space="preserve"> [75] = {</v>
      </c>
      <c r="Y76" t="str">
        <f t="shared" si="27"/>
        <v xml:space="preserve">["ID"] = 1879147016; </v>
      </c>
      <c r="Z76" t="str">
        <f t="shared" si="28"/>
        <v xml:space="preserve">["ID"] = 1879147016; </v>
      </c>
      <c r="AA76" t="str">
        <f t="shared" si="29"/>
        <v/>
      </c>
      <c r="AB76" s="1" t="str">
        <f t="shared" si="30"/>
        <v xml:space="preserve">["SAVE_INDEX"] = 58; </v>
      </c>
      <c r="AC76">
        <f>VLOOKUP(E76,Type!A$2:B$18,2,FALSE)</f>
        <v>4</v>
      </c>
      <c r="AD76" t="str">
        <f t="shared" si="31"/>
        <v xml:space="preserve">["TYPE"] =  4; </v>
      </c>
      <c r="AE76" t="str">
        <f t="shared" si="32"/>
        <v>0</v>
      </c>
      <c r="AF76" t="str">
        <f t="shared" si="33"/>
        <v xml:space="preserve">["VXP"] =    0; </v>
      </c>
      <c r="AG76" t="str">
        <f t="shared" si="34"/>
        <v>5</v>
      </c>
      <c r="AH76" t="str">
        <f t="shared" si="35"/>
        <v xml:space="preserve">["LP"] =  5; </v>
      </c>
      <c r="AI76" t="str">
        <f t="shared" si="36"/>
        <v>700</v>
      </c>
      <c r="AJ76" t="str">
        <f t="shared" si="37"/>
        <v xml:space="preserve">["REP"] = 700; </v>
      </c>
      <c r="AK76">
        <f>VLOOKUP(M76,Faction!A$2:B$78,2,FALSE)</f>
        <v>16</v>
      </c>
      <c r="AL76" t="str">
        <f t="shared" si="38"/>
        <v xml:space="preserve">["FACTION"] = 16; </v>
      </c>
      <c r="AM76" t="str">
        <f t="shared" si="39"/>
        <v xml:space="preserve">["TIER"] = 4; </v>
      </c>
      <c r="AN76" t="str">
        <f t="shared" si="40"/>
        <v xml:space="preserve">["MIN_LVL"] = "55"; </v>
      </c>
      <c r="AO76" t="str">
        <f t="shared" si="41"/>
        <v/>
      </c>
      <c r="AP76" t="str">
        <f t="shared" si="42"/>
        <v xml:space="preserve">["NAME"] = { ["EN"] = "Blinded by Fire"; }; </v>
      </c>
      <c r="AQ76" t="str">
        <f t="shared" si="43"/>
        <v xml:space="preserve">["LORE"] = { ["EN"] = "Defeat trolls within the Forges of Khazad-dûm."; }; </v>
      </c>
      <c r="AR76" t="str">
        <f t="shared" si="44"/>
        <v xml:space="preserve">["SUMMARY"] = { ["EN"] = "Defeat 20 Trolls in The Forges of Khazad-dûm"; }; </v>
      </c>
      <c r="AS76" t="str">
        <f t="shared" si="45"/>
        <v xml:space="preserve">["TITLE"] = { ["EN"] = "the Resilient"; }; </v>
      </c>
      <c r="AT76" t="str">
        <f t="shared" si="1"/>
        <v>};</v>
      </c>
    </row>
    <row r="77" spans="1:46" x14ac:dyDescent="0.25">
      <c r="D77" s="3" t="s">
        <v>1445</v>
      </c>
      <c r="E77" s="2" t="s">
        <v>134</v>
      </c>
      <c r="M77" t="s">
        <v>79</v>
      </c>
      <c r="P77">
        <v>1</v>
      </c>
      <c r="S77">
        <v>53</v>
      </c>
      <c r="U77" t="str">
        <f t="shared" si="24"/>
        <v xml:space="preserve"> [76] = {["CAT_ID"] = 53; }; -- -- Fil Gashan --</v>
      </c>
      <c r="V77" s="1" t="str">
        <f t="shared" si="25"/>
        <v xml:space="preserve"> [76] = {                                          ["TYPE"] = 14; ["VXP"] =    0; ["LP"] =  0; ["REP"] =   0; ["FACTION"] =  1; ["TIER"] = 1;                     ["NAME"] = { ["EN"] = "-- Fil Gashan --"; }; };</v>
      </c>
      <c r="W77">
        <f t="shared" si="0"/>
        <v>76</v>
      </c>
      <c r="X77" t="str">
        <f t="shared" si="26"/>
        <v xml:space="preserve"> [76] = {</v>
      </c>
      <c r="Y77" t="str">
        <f t="shared" si="27"/>
        <v xml:space="preserve">                     </v>
      </c>
      <c r="Z77" t="str">
        <f t="shared" si="28"/>
        <v/>
      </c>
      <c r="AA77" t="str">
        <f t="shared" si="29"/>
        <v xml:space="preserve">["CAT_ID"] = 53; </v>
      </c>
      <c r="AB77" s="1" t="str">
        <f t="shared" si="30"/>
        <v xml:space="preserve">                     </v>
      </c>
      <c r="AC77">
        <f>VLOOKUP(E77,Type!A$2:B$18,2,FALSE)</f>
        <v>14</v>
      </c>
      <c r="AD77" t="str">
        <f t="shared" si="31"/>
        <v xml:space="preserve">["TYPE"] = 14; </v>
      </c>
      <c r="AE77" t="str">
        <f t="shared" si="32"/>
        <v>0</v>
      </c>
      <c r="AF77" t="str">
        <f t="shared" si="33"/>
        <v xml:space="preserve">["VXP"] =    0; </v>
      </c>
      <c r="AG77" t="str">
        <f t="shared" si="34"/>
        <v>0</v>
      </c>
      <c r="AH77" t="str">
        <f t="shared" si="35"/>
        <v xml:space="preserve">["LP"] =  0; </v>
      </c>
      <c r="AI77" t="str">
        <f t="shared" si="36"/>
        <v>0</v>
      </c>
      <c r="AJ77" t="str">
        <f t="shared" si="37"/>
        <v xml:space="preserve">["REP"] =   0; </v>
      </c>
      <c r="AK77">
        <f>VLOOKUP(M77,Faction!A$2:B$78,2,FALSE)</f>
        <v>1</v>
      </c>
      <c r="AL77" t="str">
        <f t="shared" si="38"/>
        <v xml:space="preserve">["FACTION"] =  1; </v>
      </c>
      <c r="AM77" t="str">
        <f t="shared" si="39"/>
        <v xml:space="preserve">["TIER"] = 1; </v>
      </c>
      <c r="AN77" t="str">
        <f t="shared" si="40"/>
        <v xml:space="preserve">                    </v>
      </c>
      <c r="AO77" t="str">
        <f t="shared" si="41"/>
        <v/>
      </c>
      <c r="AP77" t="str">
        <f t="shared" si="42"/>
        <v xml:space="preserve">["NAME"] = { ["EN"] = "-- Fil Gashan --"; }; </v>
      </c>
      <c r="AQ77" t="str">
        <f t="shared" si="43"/>
        <v/>
      </c>
      <c r="AR77" t="str">
        <f t="shared" si="44"/>
        <v/>
      </c>
      <c r="AS77" t="str">
        <f t="shared" si="45"/>
        <v/>
      </c>
      <c r="AT77" t="str">
        <f t="shared" si="1"/>
        <v>};</v>
      </c>
    </row>
    <row r="78" spans="1:46" x14ac:dyDescent="0.25">
      <c r="A78">
        <v>1879147025</v>
      </c>
      <c r="B78">
        <v>30</v>
      </c>
      <c r="C78">
        <v>59</v>
      </c>
      <c r="D78" t="s">
        <v>511</v>
      </c>
      <c r="E78" t="s">
        <v>31</v>
      </c>
      <c r="H78" t="s">
        <v>511</v>
      </c>
      <c r="I78">
        <v>10</v>
      </c>
      <c r="J78" t="s">
        <v>512</v>
      </c>
      <c r="K78">
        <v>58</v>
      </c>
      <c r="L78">
        <v>700</v>
      </c>
      <c r="M78" t="s">
        <v>60</v>
      </c>
      <c r="N78" t="s">
        <v>513</v>
      </c>
      <c r="O78" t="s">
        <v>1639</v>
      </c>
      <c r="P78">
        <v>2</v>
      </c>
      <c r="Q78">
        <v>55</v>
      </c>
      <c r="U78" t="str">
        <f t="shared" si="24"/>
        <v xml:space="preserve"> [77] = {["ID"] = 1879147025; }; -- Bane of Fil Gashan</v>
      </c>
      <c r="V78" s="1" t="str">
        <f t="shared" si="25"/>
        <v xml:space="preserve"> [77] = {["ID"] = 1879147025; ["SAVE_INDEX"] = 59; ["TYPE"] =  4; ["VXP"] =    0; ["LP"] = 10; ["REP"] = 700; ["FACTION"] = 16; ["TIER"] = 2; ["MIN_LVL"] = "55"; ["NAME"] = { ["EN"] = "Bane of Fil Gashan"; }; ["LORE"] = { ["EN"] = "Drive evil from Fil Gashan"; }; ["SUMMARY"] = { ["EN"] = "Complete 4 deeds in Fil Gashan"; }; ["TITLE"] = { ["EN"] = "Bane of Fil Gashan"; }; };</v>
      </c>
      <c r="W78">
        <f t="shared" si="0"/>
        <v>77</v>
      </c>
      <c r="X78" t="str">
        <f t="shared" si="26"/>
        <v xml:space="preserve"> [77] = {</v>
      </c>
      <c r="Y78" t="str">
        <f t="shared" si="27"/>
        <v xml:space="preserve">["ID"] = 1879147025; </v>
      </c>
      <c r="Z78" t="str">
        <f t="shared" si="28"/>
        <v xml:space="preserve">["ID"] = 1879147025; </v>
      </c>
      <c r="AA78" t="str">
        <f t="shared" si="29"/>
        <v/>
      </c>
      <c r="AB78" s="1" t="str">
        <f t="shared" si="30"/>
        <v xml:space="preserve">["SAVE_INDEX"] = 59; </v>
      </c>
      <c r="AC78">
        <f>VLOOKUP(E78,Type!A$2:B$18,2,FALSE)</f>
        <v>4</v>
      </c>
      <c r="AD78" t="str">
        <f t="shared" si="31"/>
        <v xml:space="preserve">["TYPE"] =  4; </v>
      </c>
      <c r="AE78" t="str">
        <f t="shared" si="32"/>
        <v>0</v>
      </c>
      <c r="AF78" t="str">
        <f t="shared" si="33"/>
        <v xml:space="preserve">["VXP"] =    0; </v>
      </c>
      <c r="AG78" t="str">
        <f t="shared" si="34"/>
        <v>10</v>
      </c>
      <c r="AH78" t="str">
        <f t="shared" si="35"/>
        <v xml:space="preserve">["LP"] = 10; </v>
      </c>
      <c r="AI78" t="str">
        <f t="shared" si="36"/>
        <v>700</v>
      </c>
      <c r="AJ78" t="str">
        <f t="shared" si="37"/>
        <v xml:space="preserve">["REP"] = 700; </v>
      </c>
      <c r="AK78">
        <f>VLOOKUP(M78,Faction!A$2:B$78,2,FALSE)</f>
        <v>16</v>
      </c>
      <c r="AL78" t="str">
        <f t="shared" si="38"/>
        <v xml:space="preserve">["FACTION"] = 16; </v>
      </c>
      <c r="AM78" t="str">
        <f t="shared" si="39"/>
        <v xml:space="preserve">["TIER"] = 2; </v>
      </c>
      <c r="AN78" t="str">
        <f t="shared" si="40"/>
        <v xml:space="preserve">["MIN_LVL"] = "55"; </v>
      </c>
      <c r="AO78" t="str">
        <f t="shared" si="41"/>
        <v/>
      </c>
      <c r="AP78" t="str">
        <f t="shared" si="42"/>
        <v xml:space="preserve">["NAME"] = { ["EN"] = "Bane of Fil Gashan"; }; </v>
      </c>
      <c r="AQ78" t="str">
        <f t="shared" si="43"/>
        <v xml:space="preserve">["LORE"] = { ["EN"] = "Drive evil from Fil Gashan"; }; </v>
      </c>
      <c r="AR78" t="str">
        <f t="shared" si="44"/>
        <v xml:space="preserve">["SUMMARY"] = { ["EN"] = "Complete 4 deeds in Fil Gashan"; }; </v>
      </c>
      <c r="AS78" t="str">
        <f t="shared" si="45"/>
        <v xml:space="preserve">["TITLE"] = { ["EN"] = "Bane of Fil Gashan"; }; </v>
      </c>
      <c r="AT78" t="str">
        <f t="shared" si="1"/>
        <v>};</v>
      </c>
    </row>
    <row r="79" spans="1:46" x14ac:dyDescent="0.25">
      <c r="A79">
        <v>1879147019</v>
      </c>
      <c r="B79">
        <v>32</v>
      </c>
      <c r="C79">
        <v>65</v>
      </c>
      <c r="D79" t="s">
        <v>517</v>
      </c>
      <c r="E79" t="s">
        <v>31</v>
      </c>
      <c r="F79">
        <v>2000</v>
      </c>
      <c r="G79" t="s">
        <v>518</v>
      </c>
      <c r="H79" t="s">
        <v>519</v>
      </c>
      <c r="I79">
        <v>5</v>
      </c>
      <c r="J79" t="s">
        <v>512</v>
      </c>
      <c r="K79">
        <v>58</v>
      </c>
      <c r="L79">
        <v>700</v>
      </c>
      <c r="M79" t="s">
        <v>60</v>
      </c>
      <c r="N79" t="s">
        <v>520</v>
      </c>
      <c r="O79" t="s">
        <v>1637</v>
      </c>
      <c r="P79">
        <v>3</v>
      </c>
      <c r="Q79">
        <v>55</v>
      </c>
      <c r="U79" t="str">
        <f t="shared" si="24"/>
        <v xml:space="preserve"> [78] = {["ID"] = 1879147019; }; -- Heart of the Enemy</v>
      </c>
      <c r="V79" s="1" t="str">
        <f t="shared" si="25"/>
        <v xml:space="preserve"> [78] = {["ID"] = 1879147019; ["SAVE_INDEX"] = 65; ["TYPE"] =  4; ["VXP"] = 2000; ["LP"] =  5; ["REP"] = 700; ["FACTION"] = 16; ["TIER"] = 3; ["MIN_LVL"] = "55"; ["NAME"] = { ["EN"] = "Heart of the Enemy"; }; ["LORE"] = { ["EN"] = "Defeat the leaders of the invasion within Fil Gashan"; }; ["SUMMARY"] = { ["EN"] = "Defeat 3 leaders in Fil Gashan"; }; ["TITLE"] = { ["EN"] = "Morale-smasher"; }; };</v>
      </c>
      <c r="W79">
        <f t="shared" si="0"/>
        <v>78</v>
      </c>
      <c r="X79" t="str">
        <f t="shared" si="26"/>
        <v xml:space="preserve"> [78] = {</v>
      </c>
      <c r="Y79" t="str">
        <f t="shared" si="27"/>
        <v xml:space="preserve">["ID"] = 1879147019; </v>
      </c>
      <c r="Z79" t="str">
        <f t="shared" si="28"/>
        <v xml:space="preserve">["ID"] = 1879147019; </v>
      </c>
      <c r="AA79" t="str">
        <f t="shared" si="29"/>
        <v/>
      </c>
      <c r="AB79" s="1" t="str">
        <f t="shared" si="30"/>
        <v xml:space="preserve">["SAVE_INDEX"] = 65; </v>
      </c>
      <c r="AC79">
        <f>VLOOKUP(E79,Type!A$2:B$18,2,FALSE)</f>
        <v>4</v>
      </c>
      <c r="AD79" t="str">
        <f t="shared" si="31"/>
        <v xml:space="preserve">["TYPE"] =  4; </v>
      </c>
      <c r="AE79" t="str">
        <f t="shared" si="32"/>
        <v>2000</v>
      </c>
      <c r="AF79" t="str">
        <f t="shared" si="33"/>
        <v xml:space="preserve">["VXP"] = 2000; </v>
      </c>
      <c r="AG79" t="str">
        <f t="shared" si="34"/>
        <v>5</v>
      </c>
      <c r="AH79" t="str">
        <f t="shared" si="35"/>
        <v xml:space="preserve">["LP"] =  5; </v>
      </c>
      <c r="AI79" t="str">
        <f t="shared" si="36"/>
        <v>700</v>
      </c>
      <c r="AJ79" t="str">
        <f t="shared" si="37"/>
        <v xml:space="preserve">["REP"] = 700; </v>
      </c>
      <c r="AK79">
        <f>VLOOKUP(M79,Faction!A$2:B$78,2,FALSE)</f>
        <v>16</v>
      </c>
      <c r="AL79" t="str">
        <f t="shared" si="38"/>
        <v xml:space="preserve">["FACTION"] = 16; </v>
      </c>
      <c r="AM79" t="str">
        <f t="shared" si="39"/>
        <v xml:space="preserve">["TIER"] = 3; </v>
      </c>
      <c r="AN79" t="str">
        <f t="shared" si="40"/>
        <v xml:space="preserve">["MIN_LVL"] = "55"; </v>
      </c>
      <c r="AO79" t="str">
        <f t="shared" si="41"/>
        <v/>
      </c>
      <c r="AP79" t="str">
        <f t="shared" si="42"/>
        <v xml:space="preserve">["NAME"] = { ["EN"] = "Heart of the Enemy"; }; </v>
      </c>
      <c r="AQ79" t="str">
        <f t="shared" si="43"/>
        <v xml:space="preserve">["LORE"] = { ["EN"] = "Defeat the leaders of the invasion within Fil Gashan"; }; </v>
      </c>
      <c r="AR79" t="str">
        <f t="shared" si="44"/>
        <v xml:space="preserve">["SUMMARY"] = { ["EN"] = "Defeat 3 leaders in Fil Gashan"; }; </v>
      </c>
      <c r="AS79" t="str">
        <f t="shared" si="45"/>
        <v xml:space="preserve">["TITLE"] = { ["EN"] = "Morale-smasher"; }; </v>
      </c>
      <c r="AT79" t="str">
        <f t="shared" si="1"/>
        <v>};</v>
      </c>
    </row>
    <row r="80" spans="1:46" x14ac:dyDescent="0.25">
      <c r="A80">
        <v>1879147021</v>
      </c>
      <c r="B80">
        <v>36</v>
      </c>
      <c r="C80">
        <v>63</v>
      </c>
      <c r="D80" t="s">
        <v>529</v>
      </c>
      <c r="E80" t="s">
        <v>31</v>
      </c>
      <c r="F80">
        <v>2000</v>
      </c>
      <c r="G80" t="s">
        <v>530</v>
      </c>
      <c r="I80">
        <v>10</v>
      </c>
      <c r="J80" t="s">
        <v>512</v>
      </c>
      <c r="K80">
        <v>58</v>
      </c>
      <c r="L80">
        <v>700</v>
      </c>
      <c r="M80" t="s">
        <v>60</v>
      </c>
      <c r="N80" t="s">
        <v>531</v>
      </c>
      <c r="O80" t="s">
        <v>1638</v>
      </c>
      <c r="P80">
        <v>3</v>
      </c>
      <c r="Q80">
        <v>55</v>
      </c>
      <c r="U80" t="str">
        <f t="shared" si="24"/>
        <v xml:space="preserve"> [79] = {["ID"] = 1879147021; }; -- Strength of the Enemy (Advanced)</v>
      </c>
      <c r="V80" s="1" t="str">
        <f t="shared" si="25"/>
        <v xml:space="preserve"> [79] = {["ID"] = 1879147021; ["SAVE_INDEX"] = 63; ["TYPE"] =  4; ["VXP"] = 2000; ["LP"] = 10; ["REP"] = 700; ["FACTION"] = 16; ["TIER"] = 3; ["MIN_LVL"] = "55"; ["NAME"] = { ["EN"] = "Strength of the Enemy (Advanced)"; }; ["LORE"] = { ["EN"] = "Defeat Orc-fighters within Fil Gashan"; }; ["SUMMARY"] = { ["EN"] = "Defeat 160 Orc-fighter in Fil Gashan"; }; };</v>
      </c>
      <c r="W80">
        <f t="shared" si="0"/>
        <v>79</v>
      </c>
      <c r="X80" t="str">
        <f t="shared" si="26"/>
        <v xml:space="preserve"> [79] = {</v>
      </c>
      <c r="Y80" t="str">
        <f t="shared" si="27"/>
        <v xml:space="preserve">["ID"] = 1879147021; </v>
      </c>
      <c r="Z80" t="str">
        <f t="shared" si="28"/>
        <v xml:space="preserve">["ID"] = 1879147021; </v>
      </c>
      <c r="AA80" t="str">
        <f t="shared" si="29"/>
        <v/>
      </c>
      <c r="AB80" s="1" t="str">
        <f t="shared" si="30"/>
        <v xml:space="preserve">["SAVE_INDEX"] = 63; </v>
      </c>
      <c r="AC80">
        <f>VLOOKUP(E80,Type!A$2:B$18,2,FALSE)</f>
        <v>4</v>
      </c>
      <c r="AD80" t="str">
        <f t="shared" si="31"/>
        <v xml:space="preserve">["TYPE"] =  4; </v>
      </c>
      <c r="AE80" t="str">
        <f t="shared" si="32"/>
        <v>2000</v>
      </c>
      <c r="AF80" t="str">
        <f t="shared" si="33"/>
        <v xml:space="preserve">["VXP"] = 2000; </v>
      </c>
      <c r="AG80" t="str">
        <f t="shared" si="34"/>
        <v>10</v>
      </c>
      <c r="AH80" t="str">
        <f t="shared" si="35"/>
        <v xml:space="preserve">["LP"] = 10; </v>
      </c>
      <c r="AI80" t="str">
        <f t="shared" si="36"/>
        <v>700</v>
      </c>
      <c r="AJ80" t="str">
        <f t="shared" si="37"/>
        <v xml:space="preserve">["REP"] = 700; </v>
      </c>
      <c r="AK80">
        <f>VLOOKUP(M80,Faction!A$2:B$78,2,FALSE)</f>
        <v>16</v>
      </c>
      <c r="AL80" t="str">
        <f t="shared" si="38"/>
        <v xml:space="preserve">["FACTION"] = 16; </v>
      </c>
      <c r="AM80" t="str">
        <f t="shared" si="39"/>
        <v xml:space="preserve">["TIER"] = 3; </v>
      </c>
      <c r="AN80" t="str">
        <f t="shared" si="40"/>
        <v xml:space="preserve">["MIN_LVL"] = "55"; </v>
      </c>
      <c r="AO80" t="str">
        <f t="shared" si="41"/>
        <v/>
      </c>
      <c r="AP80" t="str">
        <f t="shared" si="42"/>
        <v xml:space="preserve">["NAME"] = { ["EN"] = "Strength of the Enemy (Advanced)"; }; </v>
      </c>
      <c r="AQ80" t="str">
        <f t="shared" si="43"/>
        <v xml:space="preserve">["LORE"] = { ["EN"] = "Defeat Orc-fighters within Fil Gashan"; }; </v>
      </c>
      <c r="AR80" t="str">
        <f t="shared" si="44"/>
        <v xml:space="preserve">["SUMMARY"] = { ["EN"] = "Defeat 160 Orc-fighter in Fil Gashan"; }; </v>
      </c>
      <c r="AS80" t="str">
        <f t="shared" si="45"/>
        <v/>
      </c>
      <c r="AT80" t="str">
        <f t="shared" si="1"/>
        <v>};</v>
      </c>
    </row>
    <row r="81" spans="1:46" x14ac:dyDescent="0.25">
      <c r="A81">
        <v>1879147020</v>
      </c>
      <c r="B81">
        <v>35</v>
      </c>
      <c r="C81">
        <v>64</v>
      </c>
      <c r="D81" t="s">
        <v>526</v>
      </c>
      <c r="E81" t="s">
        <v>31</v>
      </c>
      <c r="H81" t="s">
        <v>527</v>
      </c>
      <c r="I81">
        <v>5</v>
      </c>
      <c r="J81" t="s">
        <v>512</v>
      </c>
      <c r="K81">
        <v>58</v>
      </c>
      <c r="L81">
        <v>700</v>
      </c>
      <c r="M81" t="s">
        <v>60</v>
      </c>
      <c r="N81" t="s">
        <v>528</v>
      </c>
      <c r="O81" t="s">
        <v>1638</v>
      </c>
      <c r="P81">
        <v>4</v>
      </c>
      <c r="Q81">
        <v>55</v>
      </c>
      <c r="U81" t="str">
        <f t="shared" si="24"/>
        <v xml:space="preserve"> [80] = {["ID"] = 1879147020; }; -- Strength of the Enemy</v>
      </c>
      <c r="V81" s="1" t="str">
        <f t="shared" si="25"/>
        <v xml:space="preserve"> [80] = {["ID"] = 1879147020; ["SAVE_INDEX"] = 64; ["TYPE"] =  4; ["VXP"] =    0; ["LP"] =  5; ["REP"] = 700; ["FACTION"] = 16; ["TIER"] = 4; ["MIN_LVL"] = "55"; ["NAME"] = { ["EN"] = "Strength of the Enemy"; }; ["LORE"] = { ["EN"] = "Defeat Orc-fighters within Fil Gashan"; }; ["SUMMARY"] = { ["EN"] = "Defeat 80 Orc-fighter in Fil Gashan"; }; ["TITLE"] = { ["EN"] = "Fighter"; }; };</v>
      </c>
      <c r="W81">
        <f t="shared" si="0"/>
        <v>80</v>
      </c>
      <c r="X81" t="str">
        <f t="shared" si="26"/>
        <v xml:space="preserve"> [80] = {</v>
      </c>
      <c r="Y81" t="str">
        <f t="shared" si="27"/>
        <v xml:space="preserve">["ID"] = 1879147020; </v>
      </c>
      <c r="Z81" t="str">
        <f t="shared" si="28"/>
        <v xml:space="preserve">["ID"] = 1879147020; </v>
      </c>
      <c r="AA81" t="str">
        <f t="shared" si="29"/>
        <v/>
      </c>
      <c r="AB81" s="1" t="str">
        <f t="shared" si="30"/>
        <v xml:space="preserve">["SAVE_INDEX"] = 64; </v>
      </c>
      <c r="AC81">
        <f>VLOOKUP(E81,Type!A$2:B$18,2,FALSE)</f>
        <v>4</v>
      </c>
      <c r="AD81" t="str">
        <f t="shared" si="31"/>
        <v xml:space="preserve">["TYPE"] =  4; </v>
      </c>
      <c r="AE81" t="str">
        <f t="shared" si="32"/>
        <v>0</v>
      </c>
      <c r="AF81" t="str">
        <f t="shared" si="33"/>
        <v xml:space="preserve">["VXP"] =    0; </v>
      </c>
      <c r="AG81" t="str">
        <f t="shared" si="34"/>
        <v>5</v>
      </c>
      <c r="AH81" t="str">
        <f t="shared" si="35"/>
        <v xml:space="preserve">["LP"] =  5; </v>
      </c>
      <c r="AI81" t="str">
        <f t="shared" si="36"/>
        <v>700</v>
      </c>
      <c r="AJ81" t="str">
        <f t="shared" si="37"/>
        <v xml:space="preserve">["REP"] = 700; </v>
      </c>
      <c r="AK81">
        <f>VLOOKUP(M81,Faction!A$2:B$78,2,FALSE)</f>
        <v>16</v>
      </c>
      <c r="AL81" t="str">
        <f t="shared" si="38"/>
        <v xml:space="preserve">["FACTION"] = 16; </v>
      </c>
      <c r="AM81" t="str">
        <f t="shared" si="39"/>
        <v xml:space="preserve">["TIER"] = 4; </v>
      </c>
      <c r="AN81" t="str">
        <f t="shared" si="40"/>
        <v xml:space="preserve">["MIN_LVL"] = "55"; </v>
      </c>
      <c r="AO81" t="str">
        <f t="shared" si="41"/>
        <v/>
      </c>
      <c r="AP81" t="str">
        <f t="shared" si="42"/>
        <v xml:space="preserve">["NAME"] = { ["EN"] = "Strength of the Enemy"; }; </v>
      </c>
      <c r="AQ81" t="str">
        <f t="shared" si="43"/>
        <v xml:space="preserve">["LORE"] = { ["EN"] = "Defeat Orc-fighters within Fil Gashan"; }; </v>
      </c>
      <c r="AR81" t="str">
        <f t="shared" si="44"/>
        <v xml:space="preserve">["SUMMARY"] = { ["EN"] = "Defeat 80 Orc-fighter in Fil Gashan"; }; </v>
      </c>
      <c r="AS81" t="str">
        <f t="shared" si="45"/>
        <v xml:space="preserve">["TITLE"] = { ["EN"] = "Fighter"; }; </v>
      </c>
      <c r="AT81" t="str">
        <f t="shared" si="1"/>
        <v>};</v>
      </c>
    </row>
    <row r="82" spans="1:46" x14ac:dyDescent="0.25">
      <c r="A82">
        <v>1879147023</v>
      </c>
      <c r="B82">
        <v>34</v>
      </c>
      <c r="C82">
        <v>61</v>
      </c>
      <c r="D82" t="s">
        <v>524</v>
      </c>
      <c r="E82" t="s">
        <v>31</v>
      </c>
      <c r="F82">
        <v>2000</v>
      </c>
      <c r="G82" t="s">
        <v>473</v>
      </c>
      <c r="I82">
        <v>10</v>
      </c>
      <c r="J82" t="s">
        <v>512</v>
      </c>
      <c r="K82">
        <v>58</v>
      </c>
      <c r="L82">
        <v>700</v>
      </c>
      <c r="M82" t="s">
        <v>60</v>
      </c>
      <c r="N82" t="s">
        <v>525</v>
      </c>
      <c r="O82" t="s">
        <v>647</v>
      </c>
      <c r="P82">
        <v>3</v>
      </c>
      <c r="Q82">
        <v>55</v>
      </c>
      <c r="U82" t="str">
        <f t="shared" si="24"/>
        <v xml:space="preserve"> [81] = {["ID"] = 1879147023; }; -- Eyes of the Enemy (Advanced)</v>
      </c>
      <c r="V82" s="1" t="str">
        <f t="shared" si="25"/>
        <v xml:space="preserve"> [81] = {["ID"] = 1879147023; ["SAVE_INDEX"] = 61; ["TYPE"] =  4; ["VXP"] = 2000; ["LP"] = 10; ["REP"] = 700; ["FACTION"] = 16; ["TIER"] = 3; ["MIN_LVL"] = "55"; ["NAME"] = { ["EN"] = "Eyes of the Enemy (Advanced)"; }; ["LORE"] = { ["EN"] = "Defeat Orc-skirmishers within Fil Gashan."; }; ["SUMMARY"] = { ["EN"] = "Defeat 160 Orc-skirmisher in Fil Gashan"; }; };</v>
      </c>
      <c r="W82">
        <f t="shared" si="0"/>
        <v>81</v>
      </c>
      <c r="X82" t="str">
        <f t="shared" si="26"/>
        <v xml:space="preserve"> [81] = {</v>
      </c>
      <c r="Y82" t="str">
        <f t="shared" si="27"/>
        <v xml:space="preserve">["ID"] = 1879147023; </v>
      </c>
      <c r="Z82" t="str">
        <f t="shared" si="28"/>
        <v xml:space="preserve">["ID"] = 1879147023; </v>
      </c>
      <c r="AA82" t="str">
        <f t="shared" si="29"/>
        <v/>
      </c>
      <c r="AB82" s="1" t="str">
        <f t="shared" si="30"/>
        <v xml:space="preserve">["SAVE_INDEX"] = 61; </v>
      </c>
      <c r="AC82">
        <f>VLOOKUP(E82,Type!A$2:B$18,2,FALSE)</f>
        <v>4</v>
      </c>
      <c r="AD82" t="str">
        <f t="shared" si="31"/>
        <v xml:space="preserve">["TYPE"] =  4; </v>
      </c>
      <c r="AE82" t="str">
        <f t="shared" si="32"/>
        <v>2000</v>
      </c>
      <c r="AF82" t="str">
        <f t="shared" si="33"/>
        <v xml:space="preserve">["VXP"] = 2000; </v>
      </c>
      <c r="AG82" t="str">
        <f t="shared" si="34"/>
        <v>10</v>
      </c>
      <c r="AH82" t="str">
        <f t="shared" si="35"/>
        <v xml:space="preserve">["LP"] = 10; </v>
      </c>
      <c r="AI82" t="str">
        <f t="shared" si="36"/>
        <v>700</v>
      </c>
      <c r="AJ82" t="str">
        <f t="shared" si="37"/>
        <v xml:space="preserve">["REP"] = 700; </v>
      </c>
      <c r="AK82">
        <f>VLOOKUP(M82,Faction!A$2:B$78,2,FALSE)</f>
        <v>16</v>
      </c>
      <c r="AL82" t="str">
        <f t="shared" si="38"/>
        <v xml:space="preserve">["FACTION"] = 16; </v>
      </c>
      <c r="AM82" t="str">
        <f t="shared" si="39"/>
        <v xml:space="preserve">["TIER"] = 3; </v>
      </c>
      <c r="AN82" t="str">
        <f t="shared" si="40"/>
        <v xml:space="preserve">["MIN_LVL"] = "55"; </v>
      </c>
      <c r="AO82" t="str">
        <f t="shared" si="41"/>
        <v/>
      </c>
      <c r="AP82" t="str">
        <f t="shared" si="42"/>
        <v xml:space="preserve">["NAME"] = { ["EN"] = "Eyes of the Enemy (Advanced)"; }; </v>
      </c>
      <c r="AQ82" t="str">
        <f t="shared" si="43"/>
        <v xml:space="preserve">["LORE"] = { ["EN"] = "Defeat Orc-skirmishers within Fil Gashan."; }; </v>
      </c>
      <c r="AR82" t="str">
        <f t="shared" si="44"/>
        <v xml:space="preserve">["SUMMARY"] = { ["EN"] = "Defeat 160 Orc-skirmisher in Fil Gashan"; }; </v>
      </c>
      <c r="AS82" t="str">
        <f t="shared" si="45"/>
        <v/>
      </c>
      <c r="AT82" t="str">
        <f t="shared" si="1"/>
        <v>};</v>
      </c>
    </row>
    <row r="83" spans="1:46" x14ac:dyDescent="0.25">
      <c r="A83">
        <v>1879147022</v>
      </c>
      <c r="B83">
        <v>33</v>
      </c>
      <c r="C83">
        <v>62</v>
      </c>
      <c r="D83" t="s">
        <v>521</v>
      </c>
      <c r="E83" t="s">
        <v>31</v>
      </c>
      <c r="H83" t="s">
        <v>522</v>
      </c>
      <c r="I83">
        <v>5</v>
      </c>
      <c r="J83" t="s">
        <v>512</v>
      </c>
      <c r="K83">
        <v>58</v>
      </c>
      <c r="L83">
        <v>700</v>
      </c>
      <c r="M83" t="s">
        <v>60</v>
      </c>
      <c r="N83" t="s">
        <v>523</v>
      </c>
      <c r="O83" t="s">
        <v>647</v>
      </c>
      <c r="P83">
        <v>4</v>
      </c>
      <c r="Q83">
        <v>55</v>
      </c>
      <c r="U83" t="str">
        <f t="shared" si="24"/>
        <v xml:space="preserve"> [82] = {["ID"] = 1879147022; }; -- Eyes of the Enemy</v>
      </c>
      <c r="V83" s="1" t="str">
        <f t="shared" si="25"/>
        <v xml:space="preserve"> [82] = {["ID"] = 1879147022; ["SAVE_INDEX"] = 62; ["TYPE"] =  4; ["VXP"] =    0; ["LP"] =  5; ["REP"] = 700; ["FACTION"] = 16; ["TIER"] = 4; ["MIN_LVL"] = "55"; ["NAME"] = { ["EN"] = "Eyes of the Enemy"; }; ["LORE"] = { ["EN"] = "Defeat Orc-skirmishers within Fil Gashan."; }; ["SUMMARY"] = { ["EN"] = "Defeat 80 Orc-skirmisher in Fil Gashan"; }; ["TITLE"] = { ["EN"] = "Skirmisher"; }; };</v>
      </c>
      <c r="W83">
        <f t="shared" si="0"/>
        <v>82</v>
      </c>
      <c r="X83" t="str">
        <f t="shared" si="26"/>
        <v xml:space="preserve"> [82] = {</v>
      </c>
      <c r="Y83" t="str">
        <f t="shared" si="27"/>
        <v xml:space="preserve">["ID"] = 1879147022; </v>
      </c>
      <c r="Z83" t="str">
        <f t="shared" si="28"/>
        <v xml:space="preserve">["ID"] = 1879147022; </v>
      </c>
      <c r="AA83" t="str">
        <f t="shared" si="29"/>
        <v/>
      </c>
      <c r="AB83" s="1" t="str">
        <f t="shared" si="30"/>
        <v xml:space="preserve">["SAVE_INDEX"] = 62; </v>
      </c>
      <c r="AC83">
        <f>VLOOKUP(E83,Type!A$2:B$18,2,FALSE)</f>
        <v>4</v>
      </c>
      <c r="AD83" t="str">
        <f t="shared" si="31"/>
        <v xml:space="preserve">["TYPE"] =  4; </v>
      </c>
      <c r="AE83" t="str">
        <f t="shared" si="32"/>
        <v>0</v>
      </c>
      <c r="AF83" t="str">
        <f t="shared" si="33"/>
        <v xml:space="preserve">["VXP"] =    0; </v>
      </c>
      <c r="AG83" t="str">
        <f t="shared" si="34"/>
        <v>5</v>
      </c>
      <c r="AH83" t="str">
        <f t="shared" si="35"/>
        <v xml:space="preserve">["LP"] =  5; </v>
      </c>
      <c r="AI83" t="str">
        <f t="shared" si="36"/>
        <v>700</v>
      </c>
      <c r="AJ83" t="str">
        <f t="shared" si="37"/>
        <v xml:space="preserve">["REP"] = 700; </v>
      </c>
      <c r="AK83">
        <f>VLOOKUP(M83,Faction!A$2:B$78,2,FALSE)</f>
        <v>16</v>
      </c>
      <c r="AL83" t="str">
        <f t="shared" si="38"/>
        <v xml:space="preserve">["FACTION"] = 16; </v>
      </c>
      <c r="AM83" t="str">
        <f t="shared" si="39"/>
        <v xml:space="preserve">["TIER"] = 4; </v>
      </c>
      <c r="AN83" t="str">
        <f t="shared" si="40"/>
        <v xml:space="preserve">["MIN_LVL"] = "55"; </v>
      </c>
      <c r="AO83" t="str">
        <f t="shared" si="41"/>
        <v/>
      </c>
      <c r="AP83" t="str">
        <f t="shared" si="42"/>
        <v xml:space="preserve">["NAME"] = { ["EN"] = "Eyes of the Enemy"; }; </v>
      </c>
      <c r="AQ83" t="str">
        <f t="shared" si="43"/>
        <v xml:space="preserve">["LORE"] = { ["EN"] = "Defeat Orc-skirmishers within Fil Gashan."; }; </v>
      </c>
      <c r="AR83" t="str">
        <f t="shared" si="44"/>
        <v xml:space="preserve">["SUMMARY"] = { ["EN"] = "Defeat 80 Orc-skirmisher in Fil Gashan"; }; </v>
      </c>
      <c r="AS83" t="str">
        <f t="shared" si="45"/>
        <v xml:space="preserve">["TITLE"] = { ["EN"] = "Skirmisher"; }; </v>
      </c>
      <c r="AT83" t="str">
        <f t="shared" si="1"/>
        <v>};</v>
      </c>
    </row>
    <row r="84" spans="1:46" x14ac:dyDescent="0.25">
      <c r="A84">
        <v>1879147018</v>
      </c>
      <c r="B84">
        <v>31</v>
      </c>
      <c r="C84">
        <v>60</v>
      </c>
      <c r="D84" t="s">
        <v>514</v>
      </c>
      <c r="E84" t="s">
        <v>26</v>
      </c>
      <c r="H84" t="s">
        <v>515</v>
      </c>
      <c r="I84">
        <v>10</v>
      </c>
      <c r="J84" t="s">
        <v>512</v>
      </c>
      <c r="K84">
        <v>58</v>
      </c>
      <c r="L84">
        <v>700</v>
      </c>
      <c r="M84" t="s">
        <v>61</v>
      </c>
      <c r="N84" t="s">
        <v>516</v>
      </c>
      <c r="O84" t="s">
        <v>646</v>
      </c>
      <c r="P84">
        <v>3</v>
      </c>
      <c r="Q84">
        <v>55</v>
      </c>
      <c r="U84" t="str">
        <f t="shared" si="24"/>
        <v xml:space="preserve"> [83] = {["ID"] = 1879147018; }; -- Arms of the Enemy</v>
      </c>
      <c r="V84" s="1" t="str">
        <f t="shared" si="25"/>
        <v xml:space="preserve"> [83] = {["ID"] = 1879147018; ["SAVE_INDEX"] = 60; ["TYPE"] =  6; ["VXP"] =    0; ["LP"] = 10; ["REP"] = 700; ["FACTION"] = 17; ["TIER"] = 3; ["MIN_LVL"] = "55"; ["NAME"] = { ["EN"] = "Arms of the Enemy"; }; ["LORE"] = { ["EN"] = "Find arms of the Enemy within Fil Gashan."; }; ["SUMMARY"] = { ["EN"] = "Find 4 armaments in Fil Gashan"; }; ["TITLE"] = { ["EN"] = "Infiltrator"; }; };</v>
      </c>
      <c r="W84">
        <f t="shared" si="0"/>
        <v>83</v>
      </c>
      <c r="X84" t="str">
        <f t="shared" si="26"/>
        <v xml:space="preserve"> [83] = {</v>
      </c>
      <c r="Y84" t="str">
        <f t="shared" si="27"/>
        <v xml:space="preserve">["ID"] = 1879147018; </v>
      </c>
      <c r="Z84" t="str">
        <f t="shared" si="28"/>
        <v xml:space="preserve">["ID"] = 1879147018; </v>
      </c>
      <c r="AA84" t="str">
        <f t="shared" si="29"/>
        <v/>
      </c>
      <c r="AB84" s="1" t="str">
        <f t="shared" si="30"/>
        <v xml:space="preserve">["SAVE_INDEX"] = 60; </v>
      </c>
      <c r="AC84">
        <f>VLOOKUP(E84,Type!A$2:B$18,2,FALSE)</f>
        <v>6</v>
      </c>
      <c r="AD84" t="str">
        <f t="shared" si="31"/>
        <v xml:space="preserve">["TYPE"] =  6; </v>
      </c>
      <c r="AE84" t="str">
        <f t="shared" si="32"/>
        <v>0</v>
      </c>
      <c r="AF84" t="str">
        <f t="shared" si="33"/>
        <v xml:space="preserve">["VXP"] =    0; </v>
      </c>
      <c r="AG84" t="str">
        <f t="shared" si="34"/>
        <v>10</v>
      </c>
      <c r="AH84" t="str">
        <f t="shared" si="35"/>
        <v xml:space="preserve">["LP"] = 10; </v>
      </c>
      <c r="AI84" t="str">
        <f t="shared" si="36"/>
        <v>700</v>
      </c>
      <c r="AJ84" t="str">
        <f t="shared" si="37"/>
        <v xml:space="preserve">["REP"] = 700; </v>
      </c>
      <c r="AK84">
        <f>VLOOKUP(M84,Faction!A$2:B$78,2,FALSE)</f>
        <v>17</v>
      </c>
      <c r="AL84" t="str">
        <f t="shared" si="38"/>
        <v xml:space="preserve">["FACTION"] = 17; </v>
      </c>
      <c r="AM84" t="str">
        <f t="shared" si="39"/>
        <v xml:space="preserve">["TIER"] = 3; </v>
      </c>
      <c r="AN84" t="str">
        <f t="shared" si="40"/>
        <v xml:space="preserve">["MIN_LVL"] = "55"; </v>
      </c>
      <c r="AO84" t="str">
        <f t="shared" si="41"/>
        <v/>
      </c>
      <c r="AP84" t="str">
        <f t="shared" si="42"/>
        <v xml:space="preserve">["NAME"] = { ["EN"] = "Arms of the Enemy"; }; </v>
      </c>
      <c r="AQ84" t="str">
        <f t="shared" si="43"/>
        <v xml:space="preserve">["LORE"] = { ["EN"] = "Find arms of the Enemy within Fil Gashan."; }; </v>
      </c>
      <c r="AR84" t="str">
        <f t="shared" si="44"/>
        <v xml:space="preserve">["SUMMARY"] = { ["EN"] = "Find 4 armaments in Fil Gashan"; }; </v>
      </c>
      <c r="AS84" t="str">
        <f t="shared" si="45"/>
        <v xml:space="preserve">["TITLE"] = { ["EN"] = "Infiltrator"; }; </v>
      </c>
      <c r="AT84" t="str">
        <f t="shared" si="1"/>
        <v>};</v>
      </c>
    </row>
    <row r="85" spans="1:46" x14ac:dyDescent="0.25">
      <c r="U85" t="str">
        <f t="shared" si="24"/>
        <v xml:space="preserve"> [84] = {}; -- </v>
      </c>
      <c r="V85" s="1" t="e">
        <f t="shared" si="25"/>
        <v>#N/A</v>
      </c>
      <c r="W85">
        <f t="shared" ref="W85" si="46">ROW()-1</f>
        <v>84</v>
      </c>
      <c r="X85" t="str">
        <f t="shared" si="26"/>
        <v xml:space="preserve"> [84] = {</v>
      </c>
      <c r="Y85" t="str">
        <f t="shared" si="27"/>
        <v xml:space="preserve">                     </v>
      </c>
      <c r="Z85" t="str">
        <f t="shared" si="28"/>
        <v/>
      </c>
      <c r="AA85" t="str">
        <f t="shared" si="29"/>
        <v/>
      </c>
      <c r="AB85" s="1" t="str">
        <f t="shared" si="30"/>
        <v xml:space="preserve">                     </v>
      </c>
      <c r="AC85" t="e">
        <f>VLOOKUP(E85,Type!A$2:B$18,2,FALSE)</f>
        <v>#N/A</v>
      </c>
      <c r="AD85" t="e">
        <f t="shared" si="31"/>
        <v>#N/A</v>
      </c>
      <c r="AE85" t="str">
        <f t="shared" si="32"/>
        <v>0</v>
      </c>
      <c r="AF85" t="str">
        <f t="shared" si="33"/>
        <v xml:space="preserve">["VXP"] =    0; </v>
      </c>
      <c r="AG85" t="str">
        <f t="shared" si="34"/>
        <v>0</v>
      </c>
      <c r="AH85" t="str">
        <f t="shared" si="35"/>
        <v xml:space="preserve">["LP"] =  0; </v>
      </c>
      <c r="AI85" t="str">
        <f t="shared" si="36"/>
        <v>0</v>
      </c>
      <c r="AJ85" t="str">
        <f t="shared" si="37"/>
        <v xml:space="preserve">["REP"] =   0; </v>
      </c>
      <c r="AK85" t="e">
        <f>VLOOKUP(M85,Faction!A$2:B$78,2,FALSE)</f>
        <v>#N/A</v>
      </c>
      <c r="AL85" t="e">
        <f t="shared" si="38"/>
        <v>#N/A</v>
      </c>
      <c r="AM85" t="str">
        <f t="shared" si="39"/>
        <v xml:space="preserve">["TIER"] = 0; </v>
      </c>
      <c r="AN85" t="str">
        <f t="shared" si="40"/>
        <v xml:space="preserve">                    </v>
      </c>
      <c r="AO85" t="str">
        <f t="shared" si="41"/>
        <v/>
      </c>
      <c r="AP85" t="str">
        <f t="shared" si="42"/>
        <v xml:space="preserve">["NAME"] = { ["EN"] = ""; }; </v>
      </c>
      <c r="AQ85" t="str">
        <f t="shared" si="43"/>
        <v/>
      </c>
      <c r="AR85" t="str">
        <f t="shared" si="44"/>
        <v/>
      </c>
      <c r="AS85" t="str">
        <f t="shared" si="45"/>
        <v/>
      </c>
      <c r="AT85" t="str">
        <f t="shared" ref="AT85" si="47">CONCATENATE("};")</f>
        <v>};</v>
      </c>
    </row>
  </sheetData>
  <conditionalFormatting sqref="B1:B1048576">
    <cfRule type="duplicateValues" dxfId="51" priority="2"/>
  </conditionalFormatting>
  <conditionalFormatting sqref="C1">
    <cfRule type="duplicateValues" dxfId="50" priority="3"/>
  </conditionalFormatting>
  <conditionalFormatting sqref="S2:S85">
    <cfRule type="duplicateValues" dxfId="49"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69B8-7285-4D31-9644-177301C61709}">
  <dimension ref="A1:AR40"/>
  <sheetViews>
    <sheetView workbookViewId="0">
      <pane xSplit="4" ySplit="1" topLeftCell="I2" activePane="bottomRight" state="frozen"/>
      <selection pane="topRight" activeCell="B1" sqref="B1"/>
      <selection pane="bottomLeft" activeCell="A2" sqref="A2"/>
      <selection pane="bottomRight" activeCell="S2" sqref="S2:S32"/>
    </sheetView>
  </sheetViews>
  <sheetFormatPr defaultRowHeight="15" x14ac:dyDescent="0.25"/>
  <cols>
    <col min="1" max="1" width="11" bestFit="1" customWidth="1"/>
    <col min="4" max="4" width="43.140625" bestFit="1" customWidth="1"/>
    <col min="6" max="8" width="9.140625" customWidth="1"/>
    <col min="9" max="9" width="19" customWidth="1"/>
    <col min="10" max="10" width="9.140625" customWidth="1"/>
    <col min="11" max="11" width="12.28515625" customWidth="1"/>
    <col min="12" max="12" width="27.42578125" customWidth="1"/>
    <col min="13" max="14" width="9.140625" customWidth="1"/>
    <col min="18" max="18" width="12.140625" bestFit="1" customWidth="1"/>
    <col min="19" max="19" width="12.140625" customWidth="1"/>
    <col min="20" max="20" width="17.140625" customWidth="1"/>
    <col min="26" max="26" width="14" customWidth="1"/>
  </cols>
  <sheetData>
    <row r="1" spans="1:44" x14ac:dyDescent="0.25">
      <c r="A1" t="s">
        <v>1863</v>
      </c>
      <c r="B1" t="s">
        <v>138</v>
      </c>
      <c r="C1" t="s">
        <v>137</v>
      </c>
      <c r="D1" t="s">
        <v>1185</v>
      </c>
      <c r="E1" t="s">
        <v>1</v>
      </c>
      <c r="F1" t="s">
        <v>2</v>
      </c>
      <c r="G1" t="s">
        <v>3</v>
      </c>
      <c r="H1" t="s">
        <v>4</v>
      </c>
      <c r="I1" t="s">
        <v>660</v>
      </c>
      <c r="J1" t="s">
        <v>5</v>
      </c>
      <c r="K1" t="s">
        <v>6</v>
      </c>
      <c r="L1" t="s">
        <v>7</v>
      </c>
      <c r="M1" t="s">
        <v>8</v>
      </c>
      <c r="N1" t="s">
        <v>9</v>
      </c>
      <c r="O1"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1879173475</v>
      </c>
      <c r="B2">
        <v>1</v>
      </c>
      <c r="C2">
        <v>1</v>
      </c>
      <c r="D2" t="s">
        <v>661</v>
      </c>
      <c r="E2" t="s">
        <v>26</v>
      </c>
      <c r="G2" t="s">
        <v>661</v>
      </c>
      <c r="H2">
        <v>10</v>
      </c>
      <c r="K2" t="s">
        <v>79</v>
      </c>
      <c r="L2" t="s">
        <v>662</v>
      </c>
      <c r="M2" t="s">
        <v>1872</v>
      </c>
      <c r="N2">
        <v>0</v>
      </c>
      <c r="O2">
        <v>58</v>
      </c>
      <c r="S2" t="str">
        <f>CONCATENATE(V2,X2,Y2,AR2," -- ",D2)</f>
        <v xml:space="preserve">  [1] = {["ID"] = 1879173475; }; -- Saviour of Lothlórien</v>
      </c>
      <c r="T2" s="1" t="str">
        <f>CONCATENATE(V2,W2,Z2,AB2,AD2,AF2,AH2,AJ2,AK2,AL2,AM2,AN2,AO2,AP2,AQ2,AR2)</f>
        <v xml:space="preserve">  [1] = {["ID"] = 1879173475; ["SAVE_INDEX"] =  1; ["TYPE"] =  6; ["VXP"] = 0; ["LP"] = 10; ["REP"] =   0; ["FACTION"] =  1; ["TIER"] = 0; ["MIN_LVL"] = "58"; ["NAME"] = { ["EN"] = "Saviour of Lothlórien"; }; ["LORE"] = { ["EN"] = "The Galadhrim seek to reclaim the balance of nature from those that threaten them in Moria. Do all that the Galadhrim ask and you shall be named the Saviour of Lothlórien"; }; ["SUMMARY"] = { ["EN"] = "Complete 4 Meta deeds in Lothlórien instance cluster"; }; ["TITLE"] = { ["EN"] = "Saviour of Lothlórien"; }; };</v>
      </c>
      <c r="U2">
        <f>ROW()-1</f>
        <v>1</v>
      </c>
      <c r="V2" t="str">
        <f>CONCATENATE(REPT(" ",3-LEN(U2)),"[",U2,"] = {")</f>
        <v xml:space="preserve">  [1] = {</v>
      </c>
      <c r="W2" t="str">
        <f>IF(LEN(A2)&gt;0,CONCATENATE("[""ID""] = ",A2,"; "),"                     ")</f>
        <v xml:space="preserve">["ID"] = 1879173475; </v>
      </c>
      <c r="X2" t="str">
        <f>IF(LEN(A2)&gt;0,CONCATENATE("[""ID""] = ",A2,"; "),"")</f>
        <v xml:space="preserve">["ID"] = 1879173475; </v>
      </c>
      <c r="Y2" t="str">
        <f>IF(LEN(Q2)&gt;0,CONCATENATE("[""CAT_ID""] = ",Q2,"; "),"")</f>
        <v/>
      </c>
      <c r="Z2" s="1" t="str">
        <f>IF(LEN(C2)&gt;0,CONCATENATE("[""SAVE_INDEX""] = ",REPT(" ",2-LEN(C2)),C2,"; "),REPT(" ",21))</f>
        <v xml:space="preserve">["SAVE_INDEX"] =  1; </v>
      </c>
      <c r="AA2">
        <f>VLOOKUP(E2,Type!A$2:B$18,2,FALSE)</f>
        <v>6</v>
      </c>
      <c r="AB2" t="str">
        <f>CONCATENATE("[""TYPE""] = ",REPT(" ",2-LEN(AA2)),AA2,"; ")</f>
        <v xml:space="preserve">["TYPE"] =  6; </v>
      </c>
      <c r="AC2" t="str">
        <f t="shared" ref="AC2" si="0">TEXT(F2,0)</f>
        <v>0</v>
      </c>
      <c r="AD2" t="str">
        <f>CONCATENATE("[""VXP""] = ",REPT(" ",1-LEN(AC2)),TEXT(AC2,"0"),"; ")</f>
        <v xml:space="preserve">["VXP"] = 0; </v>
      </c>
      <c r="AE2" t="str">
        <f t="shared" ref="AE2" si="1">TEXT(H2,0)</f>
        <v>10</v>
      </c>
      <c r="AF2" t="str">
        <f>CONCATENATE("[""LP""] = ",REPT(" ",2-LEN(AE2)),TEXT(AE2,"0"),"; ")</f>
        <v xml:space="preserve">["LP"] = 10; </v>
      </c>
      <c r="AG2" t="str">
        <f t="shared" ref="AG2" si="2">TEXT(J2,0)</f>
        <v>0</v>
      </c>
      <c r="AH2" t="str">
        <f>CONCATENATE("[""REP""] = ",REPT(" ",3-LEN(AG2)),TEXT(AG2,"0"),"; ")</f>
        <v xml:space="preserve">["REP"] =   0; </v>
      </c>
      <c r="AI2">
        <f>VLOOKUP(K2,Faction!A$2:B$78,2,FALSE)</f>
        <v>1</v>
      </c>
      <c r="AJ2" t="str">
        <f>CONCATENATE("[""FACTION""] = ",REPT(" ",2-LEN(AI2)),TEXT(AI2,"0"),"; ")</f>
        <v xml:space="preserve">["FACTION"] =  1; </v>
      </c>
      <c r="AK2" t="str">
        <f t="shared" ref="AK2" si="3">CONCATENATE("[""TIER""] = ",TEXT(N2,"0"),"; ")</f>
        <v xml:space="preserve">["TIER"] = 0; </v>
      </c>
      <c r="AL2" t="str">
        <f>IF(LEN(O2)&gt;0,CONCATENATE("[""MIN_LVL""] = ",REPT(" ",2-LEN(O2)),"""",O2,"""; "),"                    ")</f>
        <v xml:space="preserve">["MIN_LVL"] = "58"; </v>
      </c>
      <c r="AM2" t="str">
        <f>IF(LEN(P2)&gt;0,CONCATENATE("[""MIN_LVL""] = ",REPT(" ",3-LEN(P2)),"""",P2,"""; "),"")</f>
        <v/>
      </c>
      <c r="AN2" t="str">
        <f>CONCATENATE("[""NAME""] = { [""EN""] = """,D2,"""; }; ")</f>
        <v xml:space="preserve">["NAME"] = { ["EN"] = "Saviour of Lothlórien"; }; </v>
      </c>
      <c r="AO2" t="str">
        <f>IF(LEN(M2)&gt;0,CONCATENATE("[""LORE""] = { [""EN""] = """,M2,"""; }; "),"")</f>
        <v xml:space="preserve">["LORE"] = { ["EN"] = "The Galadhrim seek to reclaim the balance of nature from those that threaten them in Moria. Do all that the Galadhrim ask and you shall be named the Saviour of Lothlórien"; }; </v>
      </c>
      <c r="AP2" t="str">
        <f>IF(LEN(L2)&gt;0,CONCATENATE("[""SUMMARY""] = { [""EN""] = """,L2,"""; }; "),"")</f>
        <v xml:space="preserve">["SUMMARY"] = { ["EN"] = "Complete 4 Meta deeds in Lothlórien instance cluster"; }; </v>
      </c>
      <c r="AQ2" t="str">
        <f>IF(LEN(G2)&gt;0,CONCATENATE("[""TITLE""] = { [""EN""] = """,G2,"""; }; "),"")</f>
        <v xml:space="preserve">["TITLE"] = { ["EN"] = "Saviour of Lothlórien"; }; </v>
      </c>
      <c r="AR2" t="str">
        <f>CONCATENATE("};")</f>
        <v>};</v>
      </c>
    </row>
    <row r="3" spans="1:44" x14ac:dyDescent="0.25">
      <c r="D3" s="2" t="s">
        <v>692</v>
      </c>
      <c r="E3" s="2" t="s">
        <v>134</v>
      </c>
      <c r="K3" t="s">
        <v>79</v>
      </c>
      <c r="Q3">
        <v>54</v>
      </c>
      <c r="S3" t="str">
        <f t="shared" ref="S3:S32" si="4">CONCATENATE(V3,X3,Y3,AR3," -- ",D3)</f>
        <v xml:space="preserve">  [2] = {["CAT_ID"] = 54; }; -- The Halls of Crafting</v>
      </c>
      <c r="T3" s="1" t="str">
        <f t="shared" ref="T3:T32" si="5">CONCATENATE(V3,W3,Z3,AB3,AD3,AF3,AH3,AJ3,AK3,AL3,AM3,AN3,AO3,AP3,AQ3,AR3)</f>
        <v xml:space="preserve">  [2] = {                                          ["TYPE"] = 14; ["VXP"] = 0; ["LP"] =  0; ["REP"] =   0; ["FACTION"] =  1; ["TIER"] = 0;                     ["NAME"] = { ["EN"] = "The Halls of Crafting"; }; };</v>
      </c>
      <c r="U3">
        <f t="shared" ref="U3:U32" si="6">ROW()-1</f>
        <v>2</v>
      </c>
      <c r="V3" t="str">
        <f t="shared" ref="V3:V32" si="7">CONCATENATE(REPT(" ",3-LEN(U3)),"[",U3,"] = {")</f>
        <v xml:space="preserve">  [2] = {</v>
      </c>
      <c r="W3" t="str">
        <f t="shared" ref="W3:W32" si="8">IF(LEN(A3)&gt;0,CONCATENATE("[""ID""] = ",A3,"; "),"                     ")</f>
        <v xml:space="preserve">                     </v>
      </c>
      <c r="X3" t="str">
        <f t="shared" ref="X3:X32" si="9">IF(LEN(A3)&gt;0,CONCATENATE("[""ID""] = ",A3,"; "),"")</f>
        <v/>
      </c>
      <c r="Y3" t="str">
        <f t="shared" ref="Y3:Y32" si="10">IF(LEN(Q3)&gt;0,CONCATENATE("[""CAT_ID""] = ",Q3,"; "),"")</f>
        <v xml:space="preserve">["CAT_ID"] = 54; </v>
      </c>
      <c r="Z3" s="1" t="str">
        <f t="shared" ref="Z3:Z32" si="11">IF(LEN(C3)&gt;0,CONCATENATE("[""SAVE_INDEX""] = ",REPT(" ",2-LEN(C3)),C3,"; "),REPT(" ",21))</f>
        <v xml:space="preserve">                     </v>
      </c>
      <c r="AA3">
        <f>VLOOKUP(E3,Type!A$2:B$18,2,FALSE)</f>
        <v>14</v>
      </c>
      <c r="AB3" t="str">
        <f t="shared" ref="AB3:AB32" si="12">CONCATENATE("[""TYPE""] = ",REPT(" ",2-LEN(AA3)),AA3,"; ")</f>
        <v xml:space="preserve">["TYPE"] = 14; </v>
      </c>
      <c r="AC3" t="str">
        <f t="shared" ref="AC3:AC32" si="13">TEXT(F3,0)</f>
        <v>0</v>
      </c>
      <c r="AD3" t="str">
        <f t="shared" ref="AD3:AD32" si="14">CONCATENATE("[""VXP""] = ",REPT(" ",1-LEN(AC3)),TEXT(AC3,"0"),"; ")</f>
        <v xml:space="preserve">["VXP"] = 0; </v>
      </c>
      <c r="AE3" t="str">
        <f t="shared" ref="AE3:AE32" si="15">TEXT(H3,0)</f>
        <v>0</v>
      </c>
      <c r="AF3" t="str">
        <f t="shared" ref="AF3:AF32" si="16">CONCATENATE("[""LP""] = ",REPT(" ",2-LEN(AE3)),TEXT(AE3,"0"),"; ")</f>
        <v xml:space="preserve">["LP"] =  0; </v>
      </c>
      <c r="AG3" t="str">
        <f t="shared" ref="AG3:AG32" si="17">TEXT(J3,0)</f>
        <v>0</v>
      </c>
      <c r="AH3" t="str">
        <f t="shared" ref="AH3:AH32" si="18">CONCATENATE("[""REP""] = ",REPT(" ",3-LEN(AG3)),TEXT(AG3,"0"),"; ")</f>
        <v xml:space="preserve">["REP"] =   0; </v>
      </c>
      <c r="AI3">
        <f>VLOOKUP(K3,Faction!A$2:B$78,2,FALSE)</f>
        <v>1</v>
      </c>
      <c r="AJ3" t="str">
        <f t="shared" ref="AJ3:AJ32" si="19">CONCATENATE("[""FACTION""] = ",REPT(" ",2-LEN(AI3)),TEXT(AI3,"0"),"; ")</f>
        <v xml:space="preserve">["FACTION"] =  1; </v>
      </c>
      <c r="AK3" t="str">
        <f t="shared" ref="AK3:AK32" si="20">CONCATENATE("[""TIER""] = ",TEXT(N3,"0"),"; ")</f>
        <v xml:space="preserve">["TIER"] = 0; </v>
      </c>
      <c r="AL3" t="str">
        <f t="shared" ref="AL3:AL32" si="21">IF(LEN(O3)&gt;0,CONCATENATE("[""MIN_LVL""] = ",REPT(" ",2-LEN(O3)),"""",O3,"""; "),"                    ")</f>
        <v xml:space="preserve">                    </v>
      </c>
      <c r="AM3" t="str">
        <f t="shared" ref="AM3:AM32" si="22">IF(LEN(P3)&gt;0,CONCATENATE("[""MIN_LVL""] = ",REPT(" ",3-LEN(P3)),"""",P3,"""; "),"")</f>
        <v/>
      </c>
      <c r="AN3" t="str">
        <f t="shared" ref="AN3:AN32" si="23">CONCATENATE("[""NAME""] = { [""EN""] = """,D3,"""; }; ")</f>
        <v xml:space="preserve">["NAME"] = { ["EN"] = "The Halls of Crafting"; }; </v>
      </c>
      <c r="AO3" t="str">
        <f t="shared" ref="AO3:AO32" si="24">IF(LEN(M3)&gt;0,CONCATENATE("[""LORE""] = { [""EN""] = """,M3,"""; }; "),"")</f>
        <v/>
      </c>
      <c r="AP3" t="str">
        <f t="shared" ref="AP3:AP32" si="25">IF(LEN(L3)&gt;0,CONCATENATE("[""SUMMARY""] = { [""EN""] = """,L3,"""; }; "),"")</f>
        <v/>
      </c>
      <c r="AQ3" t="str">
        <f t="shared" ref="AQ3:AQ32" si="26">IF(LEN(G3)&gt;0,CONCATENATE("[""TITLE""] = { [""EN""] = """,G3,"""; }; "),"")</f>
        <v/>
      </c>
      <c r="AR3" t="str">
        <f t="shared" ref="AR3:AR32" si="27">CONCATENATE("};")</f>
        <v>};</v>
      </c>
    </row>
    <row r="4" spans="1:44" x14ac:dyDescent="0.25">
      <c r="A4">
        <v>1879150852</v>
      </c>
      <c r="B4">
        <v>12</v>
      </c>
      <c r="C4">
        <v>2</v>
      </c>
      <c r="D4" t="s">
        <v>690</v>
      </c>
      <c r="E4" t="s">
        <v>31</v>
      </c>
      <c r="G4" t="s">
        <v>691</v>
      </c>
      <c r="H4">
        <v>10</v>
      </c>
      <c r="I4" t="s">
        <v>692</v>
      </c>
      <c r="J4">
        <v>700</v>
      </c>
      <c r="K4" t="s">
        <v>54</v>
      </c>
      <c r="L4" t="s">
        <v>693</v>
      </c>
      <c r="M4" t="s">
        <v>733</v>
      </c>
      <c r="N4">
        <v>1</v>
      </c>
      <c r="O4">
        <v>58</v>
      </c>
      <c r="S4" t="str">
        <f t="shared" si="4"/>
        <v xml:space="preserve">  [3] = {["ID"] = 1879150852; }; -- Liberator of the Halls of Crafting</v>
      </c>
      <c r="T4" s="1" t="str">
        <f t="shared" si="5"/>
        <v xml:space="preserve">  [3] = {["ID"] = 1879150852; ["SAVE_INDEX"] =  2; ["TYPE"] =  4; ["VXP"] = 0; ["LP"] = 10; ["REP"] = 700; ["FACTION"] = 15; ["TIER"] = 1; ["MIN_LVL"] = "58"; ["NAME"] = { ["EN"] = "Liberator of the Halls of Crafting"; }; ["LORE"] = { ["EN"] = "The Orcs of Moria forge weapons of war with which to assault Lothlórien, while the Iron Garrison and the Galadhrim seek to reclaim the Halls of Crafting and hinder their production."; }; ["SUMMARY"] = { ["EN"] = "Complete 4 deeds in The Halls of Crafting"; }; ["TITLE"] = { ["EN"] = "Master of the Anvil"; }; };</v>
      </c>
      <c r="U4">
        <f t="shared" si="6"/>
        <v>3</v>
      </c>
      <c r="V4" t="str">
        <f t="shared" si="7"/>
        <v xml:space="preserve">  [3] = {</v>
      </c>
      <c r="W4" t="str">
        <f t="shared" si="8"/>
        <v xml:space="preserve">["ID"] = 1879150852; </v>
      </c>
      <c r="X4" t="str">
        <f t="shared" si="9"/>
        <v xml:space="preserve">["ID"] = 1879150852; </v>
      </c>
      <c r="Y4" t="str">
        <f t="shared" si="10"/>
        <v/>
      </c>
      <c r="Z4" s="1" t="str">
        <f t="shared" si="11"/>
        <v xml:space="preserve">["SAVE_INDEX"] =  2; </v>
      </c>
      <c r="AA4">
        <f>VLOOKUP(E4,Type!A$2:B$18,2,FALSE)</f>
        <v>4</v>
      </c>
      <c r="AB4" t="str">
        <f t="shared" si="12"/>
        <v xml:space="preserve">["TYPE"] =  4; </v>
      </c>
      <c r="AC4" t="str">
        <f t="shared" si="13"/>
        <v>0</v>
      </c>
      <c r="AD4" t="str">
        <f t="shared" si="14"/>
        <v xml:space="preserve">["VXP"] = 0; </v>
      </c>
      <c r="AE4" t="str">
        <f t="shared" si="15"/>
        <v>10</v>
      </c>
      <c r="AF4" t="str">
        <f t="shared" si="16"/>
        <v xml:space="preserve">["LP"] = 10; </v>
      </c>
      <c r="AG4" t="str">
        <f t="shared" si="17"/>
        <v>700</v>
      </c>
      <c r="AH4" t="str">
        <f t="shared" si="18"/>
        <v xml:space="preserve">["REP"] = 700; </v>
      </c>
      <c r="AI4">
        <f>VLOOKUP(K4,Faction!A$2:B$78,2,FALSE)</f>
        <v>15</v>
      </c>
      <c r="AJ4" t="str">
        <f t="shared" si="19"/>
        <v xml:space="preserve">["FACTION"] = 15; </v>
      </c>
      <c r="AK4" t="str">
        <f t="shared" si="20"/>
        <v xml:space="preserve">["TIER"] = 1; </v>
      </c>
      <c r="AL4" t="str">
        <f t="shared" si="21"/>
        <v xml:space="preserve">["MIN_LVL"] = "58"; </v>
      </c>
      <c r="AM4" t="str">
        <f t="shared" si="22"/>
        <v/>
      </c>
      <c r="AN4" t="str">
        <f t="shared" si="23"/>
        <v xml:space="preserve">["NAME"] = { ["EN"] = "Liberator of the Halls of Crafting"; }; </v>
      </c>
      <c r="AO4" t="str">
        <f t="shared" si="24"/>
        <v xml:space="preserve">["LORE"] = { ["EN"] = "The Orcs of Moria forge weapons of war with which to assault Lothlórien, while the Iron Garrison and the Galadhrim seek to reclaim the Halls of Crafting and hinder their production."; }; </v>
      </c>
      <c r="AP4" t="str">
        <f t="shared" si="25"/>
        <v xml:space="preserve">["SUMMARY"] = { ["EN"] = "Complete 4 deeds in The Halls of Crafting"; }; </v>
      </c>
      <c r="AQ4" t="str">
        <f t="shared" si="26"/>
        <v xml:space="preserve">["TITLE"] = { ["EN"] = "Master of the Anvil"; }; </v>
      </c>
      <c r="AR4" t="str">
        <f t="shared" si="27"/>
        <v>};</v>
      </c>
    </row>
    <row r="5" spans="1:44" x14ac:dyDescent="0.25">
      <c r="A5">
        <v>1879150858</v>
      </c>
      <c r="B5">
        <v>14</v>
      </c>
      <c r="C5">
        <v>3</v>
      </c>
      <c r="D5" t="s">
        <v>696</v>
      </c>
      <c r="E5" t="s">
        <v>31</v>
      </c>
      <c r="G5" t="s">
        <v>697</v>
      </c>
      <c r="H5">
        <v>5</v>
      </c>
      <c r="I5" t="s">
        <v>692</v>
      </c>
      <c r="J5">
        <v>700</v>
      </c>
      <c r="K5" t="s">
        <v>54</v>
      </c>
      <c r="L5" t="s">
        <v>698</v>
      </c>
      <c r="M5" t="s">
        <v>735</v>
      </c>
      <c r="N5">
        <v>2</v>
      </c>
      <c r="O5">
        <v>58</v>
      </c>
      <c r="S5" t="str">
        <f t="shared" si="4"/>
        <v xml:space="preserve">  [4] = {["ID"] = 1879150858; }; -- Chieftains of the Halls of Crafting</v>
      </c>
      <c r="T5" s="1" t="str">
        <f t="shared" si="5"/>
        <v xml:space="preserve">  [4] = {["ID"] = 1879150858; ["SAVE_INDEX"] =  3; ["TYPE"] =  4; ["VXP"] = 0; ["LP"] =  5; ["REP"] = 700; ["FACTION"] = 15; ["TIER"] = 2; ["MIN_LVL"] = "58"; ["NAME"] = { ["EN"] = "Chieftains of the Halls of Crafting"; }; ["LORE"] = { ["EN"] = "The Halls of Crafting, once inhabited by the Dwarves of Khazad-dûm in ages past, now boast the finest of Orc-smiths, who serve Mazog. Their work can only be hindered by the defeat of those who command them."; }; ["SUMMARY"] = { ["EN"] = "Defeat 3 leaders in The Halls of Crafting"; }; ["TITLE"] = { ["EN"] = "Foe-bane"; }; };</v>
      </c>
      <c r="U5">
        <f t="shared" si="6"/>
        <v>4</v>
      </c>
      <c r="V5" t="str">
        <f t="shared" si="7"/>
        <v xml:space="preserve">  [4] = {</v>
      </c>
      <c r="W5" t="str">
        <f t="shared" si="8"/>
        <v xml:space="preserve">["ID"] = 1879150858; </v>
      </c>
      <c r="X5" t="str">
        <f t="shared" si="9"/>
        <v xml:space="preserve">["ID"] = 1879150858; </v>
      </c>
      <c r="Y5" t="str">
        <f t="shared" si="10"/>
        <v/>
      </c>
      <c r="Z5" s="1" t="str">
        <f t="shared" si="11"/>
        <v xml:space="preserve">["SAVE_INDEX"] =  3; </v>
      </c>
      <c r="AA5">
        <f>VLOOKUP(E5,Type!A$2:B$18,2,FALSE)</f>
        <v>4</v>
      </c>
      <c r="AB5" t="str">
        <f t="shared" si="12"/>
        <v xml:space="preserve">["TYPE"] =  4; </v>
      </c>
      <c r="AC5" t="str">
        <f t="shared" si="13"/>
        <v>0</v>
      </c>
      <c r="AD5" t="str">
        <f t="shared" si="14"/>
        <v xml:space="preserve">["VXP"] = 0; </v>
      </c>
      <c r="AE5" t="str">
        <f t="shared" si="15"/>
        <v>5</v>
      </c>
      <c r="AF5" t="str">
        <f t="shared" si="16"/>
        <v xml:space="preserve">["LP"] =  5; </v>
      </c>
      <c r="AG5" t="str">
        <f t="shared" si="17"/>
        <v>700</v>
      </c>
      <c r="AH5" t="str">
        <f t="shared" si="18"/>
        <v xml:space="preserve">["REP"] = 700; </v>
      </c>
      <c r="AI5">
        <f>VLOOKUP(K5,Faction!A$2:B$78,2,FALSE)</f>
        <v>15</v>
      </c>
      <c r="AJ5" t="str">
        <f t="shared" si="19"/>
        <v xml:space="preserve">["FACTION"] = 15; </v>
      </c>
      <c r="AK5" t="str">
        <f t="shared" si="20"/>
        <v xml:space="preserve">["TIER"] = 2; </v>
      </c>
      <c r="AL5" t="str">
        <f t="shared" si="21"/>
        <v xml:space="preserve">["MIN_LVL"] = "58"; </v>
      </c>
      <c r="AM5" t="str">
        <f t="shared" si="22"/>
        <v/>
      </c>
      <c r="AN5" t="str">
        <f t="shared" si="23"/>
        <v xml:space="preserve">["NAME"] = { ["EN"] = "Chieftains of the Halls of Crafting"; }; </v>
      </c>
      <c r="AO5" t="str">
        <f t="shared" si="24"/>
        <v xml:space="preserve">["LORE"] = { ["EN"] = "The Halls of Crafting, once inhabited by the Dwarves of Khazad-dûm in ages past, now boast the finest of Orc-smiths, who serve Mazog. Their work can only be hindered by the defeat of those who command them."; }; </v>
      </c>
      <c r="AP5" t="str">
        <f t="shared" si="25"/>
        <v xml:space="preserve">["SUMMARY"] = { ["EN"] = "Defeat 3 leaders in The Halls of Crafting"; }; </v>
      </c>
      <c r="AQ5" t="str">
        <f t="shared" si="26"/>
        <v xml:space="preserve">["TITLE"] = { ["EN"] = "Foe-bane"; }; </v>
      </c>
      <c r="AR5" t="str">
        <f t="shared" si="27"/>
        <v>};</v>
      </c>
    </row>
    <row r="6" spans="1:44" x14ac:dyDescent="0.25">
      <c r="A6">
        <v>1879150853</v>
      </c>
      <c r="B6">
        <v>13</v>
      </c>
      <c r="C6">
        <v>4</v>
      </c>
      <c r="D6" t="s">
        <v>694</v>
      </c>
      <c r="E6" t="s">
        <v>26</v>
      </c>
      <c r="G6" t="s">
        <v>2009</v>
      </c>
      <c r="H6">
        <v>10</v>
      </c>
      <c r="I6" t="s">
        <v>692</v>
      </c>
      <c r="J6">
        <v>700</v>
      </c>
      <c r="K6" t="s">
        <v>54</v>
      </c>
      <c r="L6" t="s">
        <v>695</v>
      </c>
      <c r="M6" t="s">
        <v>734</v>
      </c>
      <c r="N6">
        <v>2</v>
      </c>
      <c r="O6">
        <v>58</v>
      </c>
      <c r="S6" t="str">
        <f t="shared" si="4"/>
        <v xml:space="preserve">  [5] = {["ID"] = 1879150853; }; -- Halls of Crafting Crate Investigation</v>
      </c>
      <c r="T6" s="1" t="str">
        <f t="shared" si="5"/>
        <v xml:space="preserve">  [5] = {["ID"] = 1879150853; ["SAVE_INDEX"] =  4; ["TYPE"] =  6; ["VXP"] = 0; ["LP"] = 10; ["REP"] = 700; ["FACTION"] = 15; ["TIER"] = 2; ["MIN_LVL"] = "58"; ["NAME"] = { ["EN"] = "Halls of Crafting Crate Investigation"; }; ["LORE"] = { ["EN"] = "The Halls of Crafting supply Mazog's forces with weapons. Any information regarding how they are creating weapons so quickly would be vital in bringing about the Orc-lord's downfall."; }; ["SUMMARY"] = { ["EN"] = "Find 5 supply-box in The Halls of Crafting"; }; ["TITLE"] = { ["EN"] = "the Crate-collector"; }; };</v>
      </c>
      <c r="U6">
        <f t="shared" si="6"/>
        <v>5</v>
      </c>
      <c r="V6" t="str">
        <f t="shared" si="7"/>
        <v xml:space="preserve">  [5] = {</v>
      </c>
      <c r="W6" t="str">
        <f t="shared" si="8"/>
        <v xml:space="preserve">["ID"] = 1879150853; </v>
      </c>
      <c r="X6" t="str">
        <f t="shared" si="9"/>
        <v xml:space="preserve">["ID"] = 1879150853; </v>
      </c>
      <c r="Y6" t="str">
        <f t="shared" si="10"/>
        <v/>
      </c>
      <c r="Z6" s="1" t="str">
        <f t="shared" si="11"/>
        <v xml:space="preserve">["SAVE_INDEX"] =  4; </v>
      </c>
      <c r="AA6">
        <f>VLOOKUP(E6,Type!A$2:B$18,2,FALSE)</f>
        <v>6</v>
      </c>
      <c r="AB6" t="str">
        <f t="shared" si="12"/>
        <v xml:space="preserve">["TYPE"] =  6; </v>
      </c>
      <c r="AC6" t="str">
        <f t="shared" si="13"/>
        <v>0</v>
      </c>
      <c r="AD6" t="str">
        <f t="shared" si="14"/>
        <v xml:space="preserve">["VXP"] = 0; </v>
      </c>
      <c r="AE6" t="str">
        <f t="shared" si="15"/>
        <v>10</v>
      </c>
      <c r="AF6" t="str">
        <f t="shared" si="16"/>
        <v xml:space="preserve">["LP"] = 10; </v>
      </c>
      <c r="AG6" t="str">
        <f t="shared" si="17"/>
        <v>700</v>
      </c>
      <c r="AH6" t="str">
        <f t="shared" si="18"/>
        <v xml:space="preserve">["REP"] = 700; </v>
      </c>
      <c r="AI6">
        <f>VLOOKUP(K6,Faction!A$2:B$78,2,FALSE)</f>
        <v>15</v>
      </c>
      <c r="AJ6" t="str">
        <f t="shared" si="19"/>
        <v xml:space="preserve">["FACTION"] = 15; </v>
      </c>
      <c r="AK6" t="str">
        <f t="shared" si="20"/>
        <v xml:space="preserve">["TIER"] = 2; </v>
      </c>
      <c r="AL6" t="str">
        <f t="shared" si="21"/>
        <v xml:space="preserve">["MIN_LVL"] = "58"; </v>
      </c>
      <c r="AM6" t="str">
        <f t="shared" si="22"/>
        <v/>
      </c>
      <c r="AN6" t="str">
        <f t="shared" si="23"/>
        <v xml:space="preserve">["NAME"] = { ["EN"] = "Halls of Crafting Crate Investigation"; }; </v>
      </c>
      <c r="AO6" t="str">
        <f t="shared" si="24"/>
        <v xml:space="preserve">["LORE"] = { ["EN"] = "The Halls of Crafting supply Mazog's forces with weapons. Any information regarding how they are creating weapons so quickly would be vital in bringing about the Orc-lord's downfall."; }; </v>
      </c>
      <c r="AP6" t="str">
        <f t="shared" si="25"/>
        <v xml:space="preserve">["SUMMARY"] = { ["EN"] = "Find 5 supply-box in The Halls of Crafting"; }; </v>
      </c>
      <c r="AQ6" t="str">
        <f t="shared" si="26"/>
        <v xml:space="preserve">["TITLE"] = { ["EN"] = "the Crate-collector"; }; </v>
      </c>
      <c r="AR6" t="str">
        <f t="shared" si="27"/>
        <v>};</v>
      </c>
    </row>
    <row r="7" spans="1:44" x14ac:dyDescent="0.25">
      <c r="A7">
        <v>1879150860</v>
      </c>
      <c r="B7">
        <v>16</v>
      </c>
      <c r="C7">
        <v>5</v>
      </c>
      <c r="D7" t="s">
        <v>702</v>
      </c>
      <c r="E7" t="s">
        <v>31</v>
      </c>
      <c r="H7">
        <v>10</v>
      </c>
      <c r="I7" t="s">
        <v>692</v>
      </c>
      <c r="J7">
        <v>700</v>
      </c>
      <c r="K7" t="s">
        <v>54</v>
      </c>
      <c r="L7" t="s">
        <v>703</v>
      </c>
      <c r="M7" t="s">
        <v>1659</v>
      </c>
      <c r="N7">
        <v>2</v>
      </c>
      <c r="O7">
        <v>58</v>
      </c>
      <c r="S7" t="str">
        <f t="shared" si="4"/>
        <v xml:space="preserve">  [6] = {["ID"] = 1879150860; }; -- Halls of Crafting Melee Orc-slayer (Advanced)</v>
      </c>
      <c r="T7" s="1" t="str">
        <f t="shared" si="5"/>
        <v xml:space="preserve">  [6] = {["ID"] = 1879150860; ["SAVE_INDEX"] =  5; ["TYPE"] =  4; ["VXP"] = 0; ["LP"] = 10; ["REP"] = 700; ["FACTION"] = 15; ["TIER"] = 2; ["MIN_LVL"] = "58"; ["NAME"] = { ["EN"] = "Halls of Crafting Melee Orc-slayer (Advanced)"; }; ["LORE"] = { ["EN"] = "Many Orc-warriors guard the Halls of Crafting against reclamation by the dwarves of the Iron Garrison."; }; ["SUMMARY"] = { ["EN"] = "Defeat 120 Melee Orcs in the Halls of Crafting"; }; };</v>
      </c>
      <c r="U7">
        <f t="shared" si="6"/>
        <v>6</v>
      </c>
      <c r="V7" t="str">
        <f t="shared" si="7"/>
        <v xml:space="preserve">  [6] = {</v>
      </c>
      <c r="W7" t="str">
        <f t="shared" si="8"/>
        <v xml:space="preserve">["ID"] = 1879150860; </v>
      </c>
      <c r="X7" t="str">
        <f t="shared" si="9"/>
        <v xml:space="preserve">["ID"] = 1879150860; </v>
      </c>
      <c r="Y7" t="str">
        <f t="shared" si="10"/>
        <v/>
      </c>
      <c r="Z7" s="1" t="str">
        <f t="shared" si="11"/>
        <v xml:space="preserve">["SAVE_INDEX"] =  5; </v>
      </c>
      <c r="AA7">
        <f>VLOOKUP(E7,Type!A$2:B$18,2,FALSE)</f>
        <v>4</v>
      </c>
      <c r="AB7" t="str">
        <f t="shared" si="12"/>
        <v xml:space="preserve">["TYPE"] =  4; </v>
      </c>
      <c r="AC7" t="str">
        <f t="shared" si="13"/>
        <v>0</v>
      </c>
      <c r="AD7" t="str">
        <f t="shared" si="14"/>
        <v xml:space="preserve">["VXP"] = 0; </v>
      </c>
      <c r="AE7" t="str">
        <f t="shared" si="15"/>
        <v>10</v>
      </c>
      <c r="AF7" t="str">
        <f t="shared" si="16"/>
        <v xml:space="preserve">["LP"] = 10; </v>
      </c>
      <c r="AG7" t="str">
        <f t="shared" si="17"/>
        <v>700</v>
      </c>
      <c r="AH7" t="str">
        <f t="shared" si="18"/>
        <v xml:space="preserve">["REP"] = 700; </v>
      </c>
      <c r="AI7">
        <f>VLOOKUP(K7,Faction!A$2:B$78,2,FALSE)</f>
        <v>15</v>
      </c>
      <c r="AJ7" t="str">
        <f t="shared" si="19"/>
        <v xml:space="preserve">["FACTION"] = 15; </v>
      </c>
      <c r="AK7" t="str">
        <f t="shared" si="20"/>
        <v xml:space="preserve">["TIER"] = 2; </v>
      </c>
      <c r="AL7" t="str">
        <f t="shared" si="21"/>
        <v xml:space="preserve">["MIN_LVL"] = "58"; </v>
      </c>
      <c r="AM7" t="str">
        <f t="shared" si="22"/>
        <v/>
      </c>
      <c r="AN7" t="str">
        <f t="shared" si="23"/>
        <v xml:space="preserve">["NAME"] = { ["EN"] = "Halls of Crafting Melee Orc-slayer (Advanced)"; }; </v>
      </c>
      <c r="AO7" t="str">
        <f t="shared" si="24"/>
        <v xml:space="preserve">["LORE"] = { ["EN"] = "Many Orc-warriors guard the Halls of Crafting against reclamation by the dwarves of the Iron Garrison."; }; </v>
      </c>
      <c r="AP7" t="str">
        <f t="shared" si="25"/>
        <v xml:space="preserve">["SUMMARY"] = { ["EN"] = "Defeat 120 Melee Orcs in the Halls of Crafting"; }; </v>
      </c>
      <c r="AQ7" t="str">
        <f t="shared" si="26"/>
        <v/>
      </c>
      <c r="AR7" t="str">
        <f t="shared" si="27"/>
        <v>};</v>
      </c>
    </row>
    <row r="8" spans="1:44" x14ac:dyDescent="0.25">
      <c r="A8">
        <v>1879150859</v>
      </c>
      <c r="B8">
        <v>15</v>
      </c>
      <c r="C8">
        <v>6</v>
      </c>
      <c r="D8" t="s">
        <v>699</v>
      </c>
      <c r="E8" t="s">
        <v>31</v>
      </c>
      <c r="G8" t="s">
        <v>700</v>
      </c>
      <c r="H8">
        <v>5</v>
      </c>
      <c r="I8" t="s">
        <v>692</v>
      </c>
      <c r="J8">
        <v>700</v>
      </c>
      <c r="K8" t="s">
        <v>54</v>
      </c>
      <c r="L8" t="s">
        <v>701</v>
      </c>
      <c r="M8" t="s">
        <v>1659</v>
      </c>
      <c r="N8">
        <v>3</v>
      </c>
      <c r="O8">
        <v>58</v>
      </c>
      <c r="S8" t="str">
        <f t="shared" si="4"/>
        <v xml:space="preserve">  [7] = {["ID"] = 1879150859; }; -- Halls of Crafting Melee Orc-slayer</v>
      </c>
      <c r="T8" s="1" t="str">
        <f t="shared" si="5"/>
        <v xml:space="preserve">  [7] = {["ID"] = 1879150859; ["SAVE_INDEX"] =  6; ["TYPE"] =  4; ["VXP"] = 0; ["LP"] =  5; ["REP"] = 700; ["FACTION"] = 15; ["TIER"] = 3; ["MIN_LVL"] = "58"; ["NAME"] = { ["EN"] = "Halls of Crafting Melee Orc-slayer"; }; ["LORE"] = { ["EN"] = "Many Orc-warriors guard the Halls of Crafting against reclamation by the dwarves of the Iron Garrison."; }; ["SUMMARY"] = { ["EN"] = "Defeat 30 Melee Orcs in the Halls of Crafting"; }; ["TITLE"] = { ["EN"] = "Rage of the Stonecarver"; }; };</v>
      </c>
      <c r="U8">
        <f t="shared" si="6"/>
        <v>7</v>
      </c>
      <c r="V8" t="str">
        <f t="shared" si="7"/>
        <v xml:space="preserve">  [7] = {</v>
      </c>
      <c r="W8" t="str">
        <f t="shared" si="8"/>
        <v xml:space="preserve">["ID"] = 1879150859; </v>
      </c>
      <c r="X8" t="str">
        <f t="shared" si="9"/>
        <v xml:space="preserve">["ID"] = 1879150859; </v>
      </c>
      <c r="Y8" t="str">
        <f t="shared" si="10"/>
        <v/>
      </c>
      <c r="Z8" s="1" t="str">
        <f t="shared" si="11"/>
        <v xml:space="preserve">["SAVE_INDEX"] =  6; </v>
      </c>
      <c r="AA8">
        <f>VLOOKUP(E8,Type!A$2:B$18,2,FALSE)</f>
        <v>4</v>
      </c>
      <c r="AB8" t="str">
        <f t="shared" si="12"/>
        <v xml:space="preserve">["TYPE"] =  4; </v>
      </c>
      <c r="AC8" t="str">
        <f t="shared" si="13"/>
        <v>0</v>
      </c>
      <c r="AD8" t="str">
        <f t="shared" si="14"/>
        <v xml:space="preserve">["VXP"] = 0; </v>
      </c>
      <c r="AE8" t="str">
        <f t="shared" si="15"/>
        <v>5</v>
      </c>
      <c r="AF8" t="str">
        <f t="shared" si="16"/>
        <v xml:space="preserve">["LP"] =  5; </v>
      </c>
      <c r="AG8" t="str">
        <f t="shared" si="17"/>
        <v>700</v>
      </c>
      <c r="AH8" t="str">
        <f t="shared" si="18"/>
        <v xml:space="preserve">["REP"] = 700; </v>
      </c>
      <c r="AI8">
        <f>VLOOKUP(K8,Faction!A$2:B$78,2,FALSE)</f>
        <v>15</v>
      </c>
      <c r="AJ8" t="str">
        <f t="shared" si="19"/>
        <v xml:space="preserve">["FACTION"] = 15; </v>
      </c>
      <c r="AK8" t="str">
        <f t="shared" si="20"/>
        <v xml:space="preserve">["TIER"] = 3; </v>
      </c>
      <c r="AL8" t="str">
        <f t="shared" si="21"/>
        <v xml:space="preserve">["MIN_LVL"] = "58"; </v>
      </c>
      <c r="AM8" t="str">
        <f t="shared" si="22"/>
        <v/>
      </c>
      <c r="AN8" t="str">
        <f t="shared" si="23"/>
        <v xml:space="preserve">["NAME"] = { ["EN"] = "Halls of Crafting Melee Orc-slayer"; }; </v>
      </c>
      <c r="AO8" t="str">
        <f t="shared" si="24"/>
        <v xml:space="preserve">["LORE"] = { ["EN"] = "Many Orc-warriors guard the Halls of Crafting against reclamation by the dwarves of the Iron Garrison."; }; </v>
      </c>
      <c r="AP8" t="str">
        <f t="shared" si="25"/>
        <v xml:space="preserve">["SUMMARY"] = { ["EN"] = "Defeat 30 Melee Orcs in the Halls of Crafting"; }; </v>
      </c>
      <c r="AQ8" t="str">
        <f t="shared" si="26"/>
        <v xml:space="preserve">["TITLE"] = { ["EN"] = "Rage of the Stonecarver"; }; </v>
      </c>
      <c r="AR8" t="str">
        <f t="shared" si="27"/>
        <v>};</v>
      </c>
    </row>
    <row r="9" spans="1:44" x14ac:dyDescent="0.25">
      <c r="A9">
        <v>1879150862</v>
      </c>
      <c r="B9">
        <v>17</v>
      </c>
      <c r="C9">
        <v>7</v>
      </c>
      <c r="D9" t="s">
        <v>707</v>
      </c>
      <c r="E9" t="s">
        <v>31</v>
      </c>
      <c r="H9">
        <v>10</v>
      </c>
      <c r="I9" t="s">
        <v>692</v>
      </c>
      <c r="J9">
        <v>700</v>
      </c>
      <c r="K9" t="s">
        <v>54</v>
      </c>
      <c r="L9" t="s">
        <v>708</v>
      </c>
      <c r="M9" t="s">
        <v>736</v>
      </c>
      <c r="N9">
        <v>2</v>
      </c>
      <c r="O9">
        <v>58</v>
      </c>
      <c r="S9" t="str">
        <f t="shared" si="4"/>
        <v xml:space="preserve">  [8] = {["ID"] = 1879150862; }; -- Halls of Crafting Ranged Orc-slayer (Advanced)</v>
      </c>
      <c r="T9" s="1" t="str">
        <f t="shared" si="5"/>
        <v xml:space="preserve">  [8] = {["ID"] = 1879150862; ["SAVE_INDEX"] =  7; ["TYPE"] =  4; ["VXP"] = 0; ["LP"] = 10; ["REP"] = 700; ["FACTION"] = 15; ["TIER"] = 2; ["MIN_LVL"] = "58"; ["NAME"] = { ["EN"] = "Halls of Crafting Ranged Orc-slayer (Advanced)"; }; ["LORE"] = { ["EN"] = "Not every Orc in the Halls of Crafting is foolish enough to engage a stronger foe in melee combat."; }; ["SUMMARY"] = { ["EN"] = "Defeat 40 Ranged Orcs in the Halls of Crafting"; }; };</v>
      </c>
      <c r="U9">
        <f t="shared" si="6"/>
        <v>8</v>
      </c>
      <c r="V9" t="str">
        <f t="shared" si="7"/>
        <v xml:space="preserve">  [8] = {</v>
      </c>
      <c r="W9" t="str">
        <f t="shared" si="8"/>
        <v xml:space="preserve">["ID"] = 1879150862; </v>
      </c>
      <c r="X9" t="str">
        <f t="shared" si="9"/>
        <v xml:space="preserve">["ID"] = 1879150862; </v>
      </c>
      <c r="Y9" t="str">
        <f t="shared" si="10"/>
        <v/>
      </c>
      <c r="Z9" s="1" t="str">
        <f t="shared" si="11"/>
        <v xml:space="preserve">["SAVE_INDEX"] =  7; </v>
      </c>
      <c r="AA9">
        <f>VLOOKUP(E9,Type!A$2:B$18,2,FALSE)</f>
        <v>4</v>
      </c>
      <c r="AB9" t="str">
        <f t="shared" si="12"/>
        <v xml:space="preserve">["TYPE"] =  4; </v>
      </c>
      <c r="AC9" t="str">
        <f t="shared" si="13"/>
        <v>0</v>
      </c>
      <c r="AD9" t="str">
        <f t="shared" si="14"/>
        <v xml:space="preserve">["VXP"] = 0; </v>
      </c>
      <c r="AE9" t="str">
        <f t="shared" si="15"/>
        <v>10</v>
      </c>
      <c r="AF9" t="str">
        <f t="shared" si="16"/>
        <v xml:space="preserve">["LP"] = 10; </v>
      </c>
      <c r="AG9" t="str">
        <f t="shared" si="17"/>
        <v>700</v>
      </c>
      <c r="AH9" t="str">
        <f t="shared" si="18"/>
        <v xml:space="preserve">["REP"] = 700; </v>
      </c>
      <c r="AI9">
        <f>VLOOKUP(K9,Faction!A$2:B$78,2,FALSE)</f>
        <v>15</v>
      </c>
      <c r="AJ9" t="str">
        <f t="shared" si="19"/>
        <v xml:space="preserve">["FACTION"] = 15; </v>
      </c>
      <c r="AK9" t="str">
        <f t="shared" si="20"/>
        <v xml:space="preserve">["TIER"] = 2; </v>
      </c>
      <c r="AL9" t="str">
        <f t="shared" si="21"/>
        <v xml:space="preserve">["MIN_LVL"] = "58"; </v>
      </c>
      <c r="AM9" t="str">
        <f t="shared" si="22"/>
        <v/>
      </c>
      <c r="AN9" t="str">
        <f t="shared" si="23"/>
        <v xml:space="preserve">["NAME"] = { ["EN"] = "Halls of Crafting Ranged Orc-slayer (Advanced)"; }; </v>
      </c>
      <c r="AO9" t="str">
        <f t="shared" si="24"/>
        <v xml:space="preserve">["LORE"] = { ["EN"] = "Not every Orc in the Halls of Crafting is foolish enough to engage a stronger foe in melee combat."; }; </v>
      </c>
      <c r="AP9" t="str">
        <f t="shared" si="25"/>
        <v xml:space="preserve">["SUMMARY"] = { ["EN"] = "Defeat 40 Ranged Orcs in the Halls of Crafting"; }; </v>
      </c>
      <c r="AQ9" t="str">
        <f t="shared" si="26"/>
        <v/>
      </c>
      <c r="AR9" t="str">
        <f t="shared" si="27"/>
        <v>};</v>
      </c>
    </row>
    <row r="10" spans="1:44" x14ac:dyDescent="0.25">
      <c r="A10">
        <v>1879150861</v>
      </c>
      <c r="B10">
        <v>18</v>
      </c>
      <c r="C10">
        <v>8</v>
      </c>
      <c r="D10" t="s">
        <v>704</v>
      </c>
      <c r="E10" t="s">
        <v>31</v>
      </c>
      <c r="G10" t="s">
        <v>705</v>
      </c>
      <c r="H10">
        <v>5</v>
      </c>
      <c r="I10" t="s">
        <v>692</v>
      </c>
      <c r="J10">
        <v>700</v>
      </c>
      <c r="K10" t="s">
        <v>54</v>
      </c>
      <c r="L10" t="s">
        <v>706</v>
      </c>
      <c r="M10" t="s">
        <v>736</v>
      </c>
      <c r="N10">
        <v>3</v>
      </c>
      <c r="O10">
        <v>58</v>
      </c>
      <c r="S10" t="str">
        <f t="shared" si="4"/>
        <v xml:space="preserve">  [9] = {["ID"] = 1879150861; }; -- Halls of Crafting Ranged Orc-slayer</v>
      </c>
      <c r="T10" s="1" t="str">
        <f t="shared" si="5"/>
        <v xml:space="preserve">  [9] = {["ID"] = 1879150861; ["SAVE_INDEX"] =  8; ["TYPE"] =  4; ["VXP"] = 0; ["LP"] =  5; ["REP"] = 700; ["FACTION"] = 15; ["TIER"] = 3; ["MIN_LVL"] = "58"; ["NAME"] = { ["EN"] = "Halls of Crafting Ranged Orc-slayer"; }; ["LORE"] = { ["EN"] = "Not every Orc in the Halls of Crafting is foolish enough to engage a stronger foe in melee combat."; }; ["SUMMARY"] = { ["EN"] = "Defeat 20 Ranged Orcs in the Halls of Crafting"; }; ["TITLE"] = { ["EN"] = "Arrow-breaker"; }; };</v>
      </c>
      <c r="U10">
        <f t="shared" si="6"/>
        <v>9</v>
      </c>
      <c r="V10" t="str">
        <f t="shared" si="7"/>
        <v xml:space="preserve">  [9] = {</v>
      </c>
      <c r="W10" t="str">
        <f t="shared" si="8"/>
        <v xml:space="preserve">["ID"] = 1879150861; </v>
      </c>
      <c r="X10" t="str">
        <f t="shared" si="9"/>
        <v xml:space="preserve">["ID"] = 1879150861; </v>
      </c>
      <c r="Y10" t="str">
        <f t="shared" si="10"/>
        <v/>
      </c>
      <c r="Z10" s="1" t="str">
        <f t="shared" si="11"/>
        <v xml:space="preserve">["SAVE_INDEX"] =  8; </v>
      </c>
      <c r="AA10">
        <f>VLOOKUP(E10,Type!A$2:B$18,2,FALSE)</f>
        <v>4</v>
      </c>
      <c r="AB10" t="str">
        <f t="shared" si="12"/>
        <v xml:space="preserve">["TYPE"] =  4; </v>
      </c>
      <c r="AC10" t="str">
        <f t="shared" si="13"/>
        <v>0</v>
      </c>
      <c r="AD10" t="str">
        <f t="shared" si="14"/>
        <v xml:space="preserve">["VXP"] = 0; </v>
      </c>
      <c r="AE10" t="str">
        <f t="shared" si="15"/>
        <v>5</v>
      </c>
      <c r="AF10" t="str">
        <f t="shared" si="16"/>
        <v xml:space="preserve">["LP"] =  5; </v>
      </c>
      <c r="AG10" t="str">
        <f t="shared" si="17"/>
        <v>700</v>
      </c>
      <c r="AH10" t="str">
        <f t="shared" si="18"/>
        <v xml:space="preserve">["REP"] = 700; </v>
      </c>
      <c r="AI10">
        <f>VLOOKUP(K10,Faction!A$2:B$78,2,FALSE)</f>
        <v>15</v>
      </c>
      <c r="AJ10" t="str">
        <f t="shared" si="19"/>
        <v xml:space="preserve">["FACTION"] = 15; </v>
      </c>
      <c r="AK10" t="str">
        <f t="shared" si="20"/>
        <v xml:space="preserve">["TIER"] = 3; </v>
      </c>
      <c r="AL10" t="str">
        <f t="shared" si="21"/>
        <v xml:space="preserve">["MIN_LVL"] = "58"; </v>
      </c>
      <c r="AM10" t="str">
        <f t="shared" si="22"/>
        <v/>
      </c>
      <c r="AN10" t="str">
        <f t="shared" si="23"/>
        <v xml:space="preserve">["NAME"] = { ["EN"] = "Halls of Crafting Ranged Orc-slayer"; }; </v>
      </c>
      <c r="AO10" t="str">
        <f t="shared" si="24"/>
        <v xml:space="preserve">["LORE"] = { ["EN"] = "Not every Orc in the Halls of Crafting is foolish enough to engage a stronger foe in melee combat."; }; </v>
      </c>
      <c r="AP10" t="str">
        <f t="shared" si="25"/>
        <v xml:space="preserve">["SUMMARY"] = { ["EN"] = "Defeat 20 Ranged Orcs in the Halls of Crafting"; }; </v>
      </c>
      <c r="AQ10" t="str">
        <f t="shared" si="26"/>
        <v xml:space="preserve">["TITLE"] = { ["EN"] = "Arrow-breaker"; }; </v>
      </c>
      <c r="AR10" t="str">
        <f t="shared" si="27"/>
        <v>};</v>
      </c>
    </row>
    <row r="11" spans="1:44" x14ac:dyDescent="0.25">
      <c r="D11" s="2" t="s">
        <v>711</v>
      </c>
      <c r="E11" s="2" t="s">
        <v>134</v>
      </c>
      <c r="K11" t="s">
        <v>79</v>
      </c>
      <c r="Q11">
        <v>55</v>
      </c>
      <c r="S11" t="str">
        <f t="shared" si="4"/>
        <v xml:space="preserve"> [10] = {["CAT_ID"] = 55; }; -- Dâr Narbugud</v>
      </c>
      <c r="T11" s="1" t="str">
        <f t="shared" ref="T11:T20" si="28">CONCATENATE(V11,W11,Z11,AB11,AD11,AF11,AH11,AJ11,AK11,AL11,AM11,AN11,AO11,AP11,AQ11,AR11)</f>
        <v xml:space="preserve"> [10] = {                                          ["TYPE"] = 14; ["VXP"] = 0; ["LP"] =  0; ["REP"] =   0; ["FACTION"] =  1; ["TIER"] = 0;                     ["NAME"] = { ["EN"] = "Dâr Narbugud"; }; };</v>
      </c>
      <c r="U11">
        <f t="shared" si="6"/>
        <v>10</v>
      </c>
      <c r="V11" t="str">
        <f t="shared" ref="V11:V20" si="29">CONCATENATE(REPT(" ",3-LEN(U11)),"[",U11,"] = {")</f>
        <v xml:space="preserve"> [10] = {</v>
      </c>
      <c r="W11" t="str">
        <f t="shared" ref="W11:W20" si="30">IF(LEN(A11)&gt;0,CONCATENATE("[""ID""] = ",A11,"; "),"                     ")</f>
        <v xml:space="preserve">                     </v>
      </c>
      <c r="X11" t="str">
        <f t="shared" si="9"/>
        <v/>
      </c>
      <c r="Y11" t="str">
        <f t="shared" si="10"/>
        <v xml:space="preserve">["CAT_ID"] = 55; </v>
      </c>
      <c r="Z11" s="1" t="str">
        <f t="shared" ref="Z11:Z20" si="31">IF(LEN(C11)&gt;0,CONCATENATE("[""SAVE_INDEX""] = ",REPT(" ",2-LEN(C11)),C11,"; "),REPT(" ",21))</f>
        <v xml:space="preserve">                     </v>
      </c>
      <c r="AA11">
        <f>VLOOKUP(E11,Type!A$2:B$18,2,FALSE)</f>
        <v>14</v>
      </c>
      <c r="AB11" t="str">
        <f t="shared" ref="AB11:AB20" si="32">CONCATENATE("[""TYPE""] = ",REPT(" ",2-LEN(AA11)),AA11,"; ")</f>
        <v xml:space="preserve">["TYPE"] = 14; </v>
      </c>
      <c r="AC11" t="str">
        <f t="shared" ref="AC11:AC20" si="33">TEXT(F11,0)</f>
        <v>0</v>
      </c>
      <c r="AD11" t="str">
        <f t="shared" ref="AD11:AD20" si="34">CONCATENATE("[""VXP""] = ",REPT(" ",1-LEN(AC11)),TEXT(AC11,"0"),"; ")</f>
        <v xml:space="preserve">["VXP"] = 0; </v>
      </c>
      <c r="AE11" t="str">
        <f t="shared" ref="AE11:AE20" si="35">TEXT(H11,0)</f>
        <v>0</v>
      </c>
      <c r="AF11" t="str">
        <f t="shared" ref="AF11:AF20" si="36">CONCATENATE("[""LP""] = ",REPT(" ",2-LEN(AE11)),TEXT(AE11,"0"),"; ")</f>
        <v xml:space="preserve">["LP"] =  0; </v>
      </c>
      <c r="AG11" t="str">
        <f t="shared" ref="AG11:AG20" si="37">TEXT(J11,0)</f>
        <v>0</v>
      </c>
      <c r="AH11" t="str">
        <f t="shared" ref="AH11:AH20" si="38">CONCATENATE("[""REP""] = ",REPT(" ",3-LEN(AG11)),TEXT(AG11,"0"),"; ")</f>
        <v xml:space="preserve">["REP"] =   0; </v>
      </c>
      <c r="AI11">
        <f>VLOOKUP(K11,Faction!A$2:B$78,2,FALSE)</f>
        <v>1</v>
      </c>
      <c r="AJ11" t="str">
        <f t="shared" ref="AJ11:AJ20" si="39">CONCATENATE("[""FACTION""] = ",REPT(" ",2-LEN(AI11)),TEXT(AI11,"0"),"; ")</f>
        <v xml:space="preserve">["FACTION"] =  1; </v>
      </c>
      <c r="AK11" t="str">
        <f t="shared" ref="AK11:AK20" si="40">CONCATENATE("[""TIER""] = ",TEXT(N11,"0"),"; ")</f>
        <v xml:space="preserve">["TIER"] = 0; </v>
      </c>
      <c r="AL11" t="str">
        <f t="shared" ref="AL11:AL20" si="41">IF(LEN(O11)&gt;0,CONCATENATE("[""MIN_LVL""] = ",REPT(" ",2-LEN(O11)),"""",O11,"""; "),"                    ")</f>
        <v xml:space="preserve">                    </v>
      </c>
      <c r="AM11" t="str">
        <f t="shared" ref="AM11:AM20" si="42">IF(LEN(P11)&gt;0,CONCATENATE("[""MIN_LVL""] = ",REPT(" ",3-LEN(P11)),"""",P11,"""; "),"")</f>
        <v/>
      </c>
      <c r="AN11" t="str">
        <f t="shared" ref="AN11:AN20" si="43">CONCATENATE("[""NAME""] = { [""EN""] = """,D11,"""; }; ")</f>
        <v xml:space="preserve">["NAME"] = { ["EN"] = "Dâr Narbugud"; }; </v>
      </c>
      <c r="AO11" t="str">
        <f t="shared" ref="AO11:AO20" si="44">IF(LEN(M11)&gt;0,CONCATENATE("[""LORE""] = { [""EN""] = """,M11,"""; }; "),"")</f>
        <v/>
      </c>
      <c r="AP11" t="str">
        <f t="shared" ref="AP11:AP20" si="45">IF(LEN(L11)&gt;0,CONCATENATE("[""SUMMARY""] = { [""EN""] = """,L11,"""; }; "),"")</f>
        <v/>
      </c>
      <c r="AQ11" t="str">
        <f t="shared" ref="AQ11:AQ20" si="46">IF(LEN(G11)&gt;0,CONCATENATE("[""TITLE""] = { [""EN""] = """,G11,"""; }; "),"")</f>
        <v/>
      </c>
      <c r="AR11" t="str">
        <f t="shared" si="27"/>
        <v>};</v>
      </c>
    </row>
    <row r="12" spans="1:44" x14ac:dyDescent="0.25">
      <c r="A12">
        <v>1879150854</v>
      </c>
      <c r="B12">
        <v>19</v>
      </c>
      <c r="C12">
        <v>9</v>
      </c>
      <c r="D12" t="s">
        <v>709</v>
      </c>
      <c r="E12" t="s">
        <v>31</v>
      </c>
      <c r="G12" t="s">
        <v>710</v>
      </c>
      <c r="H12">
        <v>10</v>
      </c>
      <c r="I12" t="s">
        <v>711</v>
      </c>
      <c r="J12">
        <v>700</v>
      </c>
      <c r="K12" t="s">
        <v>54</v>
      </c>
      <c r="L12" t="s">
        <v>712</v>
      </c>
      <c r="M12" t="s">
        <v>1658</v>
      </c>
      <c r="N12">
        <v>1</v>
      </c>
      <c r="O12">
        <v>58</v>
      </c>
      <c r="S12" t="str">
        <f t="shared" si="4"/>
        <v xml:space="preserve"> [11] = {["ID"] = 1879150854; }; -- Reaver of Dâr Narbugud</v>
      </c>
      <c r="T12" s="1" t="str">
        <f t="shared" si="28"/>
        <v xml:space="preserve"> [11] = {["ID"] = 1879150854; ["SAVE_INDEX"] =  9; ["TYPE"] =  4; ["VXP"] = 0; ["LP"] = 10; ["REP"] = 700; ["FACTION"] = 15; ["TIER"] = 1; ["MIN_LVL"] = "58"; ["NAME"] = { ["EN"] = "Reaver of Dâr Narbugud"; }; ["LORE"] = { ["EN"] = "The dark hole known as Dâr Narbugud was only briefly glimpsed by Durin the Deathless...and even he wanted nothing to do with the place."; }; ["SUMMARY"] = { ["EN"] = "Complete 5 deeds in Dâr Narbugud"; }; ["TITLE"] = { ["EN"] = "Redeemer of the Deep"; }; };</v>
      </c>
      <c r="U12">
        <f t="shared" si="6"/>
        <v>11</v>
      </c>
      <c r="V12" t="str">
        <f t="shared" si="29"/>
        <v xml:space="preserve"> [11] = {</v>
      </c>
      <c r="W12" t="str">
        <f t="shared" si="30"/>
        <v xml:space="preserve">["ID"] = 1879150854; </v>
      </c>
      <c r="X12" t="str">
        <f t="shared" si="9"/>
        <v xml:space="preserve">["ID"] = 1879150854; </v>
      </c>
      <c r="Y12" t="str">
        <f t="shared" si="10"/>
        <v/>
      </c>
      <c r="Z12" s="1" t="str">
        <f t="shared" si="31"/>
        <v xml:space="preserve">["SAVE_INDEX"] =  9; </v>
      </c>
      <c r="AA12">
        <f>VLOOKUP(E12,Type!A$2:B$18,2,FALSE)</f>
        <v>4</v>
      </c>
      <c r="AB12" t="str">
        <f t="shared" si="32"/>
        <v xml:space="preserve">["TYPE"] =  4; </v>
      </c>
      <c r="AC12" t="str">
        <f t="shared" si="33"/>
        <v>0</v>
      </c>
      <c r="AD12" t="str">
        <f t="shared" si="34"/>
        <v xml:space="preserve">["VXP"] = 0; </v>
      </c>
      <c r="AE12" t="str">
        <f t="shared" si="35"/>
        <v>10</v>
      </c>
      <c r="AF12" t="str">
        <f t="shared" si="36"/>
        <v xml:space="preserve">["LP"] = 10; </v>
      </c>
      <c r="AG12" t="str">
        <f t="shared" si="37"/>
        <v>700</v>
      </c>
      <c r="AH12" t="str">
        <f t="shared" si="38"/>
        <v xml:space="preserve">["REP"] = 700; </v>
      </c>
      <c r="AI12">
        <f>VLOOKUP(K12,Faction!A$2:B$78,2,FALSE)</f>
        <v>15</v>
      </c>
      <c r="AJ12" t="str">
        <f t="shared" si="39"/>
        <v xml:space="preserve">["FACTION"] = 15; </v>
      </c>
      <c r="AK12" t="str">
        <f t="shared" si="40"/>
        <v xml:space="preserve">["TIER"] = 1; </v>
      </c>
      <c r="AL12" t="str">
        <f t="shared" si="41"/>
        <v xml:space="preserve">["MIN_LVL"] = "58"; </v>
      </c>
      <c r="AM12" t="str">
        <f t="shared" si="42"/>
        <v/>
      </c>
      <c r="AN12" t="str">
        <f t="shared" si="43"/>
        <v xml:space="preserve">["NAME"] = { ["EN"] = "Reaver of Dâr Narbugud"; }; </v>
      </c>
      <c r="AO12" t="str">
        <f t="shared" si="44"/>
        <v xml:space="preserve">["LORE"] = { ["EN"] = "The dark hole known as Dâr Narbugud was only briefly glimpsed by Durin the Deathless...and even he wanted nothing to do with the place."; }; </v>
      </c>
      <c r="AP12" t="str">
        <f t="shared" si="45"/>
        <v xml:space="preserve">["SUMMARY"] = { ["EN"] = "Complete 5 deeds in Dâr Narbugud"; }; </v>
      </c>
      <c r="AQ12" t="str">
        <f t="shared" si="46"/>
        <v xml:space="preserve">["TITLE"] = { ["EN"] = "Redeemer of the Deep"; }; </v>
      </c>
      <c r="AR12" t="str">
        <f t="shared" si="27"/>
        <v>};</v>
      </c>
    </row>
    <row r="13" spans="1:44" x14ac:dyDescent="0.25">
      <c r="A13">
        <v>1879150863</v>
      </c>
      <c r="B13">
        <v>21</v>
      </c>
      <c r="C13">
        <v>11</v>
      </c>
      <c r="D13" t="s">
        <v>716</v>
      </c>
      <c r="E13" t="s">
        <v>31</v>
      </c>
      <c r="G13" t="s">
        <v>717</v>
      </c>
      <c r="H13">
        <v>5</v>
      </c>
      <c r="I13" t="s">
        <v>711</v>
      </c>
      <c r="J13">
        <v>700</v>
      </c>
      <c r="K13" t="s">
        <v>54</v>
      </c>
      <c r="L13" t="s">
        <v>718</v>
      </c>
      <c r="M13" t="s">
        <v>738</v>
      </c>
      <c r="N13">
        <v>2</v>
      </c>
      <c r="O13">
        <v>58</v>
      </c>
      <c r="S13" t="str">
        <f t="shared" si="4"/>
        <v xml:space="preserve"> [12] = {["ID"] = 1879150863; }; -- Hierarchy of the Nameless</v>
      </c>
      <c r="T13" s="1" t="str">
        <f t="shared" si="28"/>
        <v xml:space="preserve"> [12] = {["ID"] = 1879150863; ["SAVE_INDEX"] = 11; ["TYPE"] =  4; ["VXP"] = 0; ["LP"] =  5; ["REP"] = 700; ["FACTION"] = 15; ["TIER"] = 2; ["MIN_LVL"] = "58"; ["NAME"] = { ["EN"] = "Hierarchy of the Nameless"; }; ["LORE"] = { ["EN"] = "When the Balrog of Moria was defeated, a gap was left in the leadership of the ancient caverns. The Mistress of Pestilence and her Nameless hordes have pressed to fill that gap."; }; ["SUMMARY"] = { ["EN"] = "Defeat 7 leaders in Dâr Narbugud"; }; ["TITLE"] = { ["EN"] = "Suppressor of Pestilence"; }; };</v>
      </c>
      <c r="U13">
        <f t="shared" si="6"/>
        <v>12</v>
      </c>
      <c r="V13" t="str">
        <f t="shared" si="29"/>
        <v xml:space="preserve"> [12] = {</v>
      </c>
      <c r="W13" t="str">
        <f t="shared" si="30"/>
        <v xml:space="preserve">["ID"] = 1879150863; </v>
      </c>
      <c r="X13" t="str">
        <f t="shared" si="9"/>
        <v xml:space="preserve">["ID"] = 1879150863; </v>
      </c>
      <c r="Y13" t="str">
        <f t="shared" si="10"/>
        <v/>
      </c>
      <c r="Z13" s="1" t="str">
        <f t="shared" si="31"/>
        <v xml:space="preserve">["SAVE_INDEX"] = 11; </v>
      </c>
      <c r="AA13">
        <f>VLOOKUP(E13,Type!A$2:B$18,2,FALSE)</f>
        <v>4</v>
      </c>
      <c r="AB13" t="str">
        <f t="shared" si="32"/>
        <v xml:space="preserve">["TYPE"] =  4; </v>
      </c>
      <c r="AC13" t="str">
        <f t="shared" si="33"/>
        <v>0</v>
      </c>
      <c r="AD13" t="str">
        <f t="shared" si="34"/>
        <v xml:space="preserve">["VXP"] = 0; </v>
      </c>
      <c r="AE13" t="str">
        <f t="shared" si="35"/>
        <v>5</v>
      </c>
      <c r="AF13" t="str">
        <f t="shared" si="36"/>
        <v xml:space="preserve">["LP"] =  5; </v>
      </c>
      <c r="AG13" t="str">
        <f t="shared" si="37"/>
        <v>700</v>
      </c>
      <c r="AH13" t="str">
        <f t="shared" si="38"/>
        <v xml:space="preserve">["REP"] = 700; </v>
      </c>
      <c r="AI13">
        <f>VLOOKUP(K13,Faction!A$2:B$78,2,FALSE)</f>
        <v>15</v>
      </c>
      <c r="AJ13" t="str">
        <f t="shared" si="39"/>
        <v xml:space="preserve">["FACTION"] = 15; </v>
      </c>
      <c r="AK13" t="str">
        <f t="shared" si="40"/>
        <v xml:space="preserve">["TIER"] = 2; </v>
      </c>
      <c r="AL13" t="str">
        <f t="shared" si="41"/>
        <v xml:space="preserve">["MIN_LVL"] = "58"; </v>
      </c>
      <c r="AM13" t="str">
        <f t="shared" si="42"/>
        <v/>
      </c>
      <c r="AN13" t="str">
        <f t="shared" si="43"/>
        <v xml:space="preserve">["NAME"] = { ["EN"] = "Hierarchy of the Nameless"; }; </v>
      </c>
      <c r="AO13" t="str">
        <f t="shared" si="44"/>
        <v xml:space="preserve">["LORE"] = { ["EN"] = "When the Balrog of Moria was defeated, a gap was left in the leadership of the ancient caverns. The Mistress of Pestilence and her Nameless hordes have pressed to fill that gap."; }; </v>
      </c>
      <c r="AP13" t="str">
        <f t="shared" si="45"/>
        <v xml:space="preserve">["SUMMARY"] = { ["EN"] = "Defeat 7 leaders in Dâr Narbugud"; }; </v>
      </c>
      <c r="AQ13" t="str">
        <f t="shared" si="46"/>
        <v xml:space="preserve">["TITLE"] = { ["EN"] = "Suppressor of Pestilence"; }; </v>
      </c>
      <c r="AR13" t="str">
        <f t="shared" si="27"/>
        <v>};</v>
      </c>
    </row>
    <row r="14" spans="1:44" x14ac:dyDescent="0.25">
      <c r="A14">
        <v>1879150865</v>
      </c>
      <c r="B14">
        <v>23</v>
      </c>
      <c r="C14">
        <v>12</v>
      </c>
      <c r="D14" t="s">
        <v>1403</v>
      </c>
      <c r="E14" t="s">
        <v>31</v>
      </c>
      <c r="H14">
        <v>10</v>
      </c>
      <c r="I14" t="s">
        <v>711</v>
      </c>
      <c r="J14">
        <v>700</v>
      </c>
      <c r="K14" t="s">
        <v>54</v>
      </c>
      <c r="L14" t="s">
        <v>721</v>
      </c>
      <c r="M14" t="s">
        <v>739</v>
      </c>
      <c r="N14">
        <v>2</v>
      </c>
      <c r="O14">
        <v>58</v>
      </c>
      <c r="S14" t="str">
        <f t="shared" si="4"/>
        <v xml:space="preserve"> [13] = {["ID"] = 1879150865; }; -- Dâr Narbugud Nameless-slayer (Advanced)</v>
      </c>
      <c r="T14" s="1" t="str">
        <f t="shared" si="28"/>
        <v xml:space="preserve"> [13] = {["ID"] = 1879150865; ["SAVE_INDEX"] = 12; ["TYPE"] =  4; ["VXP"] = 0; ["LP"] = 10; ["REP"] = 700; ["FACTION"] = 15; ["TIER"] = 2; ["MIN_LVL"] = "58"; ["NAME"] = { ["EN"] = "Dâr Narbugud Nameless-slayer (Advanced)"; }; ["LORE"] = { ["EN"] = "The Nameless are fearsome creatures, awakened from the deepest crevices of Moria, where only Durin the Deathless has ever walked."; }; ["SUMMARY"] = { ["EN"] = "Defeat 180 Nameless in Dâr Narbugud"; }; };</v>
      </c>
      <c r="U14">
        <f t="shared" si="6"/>
        <v>13</v>
      </c>
      <c r="V14" t="str">
        <f t="shared" si="29"/>
        <v xml:space="preserve"> [13] = {</v>
      </c>
      <c r="W14" t="str">
        <f t="shared" si="30"/>
        <v xml:space="preserve">["ID"] = 1879150865; </v>
      </c>
      <c r="X14" t="str">
        <f t="shared" si="9"/>
        <v xml:space="preserve">["ID"] = 1879150865; </v>
      </c>
      <c r="Y14" t="str">
        <f t="shared" si="10"/>
        <v/>
      </c>
      <c r="Z14" s="1" t="str">
        <f t="shared" si="31"/>
        <v xml:space="preserve">["SAVE_INDEX"] = 12; </v>
      </c>
      <c r="AA14">
        <f>VLOOKUP(E14,Type!A$2:B$18,2,FALSE)</f>
        <v>4</v>
      </c>
      <c r="AB14" t="str">
        <f t="shared" si="32"/>
        <v xml:space="preserve">["TYPE"] =  4; </v>
      </c>
      <c r="AC14" t="str">
        <f t="shared" si="33"/>
        <v>0</v>
      </c>
      <c r="AD14" t="str">
        <f t="shared" si="34"/>
        <v xml:space="preserve">["VXP"] = 0; </v>
      </c>
      <c r="AE14" t="str">
        <f t="shared" si="35"/>
        <v>10</v>
      </c>
      <c r="AF14" t="str">
        <f t="shared" si="36"/>
        <v xml:space="preserve">["LP"] = 10; </v>
      </c>
      <c r="AG14" t="str">
        <f t="shared" si="37"/>
        <v>700</v>
      </c>
      <c r="AH14" t="str">
        <f t="shared" si="38"/>
        <v xml:space="preserve">["REP"] = 700; </v>
      </c>
      <c r="AI14">
        <f>VLOOKUP(K14,Faction!A$2:B$78,2,FALSE)</f>
        <v>15</v>
      </c>
      <c r="AJ14" t="str">
        <f t="shared" si="39"/>
        <v xml:space="preserve">["FACTION"] = 15; </v>
      </c>
      <c r="AK14" t="str">
        <f t="shared" si="40"/>
        <v xml:space="preserve">["TIER"] = 2; </v>
      </c>
      <c r="AL14" t="str">
        <f t="shared" si="41"/>
        <v xml:space="preserve">["MIN_LVL"] = "58"; </v>
      </c>
      <c r="AM14" t="str">
        <f t="shared" si="42"/>
        <v/>
      </c>
      <c r="AN14" t="str">
        <f t="shared" si="43"/>
        <v xml:space="preserve">["NAME"] = { ["EN"] = "Dâr Narbugud Nameless-slayer (Advanced)"; }; </v>
      </c>
      <c r="AO14" t="str">
        <f t="shared" si="44"/>
        <v xml:space="preserve">["LORE"] = { ["EN"] = "The Nameless are fearsome creatures, awakened from the deepest crevices of Moria, where only Durin the Deathless has ever walked."; }; </v>
      </c>
      <c r="AP14" t="str">
        <f t="shared" si="45"/>
        <v xml:space="preserve">["SUMMARY"] = { ["EN"] = "Defeat 180 Nameless in Dâr Narbugud"; }; </v>
      </c>
      <c r="AQ14" t="str">
        <f t="shared" si="46"/>
        <v/>
      </c>
      <c r="AR14" t="str">
        <f t="shared" si="27"/>
        <v>};</v>
      </c>
    </row>
    <row r="15" spans="1:44" x14ac:dyDescent="0.25">
      <c r="A15">
        <v>1879150864</v>
      </c>
      <c r="B15">
        <v>22</v>
      </c>
      <c r="C15">
        <v>13</v>
      </c>
      <c r="D15" t="s">
        <v>1402</v>
      </c>
      <c r="E15" t="s">
        <v>31</v>
      </c>
      <c r="G15" t="s">
        <v>719</v>
      </c>
      <c r="H15">
        <v>5</v>
      </c>
      <c r="I15" t="s">
        <v>711</v>
      </c>
      <c r="J15">
        <v>700</v>
      </c>
      <c r="K15" t="s">
        <v>54</v>
      </c>
      <c r="L15" t="s">
        <v>720</v>
      </c>
      <c r="M15" t="s">
        <v>739</v>
      </c>
      <c r="N15">
        <v>3</v>
      </c>
      <c r="O15">
        <v>58</v>
      </c>
      <c r="S15" t="str">
        <f t="shared" si="4"/>
        <v xml:space="preserve"> [14] = {["ID"] = 1879150864; }; -- Dâr Narbugud Nameless-slayer</v>
      </c>
      <c r="T15" s="1" t="str">
        <f t="shared" si="28"/>
        <v xml:space="preserve"> [14] = {["ID"] = 1879150864; ["SAVE_INDEX"] = 13; ["TYPE"] =  4; ["VXP"] = 0; ["LP"] =  5; ["REP"] = 700; ["FACTION"] = 15; ["TIER"] = 3; ["MIN_LVL"] = "58"; ["NAME"] = { ["EN"] = "Dâr Narbugud Nameless-slayer"; }; ["LORE"] = { ["EN"] = "The Nameless are fearsome creatures, awakened from the deepest crevices of Moria, where only Durin the Deathless has ever walked."; }; ["SUMMARY"] = { ["EN"] = "Defeat 55 Nameless in Dâr Narbugud"; }; ["TITLE"] = { ["EN"] = "Cleanser of the Nameless"; }; };</v>
      </c>
      <c r="U15">
        <f t="shared" si="6"/>
        <v>14</v>
      </c>
      <c r="V15" t="str">
        <f t="shared" si="29"/>
        <v xml:space="preserve"> [14] = {</v>
      </c>
      <c r="W15" t="str">
        <f t="shared" si="30"/>
        <v xml:space="preserve">["ID"] = 1879150864; </v>
      </c>
      <c r="X15" t="str">
        <f t="shared" si="9"/>
        <v xml:space="preserve">["ID"] = 1879150864; </v>
      </c>
      <c r="Y15" t="str">
        <f t="shared" si="10"/>
        <v/>
      </c>
      <c r="Z15" s="1" t="str">
        <f t="shared" si="31"/>
        <v xml:space="preserve">["SAVE_INDEX"] = 13; </v>
      </c>
      <c r="AA15">
        <f>VLOOKUP(E15,Type!A$2:B$18,2,FALSE)</f>
        <v>4</v>
      </c>
      <c r="AB15" t="str">
        <f t="shared" si="32"/>
        <v xml:space="preserve">["TYPE"] =  4; </v>
      </c>
      <c r="AC15" t="str">
        <f t="shared" si="33"/>
        <v>0</v>
      </c>
      <c r="AD15" t="str">
        <f t="shared" si="34"/>
        <v xml:space="preserve">["VXP"] = 0; </v>
      </c>
      <c r="AE15" t="str">
        <f t="shared" si="35"/>
        <v>5</v>
      </c>
      <c r="AF15" t="str">
        <f t="shared" si="36"/>
        <v xml:space="preserve">["LP"] =  5; </v>
      </c>
      <c r="AG15" t="str">
        <f t="shared" si="37"/>
        <v>700</v>
      </c>
      <c r="AH15" t="str">
        <f t="shared" si="38"/>
        <v xml:space="preserve">["REP"] = 700; </v>
      </c>
      <c r="AI15">
        <f>VLOOKUP(K15,Faction!A$2:B$78,2,FALSE)</f>
        <v>15</v>
      </c>
      <c r="AJ15" t="str">
        <f t="shared" si="39"/>
        <v xml:space="preserve">["FACTION"] = 15; </v>
      </c>
      <c r="AK15" t="str">
        <f t="shared" si="40"/>
        <v xml:space="preserve">["TIER"] = 3; </v>
      </c>
      <c r="AL15" t="str">
        <f t="shared" si="41"/>
        <v xml:space="preserve">["MIN_LVL"] = "58"; </v>
      </c>
      <c r="AM15" t="str">
        <f t="shared" si="42"/>
        <v/>
      </c>
      <c r="AN15" t="str">
        <f t="shared" si="43"/>
        <v xml:space="preserve">["NAME"] = { ["EN"] = "Dâr Narbugud Nameless-slayer"; }; </v>
      </c>
      <c r="AO15" t="str">
        <f t="shared" si="44"/>
        <v xml:space="preserve">["LORE"] = { ["EN"] = "The Nameless are fearsome creatures, awakened from the deepest crevices of Moria, where only Durin the Deathless has ever walked."; }; </v>
      </c>
      <c r="AP15" t="str">
        <f t="shared" si="45"/>
        <v xml:space="preserve">["SUMMARY"] = { ["EN"] = "Defeat 55 Nameless in Dâr Narbugud"; }; </v>
      </c>
      <c r="AQ15" t="str">
        <f t="shared" si="46"/>
        <v xml:space="preserve">["TITLE"] = { ["EN"] = "Cleanser of the Nameless"; }; </v>
      </c>
      <c r="AR15" t="str">
        <f t="shared" si="27"/>
        <v>};</v>
      </c>
    </row>
    <row r="16" spans="1:44" x14ac:dyDescent="0.25">
      <c r="A16">
        <v>1879150867</v>
      </c>
      <c r="B16">
        <v>25</v>
      </c>
      <c r="C16">
        <v>14</v>
      </c>
      <c r="D16" t="s">
        <v>1404</v>
      </c>
      <c r="E16" t="s">
        <v>31</v>
      </c>
      <c r="H16">
        <v>10</v>
      </c>
      <c r="I16" t="s">
        <v>711</v>
      </c>
      <c r="J16">
        <v>700</v>
      </c>
      <c r="K16" t="s">
        <v>54</v>
      </c>
      <c r="L16" t="s">
        <v>723</v>
      </c>
      <c r="M16" t="s">
        <v>740</v>
      </c>
      <c r="N16">
        <v>2</v>
      </c>
      <c r="O16">
        <v>58</v>
      </c>
      <c r="S16" t="str">
        <f t="shared" si="4"/>
        <v xml:space="preserve"> [15] = {["ID"] = 1879150867; }; -- Dâr Narbugud Orc-slayer (Advanced)</v>
      </c>
      <c r="T16" s="1" t="str">
        <f t="shared" si="28"/>
        <v xml:space="preserve"> [15] = {["ID"] = 1879150867; ["SAVE_INDEX"] = 14; ["TYPE"] =  4; ["VXP"] = 0; ["LP"] = 10; ["REP"] = 700; ["FACTION"] = 15; ["TIER"] = 2; ["MIN_LVL"] = "58"; ["NAME"] = { ["EN"] = "Dâr Narbugud Orc-slayer (Advanced)"; }; ["LORE"] = { ["EN"] = "The Globsnaga Orcs dwell deep in the heart of Dâr Narbugud, where they serve the Mistress of Pestilence."; }; ["SUMMARY"] = { ["EN"] = "Defeat 180 Orcs in Dâr Narbugud"; }; };</v>
      </c>
      <c r="U16">
        <f t="shared" si="6"/>
        <v>15</v>
      </c>
      <c r="V16" t="str">
        <f t="shared" si="29"/>
        <v xml:space="preserve"> [15] = {</v>
      </c>
      <c r="W16" t="str">
        <f t="shared" si="30"/>
        <v xml:space="preserve">["ID"] = 1879150867; </v>
      </c>
      <c r="X16" t="str">
        <f t="shared" si="9"/>
        <v xml:space="preserve">["ID"] = 1879150867; </v>
      </c>
      <c r="Y16" t="str">
        <f t="shared" si="10"/>
        <v/>
      </c>
      <c r="Z16" s="1" t="str">
        <f t="shared" si="31"/>
        <v xml:space="preserve">["SAVE_INDEX"] = 14; </v>
      </c>
      <c r="AA16">
        <f>VLOOKUP(E16,Type!A$2:B$18,2,FALSE)</f>
        <v>4</v>
      </c>
      <c r="AB16" t="str">
        <f t="shared" si="32"/>
        <v xml:space="preserve">["TYPE"] =  4; </v>
      </c>
      <c r="AC16" t="str">
        <f t="shared" si="33"/>
        <v>0</v>
      </c>
      <c r="AD16" t="str">
        <f t="shared" si="34"/>
        <v xml:space="preserve">["VXP"] = 0; </v>
      </c>
      <c r="AE16" t="str">
        <f t="shared" si="35"/>
        <v>10</v>
      </c>
      <c r="AF16" t="str">
        <f t="shared" si="36"/>
        <v xml:space="preserve">["LP"] = 10; </v>
      </c>
      <c r="AG16" t="str">
        <f t="shared" si="37"/>
        <v>700</v>
      </c>
      <c r="AH16" t="str">
        <f t="shared" si="38"/>
        <v xml:space="preserve">["REP"] = 700; </v>
      </c>
      <c r="AI16">
        <f>VLOOKUP(K16,Faction!A$2:B$78,2,FALSE)</f>
        <v>15</v>
      </c>
      <c r="AJ16" t="str">
        <f t="shared" si="39"/>
        <v xml:space="preserve">["FACTION"] = 15; </v>
      </c>
      <c r="AK16" t="str">
        <f t="shared" si="40"/>
        <v xml:space="preserve">["TIER"] = 2; </v>
      </c>
      <c r="AL16" t="str">
        <f t="shared" si="41"/>
        <v xml:space="preserve">["MIN_LVL"] = "58"; </v>
      </c>
      <c r="AM16" t="str">
        <f t="shared" si="42"/>
        <v/>
      </c>
      <c r="AN16" t="str">
        <f t="shared" si="43"/>
        <v xml:space="preserve">["NAME"] = { ["EN"] = "Dâr Narbugud Orc-slayer (Advanced)"; }; </v>
      </c>
      <c r="AO16" t="str">
        <f t="shared" si="44"/>
        <v xml:space="preserve">["LORE"] = { ["EN"] = "The Globsnaga Orcs dwell deep in the heart of Dâr Narbugud, where they serve the Mistress of Pestilence."; }; </v>
      </c>
      <c r="AP16" t="str">
        <f t="shared" si="45"/>
        <v xml:space="preserve">["SUMMARY"] = { ["EN"] = "Defeat 180 Orcs in Dâr Narbugud"; }; </v>
      </c>
      <c r="AQ16" t="str">
        <f t="shared" si="46"/>
        <v/>
      </c>
      <c r="AR16" t="str">
        <f t="shared" si="27"/>
        <v>};</v>
      </c>
    </row>
    <row r="17" spans="1:44" x14ac:dyDescent="0.25">
      <c r="A17">
        <v>1879150866</v>
      </c>
      <c r="B17">
        <v>24</v>
      </c>
      <c r="C17">
        <v>15</v>
      </c>
      <c r="D17" t="s">
        <v>1405</v>
      </c>
      <c r="E17" t="s">
        <v>31</v>
      </c>
      <c r="G17" t="s">
        <v>2010</v>
      </c>
      <c r="H17">
        <v>5</v>
      </c>
      <c r="I17" t="s">
        <v>711</v>
      </c>
      <c r="J17">
        <v>700</v>
      </c>
      <c r="K17" t="s">
        <v>54</v>
      </c>
      <c r="L17" t="s">
        <v>722</v>
      </c>
      <c r="M17" t="s">
        <v>740</v>
      </c>
      <c r="N17">
        <v>3</v>
      </c>
      <c r="O17">
        <v>58</v>
      </c>
      <c r="S17" t="str">
        <f t="shared" si="4"/>
        <v xml:space="preserve"> [16] = {["ID"] = 1879150866; }; -- Dâr Narbugud Orc-slayer</v>
      </c>
      <c r="T17" s="1" t="str">
        <f t="shared" si="28"/>
        <v xml:space="preserve"> [16] = {["ID"] = 1879150866; ["SAVE_INDEX"] = 15; ["TYPE"] =  4; ["VXP"] = 0; ["LP"] =  5; ["REP"] = 700; ["FACTION"] = 15; ["TIER"] = 3; ["MIN_LVL"] = "58"; ["NAME"] = { ["EN"] = "Dâr Narbugud Orc-slayer"; }; ["LORE"] = { ["EN"] = "The Globsnaga Orcs dwell deep in the heart of Dâr Narbugud, where they serve the Mistress of Pestilence."; }; ["SUMMARY"] = { ["EN"] = "Defeat 60 Orcs in Dâr Narbugud"; }; ["TITLE"] = { ["EN"] = "the Eradicator"; }; };</v>
      </c>
      <c r="U17">
        <f t="shared" si="6"/>
        <v>16</v>
      </c>
      <c r="V17" t="str">
        <f t="shared" si="29"/>
        <v xml:space="preserve"> [16] = {</v>
      </c>
      <c r="W17" t="str">
        <f t="shared" si="30"/>
        <v xml:space="preserve">["ID"] = 1879150866; </v>
      </c>
      <c r="X17" t="str">
        <f t="shared" si="9"/>
        <v xml:space="preserve">["ID"] = 1879150866; </v>
      </c>
      <c r="Y17" t="str">
        <f t="shared" si="10"/>
        <v/>
      </c>
      <c r="Z17" s="1" t="str">
        <f t="shared" si="31"/>
        <v xml:space="preserve">["SAVE_INDEX"] = 15; </v>
      </c>
      <c r="AA17">
        <f>VLOOKUP(E17,Type!A$2:B$18,2,FALSE)</f>
        <v>4</v>
      </c>
      <c r="AB17" t="str">
        <f t="shared" si="32"/>
        <v xml:space="preserve">["TYPE"] =  4; </v>
      </c>
      <c r="AC17" t="str">
        <f t="shared" si="33"/>
        <v>0</v>
      </c>
      <c r="AD17" t="str">
        <f t="shared" si="34"/>
        <v xml:space="preserve">["VXP"] = 0; </v>
      </c>
      <c r="AE17" t="str">
        <f t="shared" si="35"/>
        <v>5</v>
      </c>
      <c r="AF17" t="str">
        <f t="shared" si="36"/>
        <v xml:space="preserve">["LP"] =  5; </v>
      </c>
      <c r="AG17" t="str">
        <f t="shared" si="37"/>
        <v>700</v>
      </c>
      <c r="AH17" t="str">
        <f t="shared" si="38"/>
        <v xml:space="preserve">["REP"] = 700; </v>
      </c>
      <c r="AI17">
        <f>VLOOKUP(K17,Faction!A$2:B$78,2,FALSE)</f>
        <v>15</v>
      </c>
      <c r="AJ17" t="str">
        <f t="shared" si="39"/>
        <v xml:space="preserve">["FACTION"] = 15; </v>
      </c>
      <c r="AK17" t="str">
        <f t="shared" si="40"/>
        <v xml:space="preserve">["TIER"] = 3; </v>
      </c>
      <c r="AL17" t="str">
        <f t="shared" si="41"/>
        <v xml:space="preserve">["MIN_LVL"] = "58"; </v>
      </c>
      <c r="AM17" t="str">
        <f t="shared" si="42"/>
        <v/>
      </c>
      <c r="AN17" t="str">
        <f t="shared" si="43"/>
        <v xml:space="preserve">["NAME"] = { ["EN"] = "Dâr Narbugud Orc-slayer"; }; </v>
      </c>
      <c r="AO17" t="str">
        <f t="shared" si="44"/>
        <v xml:space="preserve">["LORE"] = { ["EN"] = "The Globsnaga Orcs dwell deep in the heart of Dâr Narbugud, where they serve the Mistress of Pestilence."; }; </v>
      </c>
      <c r="AP17" t="str">
        <f t="shared" si="45"/>
        <v xml:space="preserve">["SUMMARY"] = { ["EN"] = "Defeat 60 Orcs in Dâr Narbugud"; }; </v>
      </c>
      <c r="AQ17" t="str">
        <f t="shared" si="46"/>
        <v xml:space="preserve">["TITLE"] = { ["EN"] = "the Eradicator"; }; </v>
      </c>
      <c r="AR17" t="str">
        <f t="shared" si="27"/>
        <v>};</v>
      </c>
    </row>
    <row r="18" spans="1:44" x14ac:dyDescent="0.25">
      <c r="A18">
        <v>1879150869</v>
      </c>
      <c r="B18">
        <v>27</v>
      </c>
      <c r="C18">
        <v>16</v>
      </c>
      <c r="D18" t="s">
        <v>1406</v>
      </c>
      <c r="E18" t="s">
        <v>31</v>
      </c>
      <c r="H18">
        <v>10</v>
      </c>
      <c r="I18" t="s">
        <v>711</v>
      </c>
      <c r="J18">
        <v>700</v>
      </c>
      <c r="K18" t="s">
        <v>54</v>
      </c>
      <c r="L18" t="s">
        <v>726</v>
      </c>
      <c r="M18" t="s">
        <v>741</v>
      </c>
      <c r="N18">
        <v>2</v>
      </c>
      <c r="O18">
        <v>58</v>
      </c>
      <c r="S18" t="str">
        <f t="shared" si="4"/>
        <v xml:space="preserve"> [17] = {["ID"] = 1879150869; }; -- Dâr Narbugud Troll-slayer (Advanced)</v>
      </c>
      <c r="T18" s="1" t="str">
        <f t="shared" si="28"/>
        <v xml:space="preserve"> [17] = {["ID"] = 1879150869; ["SAVE_INDEX"] = 16; ["TYPE"] =  4; ["VXP"] = 0; ["LP"] = 10; ["REP"] = 700; ["FACTION"] = 15; ["TIER"] = 2; ["MIN_LVL"] = "58"; ["NAME"] = { ["EN"] = "Dâr Narbugud Troll-slayer (Advanced)"; }; ["LORE"] = { ["EN"] = "Orcs are not the only fungus-infested creatures in service to the Mistress of Pestilence: there are trolls among the Globsnaga, as well."; }; ["SUMMARY"] = { ["EN"] = "Defeat 20 Trolls in Dâr Narbugud"; }; };</v>
      </c>
      <c r="U18">
        <f t="shared" si="6"/>
        <v>17</v>
      </c>
      <c r="V18" t="str">
        <f t="shared" si="29"/>
        <v xml:space="preserve"> [17] = {</v>
      </c>
      <c r="W18" t="str">
        <f t="shared" si="30"/>
        <v xml:space="preserve">["ID"] = 1879150869; </v>
      </c>
      <c r="X18" t="str">
        <f t="shared" si="9"/>
        <v xml:space="preserve">["ID"] = 1879150869; </v>
      </c>
      <c r="Y18" t="str">
        <f t="shared" si="10"/>
        <v/>
      </c>
      <c r="Z18" s="1" t="str">
        <f t="shared" si="31"/>
        <v xml:space="preserve">["SAVE_INDEX"] = 16; </v>
      </c>
      <c r="AA18">
        <f>VLOOKUP(E18,Type!A$2:B$18,2,FALSE)</f>
        <v>4</v>
      </c>
      <c r="AB18" t="str">
        <f t="shared" si="32"/>
        <v xml:space="preserve">["TYPE"] =  4; </v>
      </c>
      <c r="AC18" t="str">
        <f t="shared" si="33"/>
        <v>0</v>
      </c>
      <c r="AD18" t="str">
        <f t="shared" si="34"/>
        <v xml:space="preserve">["VXP"] = 0; </v>
      </c>
      <c r="AE18" t="str">
        <f t="shared" si="35"/>
        <v>10</v>
      </c>
      <c r="AF18" t="str">
        <f t="shared" si="36"/>
        <v xml:space="preserve">["LP"] = 10; </v>
      </c>
      <c r="AG18" t="str">
        <f t="shared" si="37"/>
        <v>700</v>
      </c>
      <c r="AH18" t="str">
        <f t="shared" si="38"/>
        <v xml:space="preserve">["REP"] = 700; </v>
      </c>
      <c r="AI18">
        <f>VLOOKUP(K18,Faction!A$2:B$78,2,FALSE)</f>
        <v>15</v>
      </c>
      <c r="AJ18" t="str">
        <f t="shared" si="39"/>
        <v xml:space="preserve">["FACTION"] = 15; </v>
      </c>
      <c r="AK18" t="str">
        <f t="shared" si="40"/>
        <v xml:space="preserve">["TIER"] = 2; </v>
      </c>
      <c r="AL18" t="str">
        <f t="shared" si="41"/>
        <v xml:space="preserve">["MIN_LVL"] = "58"; </v>
      </c>
      <c r="AM18" t="str">
        <f t="shared" si="42"/>
        <v/>
      </c>
      <c r="AN18" t="str">
        <f t="shared" si="43"/>
        <v xml:space="preserve">["NAME"] = { ["EN"] = "Dâr Narbugud Troll-slayer (Advanced)"; }; </v>
      </c>
      <c r="AO18" t="str">
        <f t="shared" si="44"/>
        <v xml:space="preserve">["LORE"] = { ["EN"] = "Orcs are not the only fungus-infested creatures in service to the Mistress of Pestilence: there are trolls among the Globsnaga, as well."; }; </v>
      </c>
      <c r="AP18" t="str">
        <f t="shared" si="45"/>
        <v xml:space="preserve">["SUMMARY"] = { ["EN"] = "Defeat 20 Trolls in Dâr Narbugud"; }; </v>
      </c>
      <c r="AQ18" t="str">
        <f t="shared" si="46"/>
        <v/>
      </c>
      <c r="AR18" t="str">
        <f t="shared" si="27"/>
        <v>};</v>
      </c>
    </row>
    <row r="19" spans="1:44" x14ac:dyDescent="0.25">
      <c r="A19">
        <v>1879150868</v>
      </c>
      <c r="B19">
        <v>26</v>
      </c>
      <c r="C19">
        <v>17</v>
      </c>
      <c r="D19" t="s">
        <v>1407</v>
      </c>
      <c r="E19" t="s">
        <v>31</v>
      </c>
      <c r="G19" t="s">
        <v>724</v>
      </c>
      <c r="H19">
        <v>5</v>
      </c>
      <c r="I19" t="s">
        <v>711</v>
      </c>
      <c r="J19">
        <v>700</v>
      </c>
      <c r="K19" t="s">
        <v>54</v>
      </c>
      <c r="L19" t="s">
        <v>725</v>
      </c>
      <c r="M19" t="s">
        <v>741</v>
      </c>
      <c r="N19">
        <v>3</v>
      </c>
      <c r="O19">
        <v>58</v>
      </c>
      <c r="S19" t="str">
        <f t="shared" si="4"/>
        <v xml:space="preserve"> [18] = {["ID"] = 1879150868; }; -- Dâr Narbugud Troll-slayer</v>
      </c>
      <c r="T19" s="1" t="str">
        <f t="shared" si="28"/>
        <v xml:space="preserve"> [18] = {["ID"] = 1879150868; ["SAVE_INDEX"] = 17; ["TYPE"] =  4; ["VXP"] = 0; ["LP"] =  5; ["REP"] = 700; ["FACTION"] = 15; ["TIER"] = 3; ["MIN_LVL"] = "58"; ["NAME"] = { ["EN"] = "Dâr Narbugud Troll-slayer"; }; ["LORE"] = { ["EN"] = "Orcs are not the only fungus-infested creatures in service to the Mistress of Pestilence: there are trolls among the Globsnaga, as well."; }; ["SUMMARY"] = { ["EN"] = "Defeat 10 Trolls in Dâr Narbugud"; }; ["TITLE"] = { ["EN"] = "Troll-tipper"; }; };</v>
      </c>
      <c r="U19">
        <f t="shared" si="6"/>
        <v>18</v>
      </c>
      <c r="V19" t="str">
        <f t="shared" si="29"/>
        <v xml:space="preserve"> [18] = {</v>
      </c>
      <c r="W19" t="str">
        <f t="shared" si="30"/>
        <v xml:space="preserve">["ID"] = 1879150868; </v>
      </c>
      <c r="X19" t="str">
        <f t="shared" si="9"/>
        <v xml:space="preserve">["ID"] = 1879150868; </v>
      </c>
      <c r="Y19" t="str">
        <f t="shared" si="10"/>
        <v/>
      </c>
      <c r="Z19" s="1" t="str">
        <f t="shared" si="31"/>
        <v xml:space="preserve">["SAVE_INDEX"] = 17; </v>
      </c>
      <c r="AA19">
        <f>VLOOKUP(E19,Type!A$2:B$18,2,FALSE)</f>
        <v>4</v>
      </c>
      <c r="AB19" t="str">
        <f t="shared" si="32"/>
        <v xml:space="preserve">["TYPE"] =  4; </v>
      </c>
      <c r="AC19" t="str">
        <f t="shared" si="33"/>
        <v>0</v>
      </c>
      <c r="AD19" t="str">
        <f t="shared" si="34"/>
        <v xml:space="preserve">["VXP"] = 0; </v>
      </c>
      <c r="AE19" t="str">
        <f t="shared" si="35"/>
        <v>5</v>
      </c>
      <c r="AF19" t="str">
        <f t="shared" si="36"/>
        <v xml:space="preserve">["LP"] =  5; </v>
      </c>
      <c r="AG19" t="str">
        <f t="shared" si="37"/>
        <v>700</v>
      </c>
      <c r="AH19" t="str">
        <f t="shared" si="38"/>
        <v xml:space="preserve">["REP"] = 700; </v>
      </c>
      <c r="AI19">
        <f>VLOOKUP(K19,Faction!A$2:B$78,2,FALSE)</f>
        <v>15</v>
      </c>
      <c r="AJ19" t="str">
        <f t="shared" si="39"/>
        <v xml:space="preserve">["FACTION"] = 15; </v>
      </c>
      <c r="AK19" t="str">
        <f t="shared" si="40"/>
        <v xml:space="preserve">["TIER"] = 3; </v>
      </c>
      <c r="AL19" t="str">
        <f t="shared" si="41"/>
        <v xml:space="preserve">["MIN_LVL"] = "58"; </v>
      </c>
      <c r="AM19" t="str">
        <f t="shared" si="42"/>
        <v/>
      </c>
      <c r="AN19" t="str">
        <f t="shared" si="43"/>
        <v xml:space="preserve">["NAME"] = { ["EN"] = "Dâr Narbugud Troll-slayer"; }; </v>
      </c>
      <c r="AO19" t="str">
        <f t="shared" si="44"/>
        <v xml:space="preserve">["LORE"] = { ["EN"] = "Orcs are not the only fungus-infested creatures in service to the Mistress of Pestilence: there are trolls among the Globsnaga, as well."; }; </v>
      </c>
      <c r="AP19" t="str">
        <f t="shared" si="45"/>
        <v xml:space="preserve">["SUMMARY"] = { ["EN"] = "Defeat 10 Trolls in Dâr Narbugud"; }; </v>
      </c>
      <c r="AQ19" t="str">
        <f t="shared" si="46"/>
        <v xml:space="preserve">["TITLE"] = { ["EN"] = "Troll-tipper"; }; </v>
      </c>
      <c r="AR19" t="str">
        <f t="shared" si="27"/>
        <v>};</v>
      </c>
    </row>
    <row r="20" spans="1:44" x14ac:dyDescent="0.25">
      <c r="A20">
        <v>1879150855</v>
      </c>
      <c r="B20">
        <v>20</v>
      </c>
      <c r="C20">
        <v>10</v>
      </c>
      <c r="D20" t="s">
        <v>713</v>
      </c>
      <c r="E20" t="s">
        <v>26</v>
      </c>
      <c r="G20" t="s">
        <v>714</v>
      </c>
      <c r="H20">
        <v>10</v>
      </c>
      <c r="I20" t="s">
        <v>711</v>
      </c>
      <c r="J20">
        <v>700</v>
      </c>
      <c r="K20" t="s">
        <v>54</v>
      </c>
      <c r="L20" t="s">
        <v>715</v>
      </c>
      <c r="M20" t="s">
        <v>737</v>
      </c>
      <c r="N20">
        <v>2</v>
      </c>
      <c r="O20">
        <v>58</v>
      </c>
      <c r="S20" t="str">
        <f t="shared" si="4"/>
        <v xml:space="preserve"> [19] = {["ID"] = 1879150855; }; -- Dâr Narbugud Fungus Investigation</v>
      </c>
      <c r="T20" s="1" t="str">
        <f t="shared" si="28"/>
        <v xml:space="preserve"> [19] = {["ID"] = 1879150855; ["SAVE_INDEX"] = 10; ["TYPE"] =  6; ["VXP"] = 0; ["LP"] = 10; ["REP"] = 700; ["FACTION"] = 15; ["TIER"] = 2; ["MIN_LVL"] = "58"; ["NAME"] = { ["EN"] = "Dâr Narbugud Fungus Investigation"; }; ["LORE"] = { ["EN"] = "The depths of Dâr Narbugud hold both new and long forgotten vestiges of life."; }; ["SUMMARY"] = { ["EN"] = "Collect 5 mushrooms in Dâr Narbugud"; }; ["TITLE"] = { ["EN"] = "Seeker of Toadstools"; }; };</v>
      </c>
      <c r="U20">
        <f t="shared" si="6"/>
        <v>19</v>
      </c>
      <c r="V20" t="str">
        <f t="shared" si="29"/>
        <v xml:space="preserve"> [19] = {</v>
      </c>
      <c r="W20" t="str">
        <f t="shared" si="30"/>
        <v xml:space="preserve">["ID"] = 1879150855; </v>
      </c>
      <c r="X20" t="str">
        <f t="shared" si="9"/>
        <v xml:space="preserve">["ID"] = 1879150855; </v>
      </c>
      <c r="Y20" t="str">
        <f t="shared" si="10"/>
        <v/>
      </c>
      <c r="Z20" s="1" t="str">
        <f t="shared" si="31"/>
        <v xml:space="preserve">["SAVE_INDEX"] = 10; </v>
      </c>
      <c r="AA20">
        <f>VLOOKUP(E20,Type!A$2:B$18,2,FALSE)</f>
        <v>6</v>
      </c>
      <c r="AB20" t="str">
        <f t="shared" si="32"/>
        <v xml:space="preserve">["TYPE"] =  6; </v>
      </c>
      <c r="AC20" t="str">
        <f t="shared" si="33"/>
        <v>0</v>
      </c>
      <c r="AD20" t="str">
        <f t="shared" si="34"/>
        <v xml:space="preserve">["VXP"] = 0; </v>
      </c>
      <c r="AE20" t="str">
        <f t="shared" si="35"/>
        <v>10</v>
      </c>
      <c r="AF20" t="str">
        <f t="shared" si="36"/>
        <v xml:space="preserve">["LP"] = 10; </v>
      </c>
      <c r="AG20" t="str">
        <f t="shared" si="37"/>
        <v>700</v>
      </c>
      <c r="AH20" t="str">
        <f t="shared" si="38"/>
        <v xml:space="preserve">["REP"] = 700; </v>
      </c>
      <c r="AI20">
        <f>VLOOKUP(K20,Faction!A$2:B$78,2,FALSE)</f>
        <v>15</v>
      </c>
      <c r="AJ20" t="str">
        <f t="shared" si="39"/>
        <v xml:space="preserve">["FACTION"] = 15; </v>
      </c>
      <c r="AK20" t="str">
        <f t="shared" si="40"/>
        <v xml:space="preserve">["TIER"] = 2; </v>
      </c>
      <c r="AL20" t="str">
        <f t="shared" si="41"/>
        <v xml:space="preserve">["MIN_LVL"] = "58"; </v>
      </c>
      <c r="AM20" t="str">
        <f t="shared" si="42"/>
        <v/>
      </c>
      <c r="AN20" t="str">
        <f t="shared" si="43"/>
        <v xml:space="preserve">["NAME"] = { ["EN"] = "Dâr Narbugud Fungus Investigation"; }; </v>
      </c>
      <c r="AO20" t="str">
        <f t="shared" si="44"/>
        <v xml:space="preserve">["LORE"] = { ["EN"] = "The depths of Dâr Narbugud hold both new and long forgotten vestiges of life."; }; </v>
      </c>
      <c r="AP20" t="str">
        <f t="shared" si="45"/>
        <v xml:space="preserve">["SUMMARY"] = { ["EN"] = "Collect 5 mushrooms in Dâr Narbugud"; }; </v>
      </c>
      <c r="AQ20" t="str">
        <f t="shared" si="46"/>
        <v xml:space="preserve">["TITLE"] = { ["EN"] = "Seeker of Toadstools"; }; </v>
      </c>
      <c r="AR20" t="str">
        <f t="shared" si="27"/>
        <v>};</v>
      </c>
    </row>
    <row r="21" spans="1:44" x14ac:dyDescent="0.25">
      <c r="D21" s="2" t="s">
        <v>665</v>
      </c>
      <c r="E21" s="2" t="s">
        <v>134</v>
      </c>
      <c r="K21" t="s">
        <v>79</v>
      </c>
      <c r="Q21">
        <v>56</v>
      </c>
      <c r="S21" t="str">
        <f t="shared" si="4"/>
        <v xml:space="preserve"> [20] = {["CAT_ID"] = 56; }; -- Lumul-nar</v>
      </c>
      <c r="T21" s="1" t="str">
        <f t="shared" si="5"/>
        <v xml:space="preserve"> [20] = {                                          ["TYPE"] = 14; ["VXP"] = 0; ["LP"] =  0; ["REP"] =   0; ["FACTION"] =  1; ["TIER"] = 0;                     ["NAME"] = { ["EN"] = "Lumul-nar"; }; };</v>
      </c>
      <c r="U21">
        <f t="shared" si="6"/>
        <v>20</v>
      </c>
      <c r="V21" t="str">
        <f t="shared" si="7"/>
        <v xml:space="preserve"> [20] = {</v>
      </c>
      <c r="W21" t="str">
        <f t="shared" si="8"/>
        <v xml:space="preserve">                     </v>
      </c>
      <c r="X21" t="str">
        <f t="shared" si="9"/>
        <v/>
      </c>
      <c r="Y21" t="str">
        <f t="shared" si="10"/>
        <v xml:space="preserve">["CAT_ID"] = 56; </v>
      </c>
      <c r="Z21" s="1" t="str">
        <f t="shared" si="11"/>
        <v xml:space="preserve">                     </v>
      </c>
      <c r="AA21">
        <f>VLOOKUP(E21,Type!A$2:B$18,2,FALSE)</f>
        <v>14</v>
      </c>
      <c r="AB21" t="str">
        <f t="shared" si="12"/>
        <v xml:space="preserve">["TYPE"] = 14; </v>
      </c>
      <c r="AC21" t="str">
        <f t="shared" si="13"/>
        <v>0</v>
      </c>
      <c r="AD21" t="str">
        <f t="shared" si="14"/>
        <v xml:space="preserve">["VXP"] = 0; </v>
      </c>
      <c r="AE21" t="str">
        <f t="shared" si="15"/>
        <v>0</v>
      </c>
      <c r="AF21" t="str">
        <f t="shared" si="16"/>
        <v xml:space="preserve">["LP"] =  0; </v>
      </c>
      <c r="AG21" t="str">
        <f t="shared" si="17"/>
        <v>0</v>
      </c>
      <c r="AH21" t="str">
        <f t="shared" si="18"/>
        <v xml:space="preserve">["REP"] =   0; </v>
      </c>
      <c r="AI21">
        <f>VLOOKUP(K21,Faction!A$2:B$78,2,FALSE)</f>
        <v>1</v>
      </c>
      <c r="AJ21" t="str">
        <f t="shared" si="19"/>
        <v xml:space="preserve">["FACTION"] =  1; </v>
      </c>
      <c r="AK21" t="str">
        <f t="shared" si="20"/>
        <v xml:space="preserve">["TIER"] = 0; </v>
      </c>
      <c r="AL21" t="str">
        <f t="shared" si="21"/>
        <v xml:space="preserve">                    </v>
      </c>
      <c r="AM21" t="str">
        <f t="shared" si="22"/>
        <v/>
      </c>
      <c r="AN21" t="str">
        <f t="shared" si="23"/>
        <v xml:space="preserve">["NAME"] = { ["EN"] = "Lumul-nar"; }; </v>
      </c>
      <c r="AO21" t="str">
        <f t="shared" si="24"/>
        <v/>
      </c>
      <c r="AP21" t="str">
        <f t="shared" si="25"/>
        <v/>
      </c>
      <c r="AQ21" t="str">
        <f t="shared" si="26"/>
        <v/>
      </c>
      <c r="AR21" t="str">
        <f t="shared" si="27"/>
        <v>};</v>
      </c>
    </row>
    <row r="22" spans="1:44" x14ac:dyDescent="0.25">
      <c r="A22">
        <v>1879152742</v>
      </c>
      <c r="B22">
        <v>2</v>
      </c>
      <c r="C22">
        <v>18</v>
      </c>
      <c r="D22" t="s">
        <v>663</v>
      </c>
      <c r="E22" t="s">
        <v>31</v>
      </c>
      <c r="G22" t="s">
        <v>664</v>
      </c>
      <c r="H22">
        <v>10</v>
      </c>
      <c r="I22" t="s">
        <v>665</v>
      </c>
      <c r="J22">
        <v>700</v>
      </c>
      <c r="K22" t="s">
        <v>54</v>
      </c>
      <c r="L22" t="s">
        <v>666</v>
      </c>
      <c r="M22" t="s">
        <v>727</v>
      </c>
      <c r="N22">
        <v>1</v>
      </c>
      <c r="O22">
        <v>58</v>
      </c>
      <c r="S22" t="str">
        <f t="shared" si="4"/>
        <v xml:space="preserve"> [21] = {["ID"] = 1879152742; }; -- Light of Lumul-nar</v>
      </c>
      <c r="T22" s="1" t="str">
        <f t="shared" si="5"/>
        <v xml:space="preserve"> [21] = {["ID"] = 1879152742; ["SAVE_INDEX"] = 18; ["TYPE"] =  4; ["VXP"] = 0; ["LP"] = 10; ["REP"] = 700; ["FACTION"] = 15; ["TIER"] = 1; ["MIN_LVL"] = "58"; ["NAME"] = { ["EN"] = "Light of Lumul-nar"; }; ["LORE"] = { ["EN"] = "If the Hall of Mirrors can be liberated from Ergoth and Frost-tail, light may return to the Mines of Moria."; }; ["SUMMARY"] = { ["EN"] = "Complete 3 deeds in The Mirror Halls of Lumul-nar"; }; ["TITLE"] = { ["EN"] = "Defender of the Hidden Dawn"; }; };</v>
      </c>
      <c r="U22">
        <f t="shared" si="6"/>
        <v>21</v>
      </c>
      <c r="V22" t="str">
        <f t="shared" si="7"/>
        <v xml:space="preserve"> [21] = {</v>
      </c>
      <c r="W22" t="str">
        <f t="shared" si="8"/>
        <v xml:space="preserve">["ID"] = 1879152742; </v>
      </c>
      <c r="X22" t="str">
        <f t="shared" si="9"/>
        <v xml:space="preserve">["ID"] = 1879152742; </v>
      </c>
      <c r="Y22" t="str">
        <f t="shared" si="10"/>
        <v/>
      </c>
      <c r="Z22" s="1" t="str">
        <f t="shared" si="11"/>
        <v xml:space="preserve">["SAVE_INDEX"] = 18; </v>
      </c>
      <c r="AA22">
        <f>VLOOKUP(E22,Type!A$2:B$18,2,FALSE)</f>
        <v>4</v>
      </c>
      <c r="AB22" t="str">
        <f t="shared" si="12"/>
        <v xml:space="preserve">["TYPE"] =  4; </v>
      </c>
      <c r="AC22" t="str">
        <f t="shared" si="13"/>
        <v>0</v>
      </c>
      <c r="AD22" t="str">
        <f t="shared" si="14"/>
        <v xml:space="preserve">["VXP"] = 0; </v>
      </c>
      <c r="AE22" t="str">
        <f t="shared" si="15"/>
        <v>10</v>
      </c>
      <c r="AF22" t="str">
        <f t="shared" si="16"/>
        <v xml:space="preserve">["LP"] = 10; </v>
      </c>
      <c r="AG22" t="str">
        <f t="shared" si="17"/>
        <v>700</v>
      </c>
      <c r="AH22" t="str">
        <f t="shared" si="18"/>
        <v xml:space="preserve">["REP"] = 700; </v>
      </c>
      <c r="AI22">
        <f>VLOOKUP(K22,Faction!A$2:B$78,2,FALSE)</f>
        <v>15</v>
      </c>
      <c r="AJ22" t="str">
        <f t="shared" si="19"/>
        <v xml:space="preserve">["FACTION"] = 15; </v>
      </c>
      <c r="AK22" t="str">
        <f t="shared" si="20"/>
        <v xml:space="preserve">["TIER"] = 1; </v>
      </c>
      <c r="AL22" t="str">
        <f t="shared" si="21"/>
        <v xml:space="preserve">["MIN_LVL"] = "58"; </v>
      </c>
      <c r="AM22" t="str">
        <f t="shared" si="22"/>
        <v/>
      </c>
      <c r="AN22" t="str">
        <f t="shared" si="23"/>
        <v xml:space="preserve">["NAME"] = { ["EN"] = "Light of Lumul-nar"; }; </v>
      </c>
      <c r="AO22" t="str">
        <f t="shared" si="24"/>
        <v xml:space="preserve">["LORE"] = { ["EN"] = "If the Hall of Mirrors can be liberated from Ergoth and Frost-tail, light may return to the Mines of Moria."; }; </v>
      </c>
      <c r="AP22" t="str">
        <f t="shared" si="25"/>
        <v xml:space="preserve">["SUMMARY"] = { ["EN"] = "Complete 3 deeds in The Mirror Halls of Lumul-nar"; }; </v>
      </c>
      <c r="AQ22" t="str">
        <f t="shared" si="26"/>
        <v xml:space="preserve">["TITLE"] = { ["EN"] = "Defender of the Hidden Dawn"; }; </v>
      </c>
      <c r="AR22" t="str">
        <f t="shared" si="27"/>
        <v>};</v>
      </c>
    </row>
    <row r="23" spans="1:44" x14ac:dyDescent="0.25">
      <c r="A23">
        <v>1879152741</v>
      </c>
      <c r="B23">
        <v>3</v>
      </c>
      <c r="C23">
        <v>19</v>
      </c>
      <c r="D23" t="s">
        <v>667</v>
      </c>
      <c r="E23" t="s">
        <v>26</v>
      </c>
      <c r="G23" t="s">
        <v>668</v>
      </c>
      <c r="H23">
        <v>10</v>
      </c>
      <c r="I23" t="s">
        <v>665</v>
      </c>
      <c r="J23">
        <v>700</v>
      </c>
      <c r="K23" t="s">
        <v>54</v>
      </c>
      <c r="L23" t="s">
        <v>669</v>
      </c>
      <c r="M23" t="s">
        <v>1660</v>
      </c>
      <c r="N23">
        <v>2</v>
      </c>
      <c r="O23">
        <v>58</v>
      </c>
      <c r="S23" t="str">
        <f t="shared" si="4"/>
        <v xml:space="preserve"> [22] = {["ID"] = 1879152741; }; -- The Crystal Mirror-shards</v>
      </c>
      <c r="T23" s="1" t="str">
        <f t="shared" si="5"/>
        <v xml:space="preserve"> [22] = {["ID"] = 1879152741; ["SAVE_INDEX"] = 19; ["TYPE"] =  6; ["VXP"] = 0; ["LP"] = 10; ["REP"] = 700; ["FACTION"] = 15; ["TIER"] = 2; ["MIN_LVL"] = "58"; ["NAME"] = { ["EN"] = "The Crystal Mirror-shards"; }; ["LORE"] = { ["EN"] = "The Hall of Mirrors was once a conerstone to light in Moria. Now the pieces of that once majestic system litter the floor."; }; ["SUMMARY"] = { ["EN"] = "Find 5 mirror-shards in The Mirror Halls of Lumul-nar"; }; ["TITLE"] = { ["EN"] = "Bringer of Light"; }; };</v>
      </c>
      <c r="U23">
        <f t="shared" si="6"/>
        <v>22</v>
      </c>
      <c r="V23" t="str">
        <f t="shared" si="7"/>
        <v xml:space="preserve"> [22] = {</v>
      </c>
      <c r="W23" t="str">
        <f t="shared" si="8"/>
        <v xml:space="preserve">["ID"] = 1879152741; </v>
      </c>
      <c r="X23" t="str">
        <f t="shared" si="9"/>
        <v xml:space="preserve">["ID"] = 1879152741; </v>
      </c>
      <c r="Y23" t="str">
        <f t="shared" si="10"/>
        <v/>
      </c>
      <c r="Z23" s="1" t="str">
        <f t="shared" si="11"/>
        <v xml:space="preserve">["SAVE_INDEX"] = 19; </v>
      </c>
      <c r="AA23">
        <f>VLOOKUP(E23,Type!A$2:B$18,2,FALSE)</f>
        <v>6</v>
      </c>
      <c r="AB23" t="str">
        <f t="shared" si="12"/>
        <v xml:space="preserve">["TYPE"] =  6; </v>
      </c>
      <c r="AC23" t="str">
        <f t="shared" si="13"/>
        <v>0</v>
      </c>
      <c r="AD23" t="str">
        <f t="shared" si="14"/>
        <v xml:space="preserve">["VXP"] = 0; </v>
      </c>
      <c r="AE23" t="str">
        <f t="shared" si="15"/>
        <v>10</v>
      </c>
      <c r="AF23" t="str">
        <f t="shared" si="16"/>
        <v xml:space="preserve">["LP"] = 10; </v>
      </c>
      <c r="AG23" t="str">
        <f t="shared" si="17"/>
        <v>700</v>
      </c>
      <c r="AH23" t="str">
        <f t="shared" si="18"/>
        <v xml:space="preserve">["REP"] = 700; </v>
      </c>
      <c r="AI23">
        <f>VLOOKUP(K23,Faction!A$2:B$78,2,FALSE)</f>
        <v>15</v>
      </c>
      <c r="AJ23" t="str">
        <f t="shared" si="19"/>
        <v xml:space="preserve">["FACTION"] = 15; </v>
      </c>
      <c r="AK23" t="str">
        <f t="shared" si="20"/>
        <v xml:space="preserve">["TIER"] = 2; </v>
      </c>
      <c r="AL23" t="str">
        <f t="shared" si="21"/>
        <v xml:space="preserve">["MIN_LVL"] = "58"; </v>
      </c>
      <c r="AM23" t="str">
        <f t="shared" si="22"/>
        <v/>
      </c>
      <c r="AN23" t="str">
        <f t="shared" si="23"/>
        <v xml:space="preserve">["NAME"] = { ["EN"] = "The Crystal Mirror-shards"; }; </v>
      </c>
      <c r="AO23" t="str">
        <f t="shared" si="24"/>
        <v xml:space="preserve">["LORE"] = { ["EN"] = "The Hall of Mirrors was once a conerstone to light in Moria. Now the pieces of that once majestic system litter the floor."; }; </v>
      </c>
      <c r="AP23" t="str">
        <f t="shared" si="25"/>
        <v xml:space="preserve">["SUMMARY"] = { ["EN"] = "Find 5 mirror-shards in The Mirror Halls of Lumul-nar"; }; </v>
      </c>
      <c r="AQ23" t="str">
        <f t="shared" si="26"/>
        <v xml:space="preserve">["TITLE"] = { ["EN"] = "Bringer of Light"; }; </v>
      </c>
      <c r="AR23" t="str">
        <f t="shared" si="27"/>
        <v>};</v>
      </c>
    </row>
    <row r="24" spans="1:44" x14ac:dyDescent="0.25">
      <c r="A24">
        <v>1879152743</v>
      </c>
      <c r="B24">
        <v>4</v>
      </c>
      <c r="C24">
        <v>20</v>
      </c>
      <c r="D24" t="s">
        <v>670</v>
      </c>
      <c r="E24" t="s">
        <v>31</v>
      </c>
      <c r="G24" t="s">
        <v>671</v>
      </c>
      <c r="H24">
        <v>5</v>
      </c>
      <c r="I24" t="s">
        <v>665</v>
      </c>
      <c r="J24">
        <v>700</v>
      </c>
      <c r="K24" t="s">
        <v>54</v>
      </c>
      <c r="L24" t="s">
        <v>672</v>
      </c>
      <c r="M24" t="s">
        <v>1803</v>
      </c>
      <c r="N24">
        <v>2</v>
      </c>
      <c r="O24">
        <v>58</v>
      </c>
      <c r="S24" t="str">
        <f t="shared" si="4"/>
        <v xml:space="preserve"> [23] = {["ID"] = 1879152743; }; -- An Evil Reflection</v>
      </c>
      <c r="T24" s="1" t="str">
        <f t="shared" si="5"/>
        <v xml:space="preserve"> [23] = {["ID"] = 1879152743; ["SAVE_INDEX"] = 20; ["TYPE"] =  4; ["VXP"] = 0; ["LP"] =  5; ["REP"] = 700; ["FACTION"] = 15; ["TIER"] = 2; ["MIN_LVL"] = "58"; ["NAME"] = { ["EN"] = "An Evil Reflection"; }; ["LORE"] = { ["EN"] = "Vile Wargs and fearsome merrevail darken Lumul-nar, the Hall of Mirrors. The light will not return here until the leaders of these evil creatures are dispatched. This deed can only be completed in the group version of the instance."; }; ["SUMMARY"] = { ["EN"] = "Defeat 2 leaders in The Mirror Halls of Lumul-nar"; }; ["TITLE"] = { ["EN"] = "Slayer of the Shadows"; }; };</v>
      </c>
      <c r="U24">
        <f t="shared" si="6"/>
        <v>23</v>
      </c>
      <c r="V24" t="str">
        <f t="shared" si="7"/>
        <v xml:space="preserve"> [23] = {</v>
      </c>
      <c r="W24" t="str">
        <f t="shared" si="8"/>
        <v xml:space="preserve">["ID"] = 1879152743; </v>
      </c>
      <c r="X24" t="str">
        <f t="shared" si="9"/>
        <v xml:space="preserve">["ID"] = 1879152743; </v>
      </c>
      <c r="Y24" t="str">
        <f t="shared" si="10"/>
        <v/>
      </c>
      <c r="Z24" s="1" t="str">
        <f t="shared" si="11"/>
        <v xml:space="preserve">["SAVE_INDEX"] = 20; </v>
      </c>
      <c r="AA24">
        <f>VLOOKUP(E24,Type!A$2:B$18,2,FALSE)</f>
        <v>4</v>
      </c>
      <c r="AB24" t="str">
        <f t="shared" si="12"/>
        <v xml:space="preserve">["TYPE"] =  4; </v>
      </c>
      <c r="AC24" t="str">
        <f t="shared" si="13"/>
        <v>0</v>
      </c>
      <c r="AD24" t="str">
        <f t="shared" si="14"/>
        <v xml:space="preserve">["VXP"] = 0; </v>
      </c>
      <c r="AE24" t="str">
        <f t="shared" si="15"/>
        <v>5</v>
      </c>
      <c r="AF24" t="str">
        <f t="shared" si="16"/>
        <v xml:space="preserve">["LP"] =  5; </v>
      </c>
      <c r="AG24" t="str">
        <f t="shared" si="17"/>
        <v>700</v>
      </c>
      <c r="AH24" t="str">
        <f t="shared" si="18"/>
        <v xml:space="preserve">["REP"] = 700; </v>
      </c>
      <c r="AI24">
        <f>VLOOKUP(K24,Faction!A$2:B$78,2,FALSE)</f>
        <v>15</v>
      </c>
      <c r="AJ24" t="str">
        <f t="shared" si="19"/>
        <v xml:space="preserve">["FACTION"] = 15; </v>
      </c>
      <c r="AK24" t="str">
        <f t="shared" si="20"/>
        <v xml:space="preserve">["TIER"] = 2; </v>
      </c>
      <c r="AL24" t="str">
        <f t="shared" si="21"/>
        <v xml:space="preserve">["MIN_LVL"] = "58"; </v>
      </c>
      <c r="AM24" t="str">
        <f t="shared" si="22"/>
        <v/>
      </c>
      <c r="AN24" t="str">
        <f t="shared" si="23"/>
        <v xml:space="preserve">["NAME"] = { ["EN"] = "An Evil Reflection"; }; </v>
      </c>
      <c r="AO24" t="str">
        <f t="shared" si="24"/>
        <v xml:space="preserve">["LORE"] = { ["EN"] = "Vile Wargs and fearsome merrevail darken Lumul-nar, the Hall of Mirrors. The light will not return here until the leaders of these evil creatures are dispatched. This deed can only be completed in the group version of the instance."; }; </v>
      </c>
      <c r="AP24" t="str">
        <f t="shared" si="25"/>
        <v xml:space="preserve">["SUMMARY"] = { ["EN"] = "Defeat 2 leaders in The Mirror Halls of Lumul-nar"; }; </v>
      </c>
      <c r="AQ24" t="str">
        <f t="shared" si="26"/>
        <v xml:space="preserve">["TITLE"] = { ["EN"] = "Slayer of the Shadows"; }; </v>
      </c>
      <c r="AR24" t="str">
        <f t="shared" si="27"/>
        <v>};</v>
      </c>
    </row>
    <row r="25" spans="1:44" x14ac:dyDescent="0.25">
      <c r="A25">
        <v>1879152745</v>
      </c>
      <c r="B25">
        <v>6</v>
      </c>
      <c r="C25">
        <v>21</v>
      </c>
      <c r="D25" t="s">
        <v>1401</v>
      </c>
      <c r="E25" t="s">
        <v>31</v>
      </c>
      <c r="H25">
        <v>10</v>
      </c>
      <c r="I25" t="s">
        <v>665</v>
      </c>
      <c r="J25">
        <v>700</v>
      </c>
      <c r="K25" t="s">
        <v>54</v>
      </c>
      <c r="L25" t="s">
        <v>674</v>
      </c>
      <c r="M25" t="s">
        <v>728</v>
      </c>
      <c r="N25">
        <v>2</v>
      </c>
      <c r="O25">
        <v>58</v>
      </c>
      <c r="S25" t="str">
        <f t="shared" si="4"/>
        <v xml:space="preserve"> [24] = {["ID"] = 1879152745; }; -- Lumul-nar Morroval-slayer (Advanced)</v>
      </c>
      <c r="T25" s="1" t="str">
        <f t="shared" si="5"/>
        <v xml:space="preserve"> [24] = {["ID"] = 1879152745; ["SAVE_INDEX"] = 21; ["TYPE"] =  4; ["VXP"] = 0; ["LP"] = 10; ["REP"] = 700; ["FACTION"] = 15; ["TIER"] = 2; ["MIN_LVL"] = "58"; ["NAME"] = { ["EN"] = "Lumul-nar Morroval-slayer (Advanced)"; }; ["LORE"] = { ["EN"] = "The merrevail of Ergoth strive to keep the mirrors of Lumul-nar darkened."; }; ["SUMMARY"] = { ["EN"] = "Defeat 240 Morroval in The Mirror Halls of Lumul-nar"; }; };</v>
      </c>
      <c r="U25">
        <f t="shared" si="6"/>
        <v>24</v>
      </c>
      <c r="V25" t="str">
        <f t="shared" si="7"/>
        <v xml:space="preserve"> [24] = {</v>
      </c>
      <c r="W25" t="str">
        <f t="shared" si="8"/>
        <v xml:space="preserve">["ID"] = 1879152745; </v>
      </c>
      <c r="X25" t="str">
        <f t="shared" si="9"/>
        <v xml:space="preserve">["ID"] = 1879152745; </v>
      </c>
      <c r="Y25" t="str">
        <f t="shared" si="10"/>
        <v/>
      </c>
      <c r="Z25" s="1" t="str">
        <f t="shared" si="11"/>
        <v xml:space="preserve">["SAVE_INDEX"] = 21; </v>
      </c>
      <c r="AA25">
        <f>VLOOKUP(E25,Type!A$2:B$18,2,FALSE)</f>
        <v>4</v>
      </c>
      <c r="AB25" t="str">
        <f t="shared" si="12"/>
        <v xml:space="preserve">["TYPE"] =  4; </v>
      </c>
      <c r="AC25" t="str">
        <f t="shared" si="13"/>
        <v>0</v>
      </c>
      <c r="AD25" t="str">
        <f t="shared" si="14"/>
        <v xml:space="preserve">["VXP"] = 0; </v>
      </c>
      <c r="AE25" t="str">
        <f t="shared" si="15"/>
        <v>10</v>
      </c>
      <c r="AF25" t="str">
        <f t="shared" si="16"/>
        <v xml:space="preserve">["LP"] = 10; </v>
      </c>
      <c r="AG25" t="str">
        <f t="shared" si="17"/>
        <v>700</v>
      </c>
      <c r="AH25" t="str">
        <f t="shared" si="18"/>
        <v xml:space="preserve">["REP"] = 700; </v>
      </c>
      <c r="AI25">
        <f>VLOOKUP(K25,Faction!A$2:B$78,2,FALSE)</f>
        <v>15</v>
      </c>
      <c r="AJ25" t="str">
        <f t="shared" si="19"/>
        <v xml:space="preserve">["FACTION"] = 15; </v>
      </c>
      <c r="AK25" t="str">
        <f t="shared" si="20"/>
        <v xml:space="preserve">["TIER"] = 2; </v>
      </c>
      <c r="AL25" t="str">
        <f t="shared" si="21"/>
        <v xml:space="preserve">["MIN_LVL"] = "58"; </v>
      </c>
      <c r="AM25" t="str">
        <f t="shared" si="22"/>
        <v/>
      </c>
      <c r="AN25" t="str">
        <f t="shared" si="23"/>
        <v xml:space="preserve">["NAME"] = { ["EN"] = "Lumul-nar Morroval-slayer (Advanced)"; }; </v>
      </c>
      <c r="AO25" t="str">
        <f t="shared" si="24"/>
        <v xml:space="preserve">["LORE"] = { ["EN"] = "The merrevail of Ergoth strive to keep the mirrors of Lumul-nar darkened."; }; </v>
      </c>
      <c r="AP25" t="str">
        <f t="shared" si="25"/>
        <v xml:space="preserve">["SUMMARY"] = { ["EN"] = "Defeat 240 Morroval in The Mirror Halls of Lumul-nar"; }; </v>
      </c>
      <c r="AQ25" t="str">
        <f t="shared" si="26"/>
        <v/>
      </c>
      <c r="AR25" t="str">
        <f t="shared" si="27"/>
        <v>};</v>
      </c>
    </row>
    <row r="26" spans="1:44" x14ac:dyDescent="0.25">
      <c r="A26">
        <v>1879152744</v>
      </c>
      <c r="B26">
        <v>5</v>
      </c>
      <c r="C26">
        <v>22</v>
      </c>
      <c r="D26" t="s">
        <v>1400</v>
      </c>
      <c r="E26" t="s">
        <v>31</v>
      </c>
      <c r="G26" t="s">
        <v>2011</v>
      </c>
      <c r="H26">
        <v>5</v>
      </c>
      <c r="I26" t="s">
        <v>665</v>
      </c>
      <c r="J26">
        <v>700</v>
      </c>
      <c r="K26" t="s">
        <v>54</v>
      </c>
      <c r="L26" t="s">
        <v>673</v>
      </c>
      <c r="M26" t="s">
        <v>728</v>
      </c>
      <c r="N26">
        <v>3</v>
      </c>
      <c r="O26">
        <v>58</v>
      </c>
      <c r="S26" t="str">
        <f t="shared" si="4"/>
        <v xml:space="preserve"> [25] = {["ID"] = 1879152744; }; -- Lumul-nar Morroval-slayer</v>
      </c>
      <c r="T26" s="1" t="str">
        <f t="shared" si="5"/>
        <v xml:space="preserve"> [25] = {["ID"] = 1879152744; ["SAVE_INDEX"] = 22; ["TYPE"] =  4; ["VXP"] = 0; ["LP"] =  5; ["REP"] = 700; ["FACTION"] = 15; ["TIER"] = 3; ["MIN_LVL"] = "58"; ["NAME"] = { ["EN"] = "Lumul-nar Morroval-slayer"; }; ["LORE"] = { ["EN"] = "The merrevail of Ergoth strive to keep the mirrors of Lumul-nar darkened."; }; ["SUMMARY"] = { ["EN"] = "Defeat 120 Morroval in The Mirror Halls of Lumul-nar"; }; ["TITLE"] = { ["EN"] = "the Silencer"; }; };</v>
      </c>
      <c r="U26">
        <f t="shared" si="6"/>
        <v>25</v>
      </c>
      <c r="V26" t="str">
        <f t="shared" si="7"/>
        <v xml:space="preserve"> [25] = {</v>
      </c>
      <c r="W26" t="str">
        <f t="shared" si="8"/>
        <v xml:space="preserve">["ID"] = 1879152744; </v>
      </c>
      <c r="X26" t="str">
        <f t="shared" si="9"/>
        <v xml:space="preserve">["ID"] = 1879152744; </v>
      </c>
      <c r="Y26" t="str">
        <f t="shared" si="10"/>
        <v/>
      </c>
      <c r="Z26" s="1" t="str">
        <f t="shared" si="11"/>
        <v xml:space="preserve">["SAVE_INDEX"] = 22; </v>
      </c>
      <c r="AA26">
        <f>VLOOKUP(E26,Type!A$2:B$18,2,FALSE)</f>
        <v>4</v>
      </c>
      <c r="AB26" t="str">
        <f t="shared" si="12"/>
        <v xml:space="preserve">["TYPE"] =  4; </v>
      </c>
      <c r="AC26" t="str">
        <f t="shared" si="13"/>
        <v>0</v>
      </c>
      <c r="AD26" t="str">
        <f t="shared" si="14"/>
        <v xml:space="preserve">["VXP"] = 0; </v>
      </c>
      <c r="AE26" t="str">
        <f t="shared" si="15"/>
        <v>5</v>
      </c>
      <c r="AF26" t="str">
        <f t="shared" si="16"/>
        <v xml:space="preserve">["LP"] =  5; </v>
      </c>
      <c r="AG26" t="str">
        <f t="shared" si="17"/>
        <v>700</v>
      </c>
      <c r="AH26" t="str">
        <f t="shared" si="18"/>
        <v xml:space="preserve">["REP"] = 700; </v>
      </c>
      <c r="AI26">
        <f>VLOOKUP(K26,Faction!A$2:B$78,2,FALSE)</f>
        <v>15</v>
      </c>
      <c r="AJ26" t="str">
        <f t="shared" si="19"/>
        <v xml:space="preserve">["FACTION"] = 15; </v>
      </c>
      <c r="AK26" t="str">
        <f t="shared" si="20"/>
        <v xml:space="preserve">["TIER"] = 3; </v>
      </c>
      <c r="AL26" t="str">
        <f t="shared" si="21"/>
        <v xml:space="preserve">["MIN_LVL"] = "58"; </v>
      </c>
      <c r="AM26" t="str">
        <f t="shared" si="22"/>
        <v/>
      </c>
      <c r="AN26" t="str">
        <f t="shared" si="23"/>
        <v xml:space="preserve">["NAME"] = { ["EN"] = "Lumul-nar Morroval-slayer"; }; </v>
      </c>
      <c r="AO26" t="str">
        <f t="shared" si="24"/>
        <v xml:space="preserve">["LORE"] = { ["EN"] = "The merrevail of Ergoth strive to keep the mirrors of Lumul-nar darkened."; }; </v>
      </c>
      <c r="AP26" t="str">
        <f t="shared" si="25"/>
        <v xml:space="preserve">["SUMMARY"] = { ["EN"] = "Defeat 120 Morroval in The Mirror Halls of Lumul-nar"; }; </v>
      </c>
      <c r="AQ26" t="str">
        <f t="shared" si="26"/>
        <v xml:space="preserve">["TITLE"] = { ["EN"] = "the Silencer"; }; </v>
      </c>
      <c r="AR26" t="str">
        <f t="shared" si="27"/>
        <v>};</v>
      </c>
    </row>
    <row r="27" spans="1:44" x14ac:dyDescent="0.25">
      <c r="D27" s="2" t="s">
        <v>677</v>
      </c>
      <c r="E27" s="2" t="s">
        <v>134</v>
      </c>
      <c r="K27" t="s">
        <v>79</v>
      </c>
      <c r="Q27">
        <v>57</v>
      </c>
      <c r="S27" t="str">
        <f t="shared" si="4"/>
        <v xml:space="preserve"> [26] = {["CAT_ID"] = 57; }; -- Nalâ-dûm</v>
      </c>
      <c r="T27" s="1" t="str">
        <f t="shared" si="5"/>
        <v xml:space="preserve"> [26] = {                                          ["TYPE"] = 14; ["VXP"] = 0; ["LP"] =  0; ["REP"] =   0; ["FACTION"] =  1; ["TIER"] = 0;                     ["NAME"] = { ["EN"] = "Nalâ-dûm"; }; };</v>
      </c>
      <c r="U27">
        <f t="shared" si="6"/>
        <v>26</v>
      </c>
      <c r="V27" t="str">
        <f t="shared" si="7"/>
        <v xml:space="preserve"> [26] = {</v>
      </c>
      <c r="W27" t="str">
        <f t="shared" si="8"/>
        <v xml:space="preserve">                     </v>
      </c>
      <c r="X27" t="str">
        <f t="shared" si="9"/>
        <v/>
      </c>
      <c r="Y27" t="str">
        <f t="shared" si="10"/>
        <v xml:space="preserve">["CAT_ID"] = 57; </v>
      </c>
      <c r="Z27" s="1" t="str">
        <f t="shared" si="11"/>
        <v xml:space="preserve">                     </v>
      </c>
      <c r="AA27">
        <f>VLOOKUP(E27,Type!A$2:B$18,2,FALSE)</f>
        <v>14</v>
      </c>
      <c r="AB27" t="str">
        <f t="shared" si="12"/>
        <v xml:space="preserve">["TYPE"] = 14; </v>
      </c>
      <c r="AC27" t="str">
        <f t="shared" si="13"/>
        <v>0</v>
      </c>
      <c r="AD27" t="str">
        <f t="shared" si="14"/>
        <v xml:space="preserve">["VXP"] = 0; </v>
      </c>
      <c r="AE27" t="str">
        <f t="shared" si="15"/>
        <v>0</v>
      </c>
      <c r="AF27" t="str">
        <f t="shared" si="16"/>
        <v xml:space="preserve">["LP"] =  0; </v>
      </c>
      <c r="AG27" t="str">
        <f t="shared" si="17"/>
        <v>0</v>
      </c>
      <c r="AH27" t="str">
        <f t="shared" si="18"/>
        <v xml:space="preserve">["REP"] =   0; </v>
      </c>
      <c r="AI27">
        <f>VLOOKUP(K27,Faction!A$2:B$78,2,FALSE)</f>
        <v>1</v>
      </c>
      <c r="AJ27" t="str">
        <f t="shared" si="19"/>
        <v xml:space="preserve">["FACTION"] =  1; </v>
      </c>
      <c r="AK27" t="str">
        <f t="shared" si="20"/>
        <v xml:space="preserve">["TIER"] = 0; </v>
      </c>
      <c r="AL27" t="str">
        <f t="shared" si="21"/>
        <v xml:space="preserve">                    </v>
      </c>
      <c r="AM27" t="str">
        <f t="shared" si="22"/>
        <v/>
      </c>
      <c r="AN27" t="str">
        <f t="shared" si="23"/>
        <v xml:space="preserve">["NAME"] = { ["EN"] = "Nalâ-dûm"; }; </v>
      </c>
      <c r="AO27" t="str">
        <f t="shared" si="24"/>
        <v/>
      </c>
      <c r="AP27" t="str">
        <f t="shared" si="25"/>
        <v/>
      </c>
      <c r="AQ27" t="str">
        <f t="shared" si="26"/>
        <v/>
      </c>
      <c r="AR27" t="str">
        <f t="shared" si="27"/>
        <v>};</v>
      </c>
    </row>
    <row r="28" spans="1:44" x14ac:dyDescent="0.25">
      <c r="A28">
        <v>1879150857</v>
      </c>
      <c r="B28">
        <v>7</v>
      </c>
      <c r="C28">
        <v>23</v>
      </c>
      <c r="D28" t="s">
        <v>675</v>
      </c>
      <c r="E28" t="s">
        <v>31</v>
      </c>
      <c r="G28" t="s">
        <v>676</v>
      </c>
      <c r="H28">
        <v>10</v>
      </c>
      <c r="I28" t="s">
        <v>677</v>
      </c>
      <c r="J28">
        <v>700</v>
      </c>
      <c r="K28" t="s">
        <v>54</v>
      </c>
      <c r="L28" t="s">
        <v>678</v>
      </c>
      <c r="M28" t="s">
        <v>729</v>
      </c>
      <c r="N28">
        <v>1</v>
      </c>
      <c r="O28">
        <v>58</v>
      </c>
      <c r="S28" t="str">
        <f t="shared" si="4"/>
        <v xml:space="preserve"> [27] = {["ID"] = 1879150857; }; -- Scourge of Nalâ-dûm</v>
      </c>
      <c r="T28" s="1" t="str">
        <f t="shared" si="5"/>
        <v xml:space="preserve"> [27] = {["ID"] = 1879150857; ["SAVE_INDEX"] = 23; ["TYPE"] =  4; ["VXP"] = 0; ["LP"] = 10; ["REP"] = 700; ["FACTION"] = 15; ["TIER"] = 1; ["MIN_LVL"] = "58"; ["NAME"] = { ["EN"] = "Scourge of Nalâ-dûm"; }; ["LORE"] = { ["EN"] = "The flooded Water-wheels spawn numerous creatures and plants which choke the workings of the mechanisms."; }; ["SUMMARY"] = { ["EN"] = "Complete 3 deeds in the Water-wheels of Nalâ-dûm"; }; ["TITLE"] = { ["EN"] = "Engineer of Nalâ-dûm"; }; };</v>
      </c>
      <c r="U28">
        <f t="shared" si="6"/>
        <v>27</v>
      </c>
      <c r="V28" t="str">
        <f t="shared" si="7"/>
        <v xml:space="preserve"> [27] = {</v>
      </c>
      <c r="W28" t="str">
        <f t="shared" si="8"/>
        <v xml:space="preserve">["ID"] = 1879150857; </v>
      </c>
      <c r="X28" t="str">
        <f t="shared" si="9"/>
        <v xml:space="preserve">["ID"] = 1879150857; </v>
      </c>
      <c r="Y28" t="str">
        <f t="shared" si="10"/>
        <v/>
      </c>
      <c r="Z28" s="1" t="str">
        <f t="shared" si="11"/>
        <v xml:space="preserve">["SAVE_INDEX"] = 23; </v>
      </c>
      <c r="AA28">
        <f>VLOOKUP(E28,Type!A$2:B$18,2,FALSE)</f>
        <v>4</v>
      </c>
      <c r="AB28" t="str">
        <f t="shared" si="12"/>
        <v xml:space="preserve">["TYPE"] =  4; </v>
      </c>
      <c r="AC28" t="str">
        <f t="shared" si="13"/>
        <v>0</v>
      </c>
      <c r="AD28" t="str">
        <f t="shared" si="14"/>
        <v xml:space="preserve">["VXP"] = 0; </v>
      </c>
      <c r="AE28" t="str">
        <f t="shared" si="15"/>
        <v>10</v>
      </c>
      <c r="AF28" t="str">
        <f t="shared" si="16"/>
        <v xml:space="preserve">["LP"] = 10; </v>
      </c>
      <c r="AG28" t="str">
        <f t="shared" si="17"/>
        <v>700</v>
      </c>
      <c r="AH28" t="str">
        <f t="shared" si="18"/>
        <v xml:space="preserve">["REP"] = 700; </v>
      </c>
      <c r="AI28">
        <f>VLOOKUP(K28,Faction!A$2:B$78,2,FALSE)</f>
        <v>15</v>
      </c>
      <c r="AJ28" t="str">
        <f t="shared" si="19"/>
        <v xml:space="preserve">["FACTION"] = 15; </v>
      </c>
      <c r="AK28" t="str">
        <f t="shared" si="20"/>
        <v xml:space="preserve">["TIER"] = 1; </v>
      </c>
      <c r="AL28" t="str">
        <f t="shared" si="21"/>
        <v xml:space="preserve">["MIN_LVL"] = "58"; </v>
      </c>
      <c r="AM28" t="str">
        <f t="shared" si="22"/>
        <v/>
      </c>
      <c r="AN28" t="str">
        <f t="shared" si="23"/>
        <v xml:space="preserve">["NAME"] = { ["EN"] = "Scourge of Nalâ-dûm"; }; </v>
      </c>
      <c r="AO28" t="str">
        <f t="shared" si="24"/>
        <v xml:space="preserve">["LORE"] = { ["EN"] = "The flooded Water-wheels spawn numerous creatures and plants which choke the workings of the mechanisms."; }; </v>
      </c>
      <c r="AP28" t="str">
        <f t="shared" si="25"/>
        <v xml:space="preserve">["SUMMARY"] = { ["EN"] = "Complete 3 deeds in the Water-wheels of Nalâ-dûm"; }; </v>
      </c>
      <c r="AQ28" t="str">
        <f t="shared" si="26"/>
        <v xml:space="preserve">["TITLE"] = { ["EN"] = "Engineer of Nalâ-dûm"; }; </v>
      </c>
      <c r="AR28" t="str">
        <f t="shared" si="27"/>
        <v>};</v>
      </c>
    </row>
    <row r="29" spans="1:44" x14ac:dyDescent="0.25">
      <c r="A29">
        <v>1879150856</v>
      </c>
      <c r="B29">
        <v>8</v>
      </c>
      <c r="C29">
        <v>24</v>
      </c>
      <c r="D29" t="s">
        <v>679</v>
      </c>
      <c r="E29" t="s">
        <v>26</v>
      </c>
      <c r="G29" t="s">
        <v>680</v>
      </c>
      <c r="H29">
        <v>10</v>
      </c>
      <c r="I29" t="s">
        <v>677</v>
      </c>
      <c r="J29">
        <v>700</v>
      </c>
      <c r="K29" t="s">
        <v>54</v>
      </c>
      <c r="L29" t="s">
        <v>681</v>
      </c>
      <c r="M29" t="s">
        <v>730</v>
      </c>
      <c r="N29">
        <v>2</v>
      </c>
      <c r="O29">
        <v>58</v>
      </c>
      <c r="S29" t="str">
        <f t="shared" si="4"/>
        <v xml:space="preserve"> [28] = {["ID"] = 1879150856; }; -- Plants of the Water-works</v>
      </c>
      <c r="T29" s="1" t="str">
        <f t="shared" si="5"/>
        <v xml:space="preserve"> [28] = {["ID"] = 1879150856; ["SAVE_INDEX"] = 24; ["TYPE"] =  6; ["VXP"] = 0; ["LP"] = 10; ["REP"] = 700; ["FACTION"] = 15; ["TIER"] = 2; ["MIN_LVL"] = "58"; ["NAME"] = { ["EN"] = "Plants of the Water-works"; }; ["LORE"] = { ["EN"] = "The Water-works house many creatures and types of life. The dwarves have yet to delve and catalogue even a fraction of the changes in this mysterious environment."; }; ["SUMMARY"] = { ["EN"] = "Find 5 plants in the Water-wheels of Nalâ-dûm"; }; ["TITLE"] = { ["EN"] = "Gardener of the Deep"; }; };</v>
      </c>
      <c r="U29">
        <f t="shared" si="6"/>
        <v>28</v>
      </c>
      <c r="V29" t="str">
        <f t="shared" si="7"/>
        <v xml:space="preserve"> [28] = {</v>
      </c>
      <c r="W29" t="str">
        <f t="shared" si="8"/>
        <v xml:space="preserve">["ID"] = 1879150856; </v>
      </c>
      <c r="X29" t="str">
        <f t="shared" si="9"/>
        <v xml:space="preserve">["ID"] = 1879150856; </v>
      </c>
      <c r="Y29" t="str">
        <f t="shared" si="10"/>
        <v/>
      </c>
      <c r="Z29" s="1" t="str">
        <f t="shared" si="11"/>
        <v xml:space="preserve">["SAVE_INDEX"] = 24; </v>
      </c>
      <c r="AA29">
        <f>VLOOKUP(E29,Type!A$2:B$18,2,FALSE)</f>
        <v>6</v>
      </c>
      <c r="AB29" t="str">
        <f t="shared" si="12"/>
        <v xml:space="preserve">["TYPE"] =  6; </v>
      </c>
      <c r="AC29" t="str">
        <f t="shared" si="13"/>
        <v>0</v>
      </c>
      <c r="AD29" t="str">
        <f t="shared" si="14"/>
        <v xml:space="preserve">["VXP"] = 0; </v>
      </c>
      <c r="AE29" t="str">
        <f t="shared" si="15"/>
        <v>10</v>
      </c>
      <c r="AF29" t="str">
        <f t="shared" si="16"/>
        <v xml:space="preserve">["LP"] = 10; </v>
      </c>
      <c r="AG29" t="str">
        <f t="shared" si="17"/>
        <v>700</v>
      </c>
      <c r="AH29" t="str">
        <f t="shared" si="18"/>
        <v xml:space="preserve">["REP"] = 700; </v>
      </c>
      <c r="AI29">
        <f>VLOOKUP(K29,Faction!A$2:B$78,2,FALSE)</f>
        <v>15</v>
      </c>
      <c r="AJ29" t="str">
        <f t="shared" si="19"/>
        <v xml:space="preserve">["FACTION"] = 15; </v>
      </c>
      <c r="AK29" t="str">
        <f t="shared" si="20"/>
        <v xml:space="preserve">["TIER"] = 2; </v>
      </c>
      <c r="AL29" t="str">
        <f t="shared" si="21"/>
        <v xml:space="preserve">["MIN_LVL"] = "58"; </v>
      </c>
      <c r="AM29" t="str">
        <f t="shared" si="22"/>
        <v/>
      </c>
      <c r="AN29" t="str">
        <f t="shared" si="23"/>
        <v xml:space="preserve">["NAME"] = { ["EN"] = "Plants of the Water-works"; }; </v>
      </c>
      <c r="AO29" t="str">
        <f t="shared" si="24"/>
        <v xml:space="preserve">["LORE"] = { ["EN"] = "The Water-works house many creatures and types of life. The dwarves have yet to delve and catalogue even a fraction of the changes in this mysterious environment."; }; </v>
      </c>
      <c r="AP29" t="str">
        <f t="shared" si="25"/>
        <v xml:space="preserve">["SUMMARY"] = { ["EN"] = "Find 5 plants in the Water-wheels of Nalâ-dûm"; }; </v>
      </c>
      <c r="AQ29" t="str">
        <f t="shared" si="26"/>
        <v xml:space="preserve">["TITLE"] = { ["EN"] = "Gardener of the Deep"; }; </v>
      </c>
      <c r="AR29" t="str">
        <f t="shared" si="27"/>
        <v>};</v>
      </c>
    </row>
    <row r="30" spans="1:44" x14ac:dyDescent="0.25">
      <c r="A30">
        <v>1879150870</v>
      </c>
      <c r="B30">
        <v>9</v>
      </c>
      <c r="C30">
        <v>25</v>
      </c>
      <c r="D30" t="s">
        <v>682</v>
      </c>
      <c r="E30" t="s">
        <v>31</v>
      </c>
      <c r="G30" t="s">
        <v>683</v>
      </c>
      <c r="H30">
        <v>5</v>
      </c>
      <c r="I30" t="s">
        <v>677</v>
      </c>
      <c r="J30">
        <v>700</v>
      </c>
      <c r="K30" t="s">
        <v>54</v>
      </c>
      <c r="L30" t="s">
        <v>684</v>
      </c>
      <c r="M30" t="s">
        <v>731</v>
      </c>
      <c r="N30">
        <v>2</v>
      </c>
      <c r="O30">
        <v>58</v>
      </c>
      <c r="S30" t="str">
        <f t="shared" si="4"/>
        <v xml:space="preserve"> [29] = {["ID"] = 1879150870; }; -- Enemies in Nalâ-dûm</v>
      </c>
      <c r="T30" s="1" t="str">
        <f t="shared" si="5"/>
        <v xml:space="preserve"> [29] = {["ID"] = 1879150870; ["SAVE_INDEX"] = 25; ["TYPE"] =  4; ["VXP"] = 0; ["LP"] =  5; ["REP"] = 700; ["FACTION"] = 15; ["TIER"] = 2; ["MIN_LVL"] = "58"; ["NAME"] = { ["EN"] = "Enemies in Nalâ-dûm"; }; ["LORE"] = { ["EN"] = "Vile foes, both beast and spirit, haunt the flooded depths of the Water-wheels."; }; ["SUMMARY"] = { ["EN"] = "Defeat 2 leaders in the Water-wheels of Nalâ-dûm"; }; ["TITLE"] = { ["EN"] = "Banisher of Darkness"; }; };</v>
      </c>
      <c r="U30">
        <f t="shared" si="6"/>
        <v>29</v>
      </c>
      <c r="V30" t="str">
        <f t="shared" si="7"/>
        <v xml:space="preserve"> [29] = {</v>
      </c>
      <c r="W30" t="str">
        <f t="shared" si="8"/>
        <v xml:space="preserve">["ID"] = 1879150870; </v>
      </c>
      <c r="X30" t="str">
        <f t="shared" si="9"/>
        <v xml:space="preserve">["ID"] = 1879150870; </v>
      </c>
      <c r="Y30" t="str">
        <f t="shared" si="10"/>
        <v/>
      </c>
      <c r="Z30" s="1" t="str">
        <f t="shared" si="11"/>
        <v xml:space="preserve">["SAVE_INDEX"] = 25; </v>
      </c>
      <c r="AA30">
        <f>VLOOKUP(E30,Type!A$2:B$18,2,FALSE)</f>
        <v>4</v>
      </c>
      <c r="AB30" t="str">
        <f t="shared" si="12"/>
        <v xml:space="preserve">["TYPE"] =  4; </v>
      </c>
      <c r="AC30" t="str">
        <f t="shared" si="13"/>
        <v>0</v>
      </c>
      <c r="AD30" t="str">
        <f t="shared" si="14"/>
        <v xml:space="preserve">["VXP"] = 0; </v>
      </c>
      <c r="AE30" t="str">
        <f t="shared" si="15"/>
        <v>5</v>
      </c>
      <c r="AF30" t="str">
        <f t="shared" si="16"/>
        <v xml:space="preserve">["LP"] =  5; </v>
      </c>
      <c r="AG30" t="str">
        <f t="shared" si="17"/>
        <v>700</v>
      </c>
      <c r="AH30" t="str">
        <f t="shared" si="18"/>
        <v xml:space="preserve">["REP"] = 700; </v>
      </c>
      <c r="AI30">
        <f>VLOOKUP(K30,Faction!A$2:B$78,2,FALSE)</f>
        <v>15</v>
      </c>
      <c r="AJ30" t="str">
        <f t="shared" si="19"/>
        <v xml:space="preserve">["FACTION"] = 15; </v>
      </c>
      <c r="AK30" t="str">
        <f t="shared" si="20"/>
        <v xml:space="preserve">["TIER"] = 2; </v>
      </c>
      <c r="AL30" t="str">
        <f t="shared" si="21"/>
        <v xml:space="preserve">["MIN_LVL"] = "58"; </v>
      </c>
      <c r="AM30" t="str">
        <f t="shared" si="22"/>
        <v/>
      </c>
      <c r="AN30" t="str">
        <f t="shared" si="23"/>
        <v xml:space="preserve">["NAME"] = { ["EN"] = "Enemies in Nalâ-dûm"; }; </v>
      </c>
      <c r="AO30" t="str">
        <f t="shared" si="24"/>
        <v xml:space="preserve">["LORE"] = { ["EN"] = "Vile foes, both beast and spirit, haunt the flooded depths of the Water-wheels."; }; </v>
      </c>
      <c r="AP30" t="str">
        <f t="shared" si="25"/>
        <v xml:space="preserve">["SUMMARY"] = { ["EN"] = "Defeat 2 leaders in the Water-wheels of Nalâ-dûm"; }; </v>
      </c>
      <c r="AQ30" t="str">
        <f t="shared" si="26"/>
        <v xml:space="preserve">["TITLE"] = { ["EN"] = "Banisher of Darkness"; }; </v>
      </c>
      <c r="AR30" t="str">
        <f t="shared" si="27"/>
        <v>};</v>
      </c>
    </row>
    <row r="31" spans="1:44" x14ac:dyDescent="0.25">
      <c r="A31">
        <v>1879150872</v>
      </c>
      <c r="B31">
        <v>11</v>
      </c>
      <c r="C31">
        <v>26</v>
      </c>
      <c r="D31" t="s">
        <v>688</v>
      </c>
      <c r="E31" t="s">
        <v>31</v>
      </c>
      <c r="H31">
        <v>10</v>
      </c>
      <c r="I31" t="s">
        <v>677</v>
      </c>
      <c r="J31">
        <v>700</v>
      </c>
      <c r="K31" t="s">
        <v>54</v>
      </c>
      <c r="L31" t="s">
        <v>689</v>
      </c>
      <c r="M31" t="s">
        <v>732</v>
      </c>
      <c r="N31">
        <v>2</v>
      </c>
      <c r="O31">
        <v>58</v>
      </c>
      <c r="S31" t="str">
        <f t="shared" si="4"/>
        <v xml:space="preserve"> [30] = {["ID"] = 1879150872; }; -- Nalâ-dûm Lizard-slayer (Advanced)</v>
      </c>
      <c r="T31" s="1" t="str">
        <f t="shared" si="5"/>
        <v xml:space="preserve"> [30] = {["ID"] = 1879150872; ["SAVE_INDEX"] = 26; ["TYPE"] =  4; ["VXP"] = 0; ["LP"] = 10; ["REP"] = 700; ["FACTION"] = 15; ["TIER"] = 2; ["MIN_LVL"] = "58"; ["NAME"] = { ["EN"] = "Nalâ-dûm Lizard-slayer (Advanced)"; }; ["LORE"] = { ["EN"] = "Since the fall of Khazad-dûm, the ancient Water-wheels of Moria have become choked with lizards of varying sizes."; }; ["SUMMARY"] = { ["EN"] = "Defeat 180 Lizards in the Water-wheels of Nalâ-dûm"; }; };</v>
      </c>
      <c r="U31">
        <f t="shared" si="6"/>
        <v>30</v>
      </c>
      <c r="V31" t="str">
        <f t="shared" si="7"/>
        <v xml:space="preserve"> [30] = {</v>
      </c>
      <c r="W31" t="str">
        <f t="shared" si="8"/>
        <v xml:space="preserve">["ID"] = 1879150872; </v>
      </c>
      <c r="X31" t="str">
        <f t="shared" si="9"/>
        <v xml:space="preserve">["ID"] = 1879150872; </v>
      </c>
      <c r="Y31" t="str">
        <f t="shared" si="10"/>
        <v/>
      </c>
      <c r="Z31" s="1" t="str">
        <f t="shared" si="11"/>
        <v xml:space="preserve">["SAVE_INDEX"] = 26; </v>
      </c>
      <c r="AA31">
        <f>VLOOKUP(E31,Type!A$2:B$18,2,FALSE)</f>
        <v>4</v>
      </c>
      <c r="AB31" t="str">
        <f t="shared" si="12"/>
        <v xml:space="preserve">["TYPE"] =  4; </v>
      </c>
      <c r="AC31" t="str">
        <f t="shared" si="13"/>
        <v>0</v>
      </c>
      <c r="AD31" t="str">
        <f t="shared" si="14"/>
        <v xml:space="preserve">["VXP"] = 0; </v>
      </c>
      <c r="AE31" t="str">
        <f t="shared" si="15"/>
        <v>10</v>
      </c>
      <c r="AF31" t="str">
        <f t="shared" si="16"/>
        <v xml:space="preserve">["LP"] = 10; </v>
      </c>
      <c r="AG31" t="str">
        <f t="shared" si="17"/>
        <v>700</v>
      </c>
      <c r="AH31" t="str">
        <f t="shared" si="18"/>
        <v xml:space="preserve">["REP"] = 700; </v>
      </c>
      <c r="AI31">
        <f>VLOOKUP(K31,Faction!A$2:B$78,2,FALSE)</f>
        <v>15</v>
      </c>
      <c r="AJ31" t="str">
        <f t="shared" si="19"/>
        <v xml:space="preserve">["FACTION"] = 15; </v>
      </c>
      <c r="AK31" t="str">
        <f t="shared" si="20"/>
        <v xml:space="preserve">["TIER"] = 2; </v>
      </c>
      <c r="AL31" t="str">
        <f t="shared" si="21"/>
        <v xml:space="preserve">["MIN_LVL"] = "58"; </v>
      </c>
      <c r="AM31" t="str">
        <f t="shared" si="22"/>
        <v/>
      </c>
      <c r="AN31" t="str">
        <f t="shared" si="23"/>
        <v xml:space="preserve">["NAME"] = { ["EN"] = "Nalâ-dûm Lizard-slayer (Advanced)"; }; </v>
      </c>
      <c r="AO31" t="str">
        <f t="shared" si="24"/>
        <v xml:space="preserve">["LORE"] = { ["EN"] = "Since the fall of Khazad-dûm, the ancient Water-wheels of Moria have become choked with lizards of varying sizes."; }; </v>
      </c>
      <c r="AP31" t="str">
        <f t="shared" si="25"/>
        <v xml:space="preserve">["SUMMARY"] = { ["EN"] = "Defeat 180 Lizards in the Water-wheels of Nalâ-dûm"; }; </v>
      </c>
      <c r="AQ31" t="str">
        <f t="shared" si="26"/>
        <v/>
      </c>
      <c r="AR31" t="str">
        <f t="shared" si="27"/>
        <v>};</v>
      </c>
    </row>
    <row r="32" spans="1:44" x14ac:dyDescent="0.25">
      <c r="A32">
        <v>1879150871</v>
      </c>
      <c r="B32">
        <v>10</v>
      </c>
      <c r="C32">
        <v>27</v>
      </c>
      <c r="D32" t="s">
        <v>685</v>
      </c>
      <c r="E32" t="s">
        <v>31</v>
      </c>
      <c r="G32" t="s">
        <v>686</v>
      </c>
      <c r="H32">
        <v>5</v>
      </c>
      <c r="I32" t="s">
        <v>677</v>
      </c>
      <c r="J32">
        <v>700</v>
      </c>
      <c r="K32" t="s">
        <v>54</v>
      </c>
      <c r="L32" t="s">
        <v>687</v>
      </c>
      <c r="M32" t="s">
        <v>732</v>
      </c>
      <c r="N32">
        <v>3</v>
      </c>
      <c r="O32">
        <v>58</v>
      </c>
      <c r="S32" t="str">
        <f t="shared" si="4"/>
        <v xml:space="preserve"> [31] = {["ID"] = 1879150871; }; -- Nalâ-dûm Lizard-slayer</v>
      </c>
      <c r="T32" s="1" t="str">
        <f t="shared" si="5"/>
        <v xml:space="preserve"> [31] = {["ID"] = 1879150871; ["SAVE_INDEX"] = 27; ["TYPE"] =  4; ["VXP"] = 0; ["LP"] =  5; ["REP"] = 700; ["FACTION"] = 15; ["TIER"] = 3; ["MIN_LVL"] = "58"; ["NAME"] = { ["EN"] = "Nalâ-dûm Lizard-slayer"; }; ["LORE"] = { ["EN"] = "Since the fall of Khazad-dûm, the ancient Water-wheels of Moria have become choked with lizards of varying sizes."; }; ["SUMMARY"] = { ["EN"] = "Defeat 120 Lizards in the Water-wheels of Nalâ-dûm"; }; ["TITLE"] = { ["EN"] = "Cold-blooded"; }; };</v>
      </c>
      <c r="U32">
        <f t="shared" si="6"/>
        <v>31</v>
      </c>
      <c r="V32" t="str">
        <f t="shared" si="7"/>
        <v xml:space="preserve"> [31] = {</v>
      </c>
      <c r="W32" t="str">
        <f t="shared" si="8"/>
        <v xml:space="preserve">["ID"] = 1879150871; </v>
      </c>
      <c r="X32" t="str">
        <f t="shared" si="9"/>
        <v xml:space="preserve">["ID"] = 1879150871; </v>
      </c>
      <c r="Y32" t="str">
        <f t="shared" si="10"/>
        <v/>
      </c>
      <c r="Z32" s="1" t="str">
        <f t="shared" si="11"/>
        <v xml:space="preserve">["SAVE_INDEX"] = 27; </v>
      </c>
      <c r="AA32">
        <f>VLOOKUP(E32,Type!A$2:B$18,2,FALSE)</f>
        <v>4</v>
      </c>
      <c r="AB32" t="str">
        <f t="shared" si="12"/>
        <v xml:space="preserve">["TYPE"] =  4; </v>
      </c>
      <c r="AC32" t="str">
        <f t="shared" si="13"/>
        <v>0</v>
      </c>
      <c r="AD32" t="str">
        <f t="shared" si="14"/>
        <v xml:space="preserve">["VXP"] = 0; </v>
      </c>
      <c r="AE32" t="str">
        <f t="shared" si="15"/>
        <v>5</v>
      </c>
      <c r="AF32" t="str">
        <f t="shared" si="16"/>
        <v xml:space="preserve">["LP"] =  5; </v>
      </c>
      <c r="AG32" t="str">
        <f t="shared" si="17"/>
        <v>700</v>
      </c>
      <c r="AH32" t="str">
        <f t="shared" si="18"/>
        <v xml:space="preserve">["REP"] = 700; </v>
      </c>
      <c r="AI32">
        <f>VLOOKUP(K32,Faction!A$2:B$78,2,FALSE)</f>
        <v>15</v>
      </c>
      <c r="AJ32" t="str">
        <f t="shared" si="19"/>
        <v xml:space="preserve">["FACTION"] = 15; </v>
      </c>
      <c r="AK32" t="str">
        <f t="shared" si="20"/>
        <v xml:space="preserve">["TIER"] = 3; </v>
      </c>
      <c r="AL32" t="str">
        <f t="shared" si="21"/>
        <v xml:space="preserve">["MIN_LVL"] = "58"; </v>
      </c>
      <c r="AM32" t="str">
        <f t="shared" si="22"/>
        <v/>
      </c>
      <c r="AN32" t="str">
        <f t="shared" si="23"/>
        <v xml:space="preserve">["NAME"] = { ["EN"] = "Nalâ-dûm Lizard-slayer"; }; </v>
      </c>
      <c r="AO32" t="str">
        <f t="shared" si="24"/>
        <v xml:space="preserve">["LORE"] = { ["EN"] = "Since the fall of Khazad-dûm, the ancient Water-wheels of Moria have become choked with lizards of varying sizes."; }; </v>
      </c>
      <c r="AP32" t="str">
        <f t="shared" si="25"/>
        <v xml:space="preserve">["SUMMARY"] = { ["EN"] = "Defeat 120 Lizards in the Water-wheels of Nalâ-dûm"; }; </v>
      </c>
      <c r="AQ32" t="str">
        <f t="shared" si="26"/>
        <v xml:space="preserve">["TITLE"] = { ["EN"] = "Cold-blooded"; }; </v>
      </c>
      <c r="AR32" t="str">
        <f t="shared" si="27"/>
        <v>};</v>
      </c>
    </row>
    <row r="33" spans="20:26" x14ac:dyDescent="0.25">
      <c r="T33" s="1"/>
      <c r="Z33" s="1"/>
    </row>
    <row r="34" spans="20:26" x14ac:dyDescent="0.25">
      <c r="T34" s="1"/>
      <c r="Z34" s="1"/>
    </row>
    <row r="35" spans="20:26" x14ac:dyDescent="0.25">
      <c r="T35" s="1"/>
      <c r="Z35" s="1"/>
    </row>
    <row r="36" spans="20:26" x14ac:dyDescent="0.25">
      <c r="T36" s="1"/>
      <c r="Z36" s="1"/>
    </row>
    <row r="37" spans="20:26" x14ac:dyDescent="0.25">
      <c r="T37" s="1"/>
      <c r="Z37" s="1"/>
    </row>
    <row r="38" spans="20:26" x14ac:dyDescent="0.25">
      <c r="T38" s="1"/>
      <c r="Z38" s="1"/>
    </row>
    <row r="39" spans="20:26" x14ac:dyDescent="0.25">
      <c r="T39" s="1"/>
      <c r="Z39" s="1"/>
    </row>
    <row r="40" spans="20:26" x14ac:dyDescent="0.25">
      <c r="T40" s="1"/>
      <c r="Z40" s="1"/>
    </row>
  </sheetData>
  <conditionalFormatting sqref="B1:B1048576">
    <cfRule type="duplicateValues" dxfId="48" priority="3"/>
    <cfRule type="duplicateValues" dxfId="47" priority="4"/>
  </conditionalFormatting>
  <conditionalFormatting sqref="C1">
    <cfRule type="duplicateValues" dxfId="46" priority="5"/>
  </conditionalFormatting>
  <conditionalFormatting sqref="C1:C1048576">
    <cfRule type="duplicateValues" dxfId="45" priority="2"/>
  </conditionalFormatting>
  <conditionalFormatting sqref="Q2:Q32">
    <cfRule type="duplicateValues" dxfId="44"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7FB65-3833-46EC-9C9E-0875BDCEA136}">
  <dimension ref="A1:AW29"/>
  <sheetViews>
    <sheetView zoomScaleNormal="100" workbookViewId="0">
      <pane xSplit="4" ySplit="1" topLeftCell="F2" activePane="bottomRight" state="frozen"/>
      <selection pane="topRight" activeCell="B1" sqref="B1"/>
      <selection pane="bottomLeft" activeCell="A2" sqref="A2"/>
      <selection pane="bottomRight" activeCell="A28" sqref="A28"/>
    </sheetView>
  </sheetViews>
  <sheetFormatPr defaultRowHeight="15" x14ac:dyDescent="0.25"/>
  <cols>
    <col min="1" max="1" width="11" bestFit="1" customWidth="1"/>
    <col min="4" max="4" width="32" customWidth="1"/>
    <col min="6" max="13" width="9.140625" customWidth="1"/>
    <col min="14" max="14" width="27.42578125" customWidth="1"/>
    <col min="15" max="16" width="9.140625" customWidth="1"/>
    <col min="20" max="20" width="12.140625" bestFit="1" customWidth="1"/>
    <col min="21" max="21" width="12.140625" customWidth="1"/>
    <col min="22" max="22" width="19.140625" customWidth="1"/>
    <col min="28" max="28" width="14" customWidth="1"/>
  </cols>
  <sheetData>
    <row r="1" spans="1:49" x14ac:dyDescent="0.25">
      <c r="A1" t="s">
        <v>1863</v>
      </c>
      <c r="B1" t="s">
        <v>791</v>
      </c>
      <c r="C1" t="s">
        <v>137</v>
      </c>
      <c r="D1" t="s">
        <v>1185</v>
      </c>
      <c r="E1" t="s">
        <v>1</v>
      </c>
      <c r="F1" t="s">
        <v>1713</v>
      </c>
      <c r="G1" t="s">
        <v>1838</v>
      </c>
      <c r="H1" t="s">
        <v>2</v>
      </c>
      <c r="I1" t="s">
        <v>3</v>
      </c>
      <c r="J1" t="s">
        <v>4</v>
      </c>
      <c r="K1" t="s">
        <v>631</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1714</v>
      </c>
      <c r="AF1" t="s">
        <v>1715</v>
      </c>
      <c r="AG1" t="s">
        <v>1838</v>
      </c>
      <c r="AH1" t="s">
        <v>16</v>
      </c>
      <c r="AI1" t="s">
        <v>2</v>
      </c>
      <c r="AJ1" t="s">
        <v>17</v>
      </c>
      <c r="AK1" t="s">
        <v>4</v>
      </c>
      <c r="AL1" t="s">
        <v>18</v>
      </c>
      <c r="AM1" t="s">
        <v>5</v>
      </c>
      <c r="AN1" t="s">
        <v>19</v>
      </c>
      <c r="AO1" t="s">
        <v>6</v>
      </c>
      <c r="AP1" t="s">
        <v>9</v>
      </c>
      <c r="AQ1" t="s">
        <v>1390</v>
      </c>
      <c r="AR1" t="s">
        <v>1391</v>
      </c>
      <c r="AS1" t="s">
        <v>1186</v>
      </c>
      <c r="AT1" t="s">
        <v>1187</v>
      </c>
      <c r="AU1" t="s">
        <v>7</v>
      </c>
      <c r="AV1" t="s">
        <v>0</v>
      </c>
      <c r="AW1" t="s">
        <v>20</v>
      </c>
    </row>
    <row r="2" spans="1:49" x14ac:dyDescent="0.25">
      <c r="A2">
        <v>1879163169</v>
      </c>
      <c r="B2">
        <v>1</v>
      </c>
      <c r="C2">
        <v>1</v>
      </c>
      <c r="D2" t="s">
        <v>742</v>
      </c>
      <c r="E2" t="s">
        <v>26</v>
      </c>
      <c r="I2" t="s">
        <v>743</v>
      </c>
      <c r="J2">
        <v>20</v>
      </c>
      <c r="N2" t="s">
        <v>744</v>
      </c>
      <c r="O2" t="s">
        <v>792</v>
      </c>
      <c r="P2">
        <v>0</v>
      </c>
      <c r="Q2">
        <v>60</v>
      </c>
      <c r="U2" t="str">
        <f>CONCATENATE(X2,Z2,AA2,AW2," -- ",D2)</f>
        <v xml:space="preserve">  [1] = {["ID"] = 1879163169; }; -- Tempest of Dol Guldur</v>
      </c>
      <c r="V2" s="1" t="str">
        <f>CONCATENATE(X2,Y2,AB2,AD2,AF2,AG2,AI2,AK2,AM2,AO2,AP2,AQ2,AR2,AS2,AT2,AU2,AV2,AW2)</f>
        <v xml:space="preserve">  [1] = {["ID"] = 1879163169; ["SAVE_INDEX"] =  1; ["TYPE"] =  6;                                   ["VXP"] = 0; ["LP"] = 20; ["REP"] = 0; ["FACTION"] = 1; ["TIER"] = 0; ["MIN_LVL"] =  "60"; ["NAME"] = { ["EN"] = "Tempest of Dol Guldur"; }; ["LORE"] = { ["EN"] = "Dol Guldur is among the mightiest strongholds of evil in Middle-earth. While it cannot be hoped that it will be overthrown while Sauron's Eye is turned northwards, a mote may be temporarily cast in the Eye...."; }; ["SUMMARY"] = { ["EN"] = "Complete 4 Meta deeds in Mirkwood instance cluster"; }; ["TITLE"] = { ["EN"] = "Saviour of Mirkwood"; }; };</v>
      </c>
      <c r="W2">
        <f>ROW()-1</f>
        <v>1</v>
      </c>
      <c r="X2" t="str">
        <f>CONCATENATE(REPT(" ",3-LEN(W2)),"[",W2,"] = {")</f>
        <v xml:space="preserve">  [1] = {</v>
      </c>
      <c r="Y2" t="str">
        <f>IF(LEN(A2)&gt;0,CONCATENATE("[""ID""] = ",A2,"; "),"                     ")</f>
        <v xml:space="preserve">["ID"] = 1879163169; </v>
      </c>
      <c r="Z2" t="str">
        <f>IF(LEN(A2)&gt;0,CONCATENATE("[""ID""] = ",A2,"; "),"")</f>
        <v xml:space="preserve">["ID"] = 1879163169; </v>
      </c>
      <c r="AA2" t="str">
        <f>IF(LEN(S2)&gt;0,CONCATENATE("[""CAT_ID""] = ",S2,"; "),"")</f>
        <v/>
      </c>
      <c r="AB2" s="1" t="str">
        <f>IF(LEN(C2)&gt;0,CONCATENATE("[""SAVE_INDEX""] = ",REPT(" ",2-LEN(C2)),C2,"; "),REPT(" ",21))</f>
        <v xml:space="preserve">["SAVE_INDEX"] =  1; </v>
      </c>
      <c r="AC2">
        <f>VLOOKUP(E2,Type!A$2:B$18,2,FALSE)</f>
        <v>6</v>
      </c>
      <c r="AD2" t="str">
        <f>CONCATENATE("[""TYPE""] = ",REPT(" ",2-LEN(AC2)),AC2,"; ")</f>
        <v xml:space="preserve">["TYPE"] =  6; </v>
      </c>
      <c r="AE2" t="str">
        <f>IF(NOT(ISBLANK(F2)),VLOOKUP(F2,Type!D$2:E$6,2,FALSE),"")</f>
        <v/>
      </c>
      <c r="AF2" t="str">
        <f>IF(NOT(ISBLANK(F2)),CONCATENATE("[""NA""] = ",AE2,"; "),"            ")</f>
        <v xml:space="preserve">            </v>
      </c>
      <c r="AG2" t="str">
        <f>IF(NOT(ISBLANK(G2)),"[""LEGENDARY""] = true; ","                      ")</f>
        <v xml:space="preserve">                      </v>
      </c>
      <c r="AH2" t="str">
        <f t="shared" ref="AH2" si="0">TEXT(H2,0)</f>
        <v>0</v>
      </c>
      <c r="AI2" t="str">
        <f>CONCATENATE("[""VXP""] = ",REPT(" ",1-LEN(AH2)),TEXT(AH2,"0"),"; ")</f>
        <v xml:space="preserve">["VXP"] = 0; </v>
      </c>
      <c r="AJ2" t="str">
        <f t="shared" ref="AJ2" si="1">TEXT(J2,0)</f>
        <v>20</v>
      </c>
      <c r="AK2" t="str">
        <f>CONCATENATE("[""LP""] = ",REPT(" ",2-LEN(AJ2)),TEXT(AJ2,"0"),"; ")</f>
        <v xml:space="preserve">["LP"] = 20; </v>
      </c>
      <c r="AL2" t="str">
        <f t="shared" ref="AL2" si="2">TEXT(L2,0)</f>
        <v>0</v>
      </c>
      <c r="AM2" t="str">
        <f>CONCATENATE("[""REP""] = ",REPT(" ",1-LEN(AL2)),TEXT(AL2,"0"),"; ")</f>
        <v xml:space="preserve">["REP"] = 0; </v>
      </c>
      <c r="AN2">
        <f>IF(NOT(ISBLANK(M2)),VLOOKUP(M2,Faction!A$2:B$78,2,FALSE),1)</f>
        <v>1</v>
      </c>
      <c r="AO2" t="str">
        <f t="shared" ref="AO2" si="3">CONCATENATE("[""FACTION""] = ",TEXT(AN2,"0"),"; ")</f>
        <v xml:space="preserve">["FACTION"] = 1; </v>
      </c>
      <c r="AP2" t="str">
        <f>CONCATENATE("[""TIER""] = ",TEXT(P2,"0"),"; ")</f>
        <v xml:space="preserve">["TIER"] = 0; </v>
      </c>
      <c r="AQ2" t="str">
        <f>IF(LEN(Q2)&gt;0,CONCATENATE("[""MIN_LVL""] = ",REPT(" ",3-LEN(Q2)),"""",Q2,"""; "),"                     ")</f>
        <v xml:space="preserve">["MIN_LVL"] =  "60"; </v>
      </c>
      <c r="AR2" t="str">
        <f>IF(LEN(R2)&gt;0,CONCATENATE("[""MIN_LVL""] = ",REPT(" ",3-LEN(R2)),"""",R2,"""; "),"")</f>
        <v/>
      </c>
      <c r="AS2" t="str">
        <f>CONCATENATE("[""NAME""] = { [""EN""] = """,D2,"""; }; ")</f>
        <v xml:space="preserve">["NAME"] = { ["EN"] = "Tempest of Dol Guldur"; }; </v>
      </c>
      <c r="AT2" t="str">
        <f>IF(LEN(O2)&gt;0,CONCATENATE("[""LORE""] = { [""EN""] = """,O2,"""; }; "),"")</f>
        <v xml:space="preserve">["LORE"] = { ["EN"] = "Dol Guldur is among the mightiest strongholds of evil in Middle-earth. While it cannot be hoped that it will be overthrown while Sauron's Eye is turned northwards, a mote may be temporarily cast in the Eye...."; }; </v>
      </c>
      <c r="AU2" t="str">
        <f>IF(LEN(N2)&gt;0,CONCATENATE("[""SUMMARY""] = { [""EN""] = """,N2,"""; }; "),"")</f>
        <v xml:space="preserve">["SUMMARY"] = { ["EN"] = "Complete 4 Meta deeds in Mirkwood instance cluster"; }; </v>
      </c>
      <c r="AV2" t="str">
        <f>IF(LEN(I2)&gt;0,CONCATENATE("[""TITLE""] = { [""EN""] = """,I2,"""; }; "),"")</f>
        <v xml:space="preserve">["TITLE"] = { ["EN"] = "Saviour of Mirkwood"; }; </v>
      </c>
      <c r="AW2" t="str">
        <f>CONCATENATE("};")</f>
        <v>};</v>
      </c>
    </row>
    <row r="3" spans="1:49" x14ac:dyDescent="0.25">
      <c r="D3" s="2" t="s">
        <v>805</v>
      </c>
      <c r="E3" s="2" t="s">
        <v>134</v>
      </c>
      <c r="F3" s="2"/>
      <c r="G3" s="2"/>
      <c r="S3">
        <v>58</v>
      </c>
      <c r="U3" t="str">
        <f t="shared" ref="U3:U29" si="4">CONCATENATE(X3,Z3,AA3,AW3," -- ",D3)</f>
        <v xml:space="preserve">  [2] = {["CAT_ID"] = 58; }; -- Dungeons of Dol Guldur</v>
      </c>
      <c r="V3" s="1" t="str">
        <f t="shared" ref="V3:V28" si="5">CONCATENATE(X3,Y3,AB3,AD3,AF3,AG3,AI3,AK3,AM3,AO3,AP3,AQ3,AR3,AS3,AT3,AU3,AV3,AW3)</f>
        <v xml:space="preserve">  [2] = {                                          ["TYPE"] = 14;                                   ["VXP"] = 0; ["LP"] =  0; ["REP"] = 0; ["FACTION"] = 1; ["TIER"] = 0;                      ["NAME"] = { ["EN"] = "Dungeons of Dol Guldur"; }; };</v>
      </c>
      <c r="W3">
        <f t="shared" ref="W3:W28" si="6">ROW()-1</f>
        <v>2</v>
      </c>
      <c r="X3" t="str">
        <f t="shared" ref="X3:X28" si="7">CONCATENATE(REPT(" ",3-LEN(W3)),"[",W3,"] = {")</f>
        <v xml:space="preserve">  [2] = {</v>
      </c>
      <c r="Y3" t="str">
        <f t="shared" ref="Y3:Y28" si="8">IF(LEN(A3)&gt;0,CONCATENATE("[""ID""] = ",A3,"; "),"                     ")</f>
        <v xml:space="preserve">                     </v>
      </c>
      <c r="Z3" t="str">
        <f t="shared" ref="Z3:Z29" si="9">IF(LEN(A3)&gt;0,CONCATENATE("[""ID""] = ",A3,"; "),"")</f>
        <v/>
      </c>
      <c r="AA3" t="str">
        <f t="shared" ref="AA3:AA29" si="10">IF(LEN(S3)&gt;0,CONCATENATE("[""CAT_ID""] = ",S3,"; "),"")</f>
        <v xml:space="preserve">["CAT_ID"] = 58; </v>
      </c>
      <c r="AB3" s="1" t="str">
        <f t="shared" ref="AB3:AB28" si="11">IF(LEN(C3)&gt;0,CONCATENATE("[""SAVE_INDEX""] = ",REPT(" ",2-LEN(C3)),C3,"; "),REPT(" ",21))</f>
        <v xml:space="preserve">                     </v>
      </c>
      <c r="AC3">
        <f>VLOOKUP(E3,Type!A$2:B$18,2,FALSE)</f>
        <v>14</v>
      </c>
      <c r="AD3" t="str">
        <f t="shared" ref="AD3:AD28" si="12">CONCATENATE("[""TYPE""] = ",REPT(" ",2-LEN(AC3)),AC3,"; ")</f>
        <v xml:space="preserve">["TYPE"] = 14; </v>
      </c>
      <c r="AE3" t="str">
        <f>IF(NOT(ISBLANK(F3)),VLOOKUP(F3,Type!D$2:E$6,2,FALSE),"")</f>
        <v/>
      </c>
      <c r="AF3" t="str">
        <f t="shared" ref="AF3:AF28" si="13">IF(NOT(ISBLANK(F3)),CONCATENATE("[""NA""] = ",AE3,"; "),"            ")</f>
        <v xml:space="preserve">            </v>
      </c>
      <c r="AG3" t="str">
        <f t="shared" ref="AG3:AG28" si="14">IF(NOT(ISBLANK(G3)),"[""LEGENDARY""] = true; ","                      ")</f>
        <v xml:space="preserve">                      </v>
      </c>
      <c r="AH3" t="str">
        <f t="shared" ref="AH3:AH28" si="15">TEXT(H3,0)</f>
        <v>0</v>
      </c>
      <c r="AI3" t="str">
        <f t="shared" ref="AI3:AI28" si="16">CONCATENATE("[""VXP""] = ",REPT(" ",1-LEN(AH3)),TEXT(AH3,"0"),"; ")</f>
        <v xml:space="preserve">["VXP"] = 0; </v>
      </c>
      <c r="AJ3" t="str">
        <f t="shared" ref="AJ3:AJ28" si="17">TEXT(J3,0)</f>
        <v>0</v>
      </c>
      <c r="AK3" t="str">
        <f t="shared" ref="AK3:AK28" si="18">CONCATENATE("[""LP""] = ",REPT(" ",2-LEN(AJ3)),TEXT(AJ3,"0"),"; ")</f>
        <v xml:space="preserve">["LP"] =  0; </v>
      </c>
      <c r="AL3" t="str">
        <f t="shared" ref="AL3:AL28" si="19">TEXT(L3,0)</f>
        <v>0</v>
      </c>
      <c r="AM3" t="str">
        <f t="shared" ref="AM3:AM28" si="20">CONCATENATE("[""REP""] = ",REPT(" ",1-LEN(AL3)),TEXT(AL3,"0"),"; ")</f>
        <v xml:space="preserve">["REP"] = 0; </v>
      </c>
      <c r="AN3">
        <f>IF(NOT(ISBLANK(M3)),VLOOKUP(M3,Faction!A$2:B$78,2,FALSE),1)</f>
        <v>1</v>
      </c>
      <c r="AO3" t="str">
        <f t="shared" ref="AO3:AO28" si="21">CONCATENATE("[""FACTION""] = ",TEXT(AN3,"0"),"; ")</f>
        <v xml:space="preserve">["FACTION"] = 1; </v>
      </c>
      <c r="AP3" t="str">
        <f t="shared" ref="AP3:AP28" si="22">CONCATENATE("[""TIER""] = ",TEXT(P3,"0"),"; ")</f>
        <v xml:space="preserve">["TIER"] = 0; </v>
      </c>
      <c r="AQ3" t="str">
        <f t="shared" ref="AQ3:AQ28" si="23">IF(LEN(Q3)&gt;0,CONCATENATE("[""MIN_LVL""] = ",REPT(" ",3-LEN(Q3)),"""",Q3,"""; "),"                     ")</f>
        <v xml:space="preserve">                     </v>
      </c>
      <c r="AR3" t="str">
        <f t="shared" ref="AR3:AR28" si="24">IF(LEN(R3)&gt;0,CONCATENATE("[""MIN_LVL""] = ",REPT(" ",3-LEN(R3)),"""",R3,"""; "),"")</f>
        <v/>
      </c>
      <c r="AS3" t="str">
        <f t="shared" ref="AS3:AS28" si="25">CONCATENATE("[""NAME""] = { [""EN""] = """,D3,"""; }; ")</f>
        <v xml:space="preserve">["NAME"] = { ["EN"] = "Dungeons of Dol Guldur"; }; </v>
      </c>
      <c r="AT3" t="str">
        <f t="shared" ref="AT3:AT28" si="26">IF(LEN(O3)&gt;0,CONCATENATE("[""LORE""] = { [""EN""] = """,O3,"""; }; "),"")</f>
        <v/>
      </c>
      <c r="AU3" t="str">
        <f t="shared" ref="AU3:AU28" si="27">IF(LEN(N3)&gt;0,CONCATENATE("[""SUMMARY""] = { [""EN""] = """,N3,"""; }; "),"")</f>
        <v/>
      </c>
      <c r="AV3" t="str">
        <f t="shared" ref="AV3:AV28" si="28">IF(LEN(I3)&gt;0,CONCATENATE("[""TITLE""] = { [""EN""] = """,I3,"""; }; "),"")</f>
        <v/>
      </c>
      <c r="AW3" t="str">
        <f t="shared" ref="AW3:AW28" si="29">CONCATENATE("};")</f>
        <v>};</v>
      </c>
    </row>
    <row r="4" spans="1:49" x14ac:dyDescent="0.25">
      <c r="A4">
        <v>1879163173</v>
      </c>
      <c r="B4">
        <v>8</v>
      </c>
      <c r="C4">
        <v>3</v>
      </c>
      <c r="D4" t="s">
        <v>762</v>
      </c>
      <c r="E4" t="s">
        <v>26</v>
      </c>
      <c r="I4" t="s">
        <v>763</v>
      </c>
      <c r="J4">
        <v>10</v>
      </c>
      <c r="K4" t="s">
        <v>764</v>
      </c>
      <c r="N4" t="s">
        <v>765</v>
      </c>
      <c r="O4" t="s">
        <v>1665</v>
      </c>
      <c r="P4">
        <v>1</v>
      </c>
      <c r="Q4">
        <v>60</v>
      </c>
      <c r="U4" t="str">
        <f t="shared" si="4"/>
        <v xml:space="preserve">  [3] = {["ID"] = 1879163173; }; -- There is a New Warden in the Dungeons</v>
      </c>
      <c r="V4" s="1" t="str">
        <f t="shared" si="5"/>
        <v xml:space="preserve">  [3] = {["ID"] = 1879163173; ["SAVE_INDEX"] =  3; ["TYPE"] =  6;                                   ["VXP"] = 0; ["LP"] = 10; ["REP"] = 0; ["FACTION"] = 1; ["TIER"] = 1; ["MIN_LVL"] =  "60"; ["NAME"] = { ["EN"] = "There is a New Warden in the Dungeons"; }; ["LORE"] = { ["EN"] = "The Dungeons of Dol Guldur are presided over by a Cargûl known only as the Warden. This creature makes entry into and escape from the Dungeons nearly impossible."; }; ["SUMMARY"] = { ["EN"] = "Complete 3 deeds in Dungeons of Dol Guldur"; }; ["TITLE"] = { ["EN"] = "The Warden"; }; };</v>
      </c>
      <c r="W4">
        <f t="shared" si="6"/>
        <v>3</v>
      </c>
      <c r="X4" t="str">
        <f t="shared" si="7"/>
        <v xml:space="preserve">  [3] = {</v>
      </c>
      <c r="Y4" t="str">
        <f t="shared" si="8"/>
        <v xml:space="preserve">["ID"] = 1879163173; </v>
      </c>
      <c r="Z4" t="str">
        <f t="shared" si="9"/>
        <v xml:space="preserve">["ID"] = 1879163173; </v>
      </c>
      <c r="AA4" t="str">
        <f t="shared" si="10"/>
        <v/>
      </c>
      <c r="AB4" s="1" t="str">
        <f t="shared" si="11"/>
        <v xml:space="preserve">["SAVE_INDEX"] =  3; </v>
      </c>
      <c r="AC4">
        <f>VLOOKUP(E4,Type!A$2:B$18,2,FALSE)</f>
        <v>6</v>
      </c>
      <c r="AD4" t="str">
        <f t="shared" si="12"/>
        <v xml:space="preserve">["TYPE"] =  6; </v>
      </c>
      <c r="AE4" t="str">
        <f>IF(NOT(ISBLANK(F4)),VLOOKUP(F4,Type!D$2:E$6,2,FALSE),"")</f>
        <v/>
      </c>
      <c r="AF4" t="str">
        <f t="shared" si="13"/>
        <v xml:space="preserve">            </v>
      </c>
      <c r="AG4" t="str">
        <f t="shared" si="14"/>
        <v xml:space="preserve">                      </v>
      </c>
      <c r="AH4" t="str">
        <f t="shared" si="15"/>
        <v>0</v>
      </c>
      <c r="AI4" t="str">
        <f t="shared" si="16"/>
        <v xml:space="preserve">["VXP"] = 0; </v>
      </c>
      <c r="AJ4" t="str">
        <f t="shared" si="17"/>
        <v>10</v>
      </c>
      <c r="AK4" t="str">
        <f t="shared" si="18"/>
        <v xml:space="preserve">["LP"] = 10; </v>
      </c>
      <c r="AL4" t="str">
        <f t="shared" si="19"/>
        <v>0</v>
      </c>
      <c r="AM4" t="str">
        <f t="shared" si="20"/>
        <v xml:space="preserve">["REP"] = 0; </v>
      </c>
      <c r="AN4">
        <f>IF(NOT(ISBLANK(M4)),VLOOKUP(M4,Faction!A$2:B$78,2,FALSE),1)</f>
        <v>1</v>
      </c>
      <c r="AO4" t="str">
        <f t="shared" si="21"/>
        <v xml:space="preserve">["FACTION"] = 1; </v>
      </c>
      <c r="AP4" t="str">
        <f t="shared" si="22"/>
        <v xml:space="preserve">["TIER"] = 1; </v>
      </c>
      <c r="AQ4" t="str">
        <f t="shared" si="23"/>
        <v xml:space="preserve">["MIN_LVL"] =  "60"; </v>
      </c>
      <c r="AR4" t="str">
        <f t="shared" si="24"/>
        <v/>
      </c>
      <c r="AS4" t="str">
        <f t="shared" si="25"/>
        <v xml:space="preserve">["NAME"] = { ["EN"] = "There is a New Warden in the Dungeons"; }; </v>
      </c>
      <c r="AT4" t="str">
        <f t="shared" si="26"/>
        <v xml:space="preserve">["LORE"] = { ["EN"] = "The Dungeons of Dol Guldur are presided over by a Cargûl known only as the Warden. This creature makes entry into and escape from the Dungeons nearly impossible."; }; </v>
      </c>
      <c r="AU4" t="str">
        <f t="shared" si="27"/>
        <v xml:space="preserve">["SUMMARY"] = { ["EN"] = "Complete 3 deeds in Dungeons of Dol Guldur"; }; </v>
      </c>
      <c r="AV4" t="str">
        <f t="shared" si="28"/>
        <v xml:space="preserve">["TITLE"] = { ["EN"] = "The Warden"; }; </v>
      </c>
      <c r="AW4" t="str">
        <f t="shared" si="29"/>
        <v>};</v>
      </c>
    </row>
    <row r="5" spans="1:49" x14ac:dyDescent="0.25">
      <c r="A5">
        <v>1879163162</v>
      </c>
      <c r="B5">
        <v>11</v>
      </c>
      <c r="C5">
        <v>2</v>
      </c>
      <c r="D5" t="s">
        <v>770</v>
      </c>
      <c r="E5" t="s">
        <v>31</v>
      </c>
      <c r="J5">
        <v>5</v>
      </c>
      <c r="K5" t="s">
        <v>764</v>
      </c>
      <c r="N5" t="s">
        <v>771</v>
      </c>
      <c r="O5" t="s">
        <v>1661</v>
      </c>
      <c r="P5">
        <v>2</v>
      </c>
      <c r="Q5">
        <v>60</v>
      </c>
      <c r="U5" t="str">
        <f t="shared" si="4"/>
        <v xml:space="preserve">  [4] = {["ID"] = 1879163162; }; -- The Warden of the Dungeons</v>
      </c>
      <c r="V5" s="1" t="str">
        <f t="shared" si="5"/>
        <v xml:space="preserve">  [4] = {["ID"] = 1879163162; ["SAVE_INDEX"] =  2; ["TYPE"] =  4;                                   ["VXP"] = 0; ["LP"] =  5; ["REP"] = 0; ["FACTION"] = 1; ["TIER"] = 2; ["MIN_LVL"] =  "60"; ["NAME"] = { ["EN"] = "The Warden of the Dungeons"; }; ["LORE"] = { ["EN"] = "The Warden of the Dungeons of Dol Guldur is a terrible Cargûl, rumoured to be one of the knights of Eärnur, last King of Gondor, lost at Minas Morgul."; }; ["SUMMARY"] = { ["EN"] = "Defeat the Warden"; }; };</v>
      </c>
      <c r="W5">
        <f t="shared" si="6"/>
        <v>4</v>
      </c>
      <c r="X5" t="str">
        <f t="shared" si="7"/>
        <v xml:space="preserve">  [4] = {</v>
      </c>
      <c r="Y5" t="str">
        <f t="shared" si="8"/>
        <v xml:space="preserve">["ID"] = 1879163162; </v>
      </c>
      <c r="Z5" t="str">
        <f t="shared" si="9"/>
        <v xml:space="preserve">["ID"] = 1879163162; </v>
      </c>
      <c r="AA5" t="str">
        <f t="shared" si="10"/>
        <v/>
      </c>
      <c r="AB5" s="1" t="str">
        <f t="shared" si="11"/>
        <v xml:space="preserve">["SAVE_INDEX"] =  2; </v>
      </c>
      <c r="AC5">
        <f>VLOOKUP(E5,Type!A$2:B$18,2,FALSE)</f>
        <v>4</v>
      </c>
      <c r="AD5" t="str">
        <f t="shared" si="12"/>
        <v xml:space="preserve">["TYPE"] =  4; </v>
      </c>
      <c r="AE5" t="str">
        <f>IF(NOT(ISBLANK(F5)),VLOOKUP(F5,Type!D$2:E$6,2,FALSE),"")</f>
        <v/>
      </c>
      <c r="AF5" t="str">
        <f t="shared" si="13"/>
        <v xml:space="preserve">            </v>
      </c>
      <c r="AG5" t="str">
        <f t="shared" si="14"/>
        <v xml:space="preserve">                      </v>
      </c>
      <c r="AH5" t="str">
        <f t="shared" si="15"/>
        <v>0</v>
      </c>
      <c r="AI5" t="str">
        <f t="shared" si="16"/>
        <v xml:space="preserve">["VXP"] = 0; </v>
      </c>
      <c r="AJ5" t="str">
        <f t="shared" si="17"/>
        <v>5</v>
      </c>
      <c r="AK5" t="str">
        <f t="shared" si="18"/>
        <v xml:space="preserve">["LP"] =  5; </v>
      </c>
      <c r="AL5" t="str">
        <f t="shared" si="19"/>
        <v>0</v>
      </c>
      <c r="AM5" t="str">
        <f t="shared" si="20"/>
        <v xml:space="preserve">["REP"] = 0; </v>
      </c>
      <c r="AN5">
        <f>IF(NOT(ISBLANK(M5)),VLOOKUP(M5,Faction!A$2:B$78,2,FALSE),1)</f>
        <v>1</v>
      </c>
      <c r="AO5" t="str">
        <f t="shared" si="21"/>
        <v xml:space="preserve">["FACTION"] = 1; </v>
      </c>
      <c r="AP5" t="str">
        <f t="shared" si="22"/>
        <v xml:space="preserve">["TIER"] = 2; </v>
      </c>
      <c r="AQ5" t="str">
        <f t="shared" si="23"/>
        <v xml:space="preserve">["MIN_LVL"] =  "60"; </v>
      </c>
      <c r="AR5" t="str">
        <f t="shared" si="24"/>
        <v/>
      </c>
      <c r="AS5" t="str">
        <f t="shared" si="25"/>
        <v xml:space="preserve">["NAME"] = { ["EN"] = "The Warden of the Dungeons"; }; </v>
      </c>
      <c r="AT5" t="str">
        <f t="shared" si="26"/>
        <v xml:space="preserve">["LORE"] = { ["EN"] = "The Warden of the Dungeons of Dol Guldur is a terrible Cargûl, rumoured to be one of the knights of Eärnur, last King of Gondor, lost at Minas Morgul."; }; </v>
      </c>
      <c r="AU5" t="str">
        <f t="shared" si="27"/>
        <v xml:space="preserve">["SUMMARY"] = { ["EN"] = "Defeat the Warden"; }; </v>
      </c>
      <c r="AV5" t="str">
        <f t="shared" si="28"/>
        <v/>
      </c>
      <c r="AW5" t="str">
        <f t="shared" si="29"/>
        <v>};</v>
      </c>
    </row>
    <row r="6" spans="1:49" x14ac:dyDescent="0.25">
      <c r="A6">
        <v>1879163175</v>
      </c>
      <c r="B6">
        <v>10</v>
      </c>
      <c r="C6">
        <v>4</v>
      </c>
      <c r="D6" t="s">
        <v>768</v>
      </c>
      <c r="E6" t="s">
        <v>25</v>
      </c>
      <c r="J6">
        <v>5</v>
      </c>
      <c r="K6" t="s">
        <v>764</v>
      </c>
      <c r="N6" t="s">
        <v>769</v>
      </c>
      <c r="O6" t="s">
        <v>797</v>
      </c>
      <c r="P6">
        <v>2</v>
      </c>
      <c r="Q6">
        <v>60</v>
      </c>
      <c r="U6" t="str">
        <f t="shared" si="4"/>
        <v xml:space="preserve">  [5] = {["ID"] = 1879163175; }; -- Liberation from the Merciless Dungeons</v>
      </c>
      <c r="V6" s="1" t="str">
        <f t="shared" si="5"/>
        <v xml:space="preserve">  [5] = {["ID"] = 1879163175; ["SAVE_INDEX"] =  4; ["TYPE"] =  3;                                   ["VXP"] = 0; ["LP"] =  5; ["REP"] = 0; ["FACTION"] = 1; ["TIER"] = 2; ["MIN_LVL"] =  "60"; ["NAME"] = { ["EN"] = "Liberation from the Merciless Dungeons"; }; ["LORE"] = { ["EN"] = "The Dungeons of Dol Guldur are notorious for the dire horrors inflicted upon their prisoners. There, the mind of Thráin, father of Thorin Oakenshield, was broken."; }; ["SUMMARY"] = { ["EN"] = "Rescue 9 prisoners in Dungeons of Dol Guldur"; }; };</v>
      </c>
      <c r="W6">
        <f t="shared" si="6"/>
        <v>5</v>
      </c>
      <c r="X6" t="str">
        <f t="shared" si="7"/>
        <v xml:space="preserve">  [5] = {</v>
      </c>
      <c r="Y6" t="str">
        <f t="shared" si="8"/>
        <v xml:space="preserve">["ID"] = 1879163175; </v>
      </c>
      <c r="Z6" t="str">
        <f t="shared" si="9"/>
        <v xml:space="preserve">["ID"] = 1879163175; </v>
      </c>
      <c r="AA6" t="str">
        <f t="shared" si="10"/>
        <v/>
      </c>
      <c r="AB6" s="1" t="str">
        <f t="shared" si="11"/>
        <v xml:space="preserve">["SAVE_INDEX"] =  4; </v>
      </c>
      <c r="AC6">
        <f>VLOOKUP(E6,Type!A$2:B$18,2,FALSE)</f>
        <v>3</v>
      </c>
      <c r="AD6" t="str">
        <f t="shared" si="12"/>
        <v xml:space="preserve">["TYPE"] =  3; </v>
      </c>
      <c r="AE6" t="str">
        <f>IF(NOT(ISBLANK(F6)),VLOOKUP(F6,Type!D$2:E$6,2,FALSE),"")</f>
        <v/>
      </c>
      <c r="AF6" t="str">
        <f t="shared" si="13"/>
        <v xml:space="preserve">            </v>
      </c>
      <c r="AG6" t="str">
        <f t="shared" si="14"/>
        <v xml:space="preserve">                      </v>
      </c>
      <c r="AH6" t="str">
        <f t="shared" si="15"/>
        <v>0</v>
      </c>
      <c r="AI6" t="str">
        <f t="shared" si="16"/>
        <v xml:space="preserve">["VXP"] = 0; </v>
      </c>
      <c r="AJ6" t="str">
        <f t="shared" si="17"/>
        <v>5</v>
      </c>
      <c r="AK6" t="str">
        <f t="shared" si="18"/>
        <v xml:space="preserve">["LP"] =  5; </v>
      </c>
      <c r="AL6" t="str">
        <f t="shared" si="19"/>
        <v>0</v>
      </c>
      <c r="AM6" t="str">
        <f t="shared" si="20"/>
        <v xml:space="preserve">["REP"] = 0; </v>
      </c>
      <c r="AN6">
        <f>IF(NOT(ISBLANK(M6)),VLOOKUP(M6,Faction!A$2:B$78,2,FALSE),1)</f>
        <v>1</v>
      </c>
      <c r="AO6" t="str">
        <f t="shared" si="21"/>
        <v xml:space="preserve">["FACTION"] = 1; </v>
      </c>
      <c r="AP6" t="str">
        <f t="shared" si="22"/>
        <v xml:space="preserve">["TIER"] = 2; </v>
      </c>
      <c r="AQ6" t="str">
        <f t="shared" si="23"/>
        <v xml:space="preserve">["MIN_LVL"] =  "60"; </v>
      </c>
      <c r="AR6" t="str">
        <f t="shared" si="24"/>
        <v/>
      </c>
      <c r="AS6" t="str">
        <f t="shared" si="25"/>
        <v xml:space="preserve">["NAME"] = { ["EN"] = "Liberation from the Merciless Dungeons"; }; </v>
      </c>
      <c r="AT6" t="str">
        <f t="shared" si="26"/>
        <v xml:space="preserve">["LORE"] = { ["EN"] = "The Dungeons of Dol Guldur are notorious for the dire horrors inflicted upon their prisoners. There, the mind of Thráin, father of Thorin Oakenshield, was broken."; }; </v>
      </c>
      <c r="AU6" t="str">
        <f t="shared" si="27"/>
        <v xml:space="preserve">["SUMMARY"] = { ["EN"] = "Rescue 9 prisoners in Dungeons of Dol Guldur"; }; </v>
      </c>
      <c r="AV6" t="str">
        <f t="shared" si="28"/>
        <v/>
      </c>
      <c r="AW6" t="str">
        <f t="shared" si="29"/>
        <v>};</v>
      </c>
    </row>
    <row r="7" spans="1:49" x14ac:dyDescent="0.25">
      <c r="A7">
        <v>1879163179</v>
      </c>
      <c r="B7">
        <v>9</v>
      </c>
      <c r="C7">
        <v>5</v>
      </c>
      <c r="D7" t="s">
        <v>766</v>
      </c>
      <c r="E7" t="s">
        <v>26</v>
      </c>
      <c r="J7">
        <v>10</v>
      </c>
      <c r="K7" t="s">
        <v>764</v>
      </c>
      <c r="N7" t="s">
        <v>767</v>
      </c>
      <c r="O7" t="s">
        <v>1667</v>
      </c>
      <c r="P7">
        <v>2</v>
      </c>
      <c r="Q7">
        <v>60</v>
      </c>
      <c r="U7" t="str">
        <f t="shared" si="4"/>
        <v xml:space="preserve">  [6] = {["ID"] = 1879163179; }; -- Leave No One Behind</v>
      </c>
      <c r="V7" s="1" t="str">
        <f t="shared" si="5"/>
        <v xml:space="preserve">  [6] = {["ID"] = 1879163179; ["SAVE_INDEX"] =  5; ["TYPE"] =  6;                                   ["VXP"] = 0; ["LP"] = 10; ["REP"] = 0; ["FACTION"] = 1; ["TIER"] = 2; ["MIN_LVL"] =  "60"; ["NAME"] = { ["EN"] = "Leave No One Behind"; }; ["LORE"] = { ["EN"] = "The Dungeons of Dol Guldur are rumoured to be impregnable...but it is said that Gandalf the Grey twice entered that terrible place and escaped to tell of it."; }; ["SUMMARY"] = { ["EN"] = "Defeat The Warden after rescuing prisoners, 7 must survive"; }; };</v>
      </c>
      <c r="W7">
        <f t="shared" si="6"/>
        <v>6</v>
      </c>
      <c r="X7" t="str">
        <f t="shared" si="7"/>
        <v xml:space="preserve">  [6] = {</v>
      </c>
      <c r="Y7" t="str">
        <f t="shared" si="8"/>
        <v xml:space="preserve">["ID"] = 1879163179; </v>
      </c>
      <c r="Z7" t="str">
        <f t="shared" si="9"/>
        <v xml:space="preserve">["ID"] = 1879163179; </v>
      </c>
      <c r="AA7" t="str">
        <f t="shared" si="10"/>
        <v/>
      </c>
      <c r="AB7" s="1" t="str">
        <f t="shared" si="11"/>
        <v xml:space="preserve">["SAVE_INDEX"] =  5; </v>
      </c>
      <c r="AC7">
        <f>VLOOKUP(E7,Type!A$2:B$18,2,FALSE)</f>
        <v>6</v>
      </c>
      <c r="AD7" t="str">
        <f t="shared" si="12"/>
        <v xml:space="preserve">["TYPE"] =  6; </v>
      </c>
      <c r="AE7" t="str">
        <f>IF(NOT(ISBLANK(F7)),VLOOKUP(F7,Type!D$2:E$6,2,FALSE),"")</f>
        <v/>
      </c>
      <c r="AF7" t="str">
        <f t="shared" si="13"/>
        <v xml:space="preserve">            </v>
      </c>
      <c r="AG7" t="str">
        <f t="shared" si="14"/>
        <v xml:space="preserve">                      </v>
      </c>
      <c r="AH7" t="str">
        <f t="shared" si="15"/>
        <v>0</v>
      </c>
      <c r="AI7" t="str">
        <f t="shared" si="16"/>
        <v xml:space="preserve">["VXP"] = 0; </v>
      </c>
      <c r="AJ7" t="str">
        <f t="shared" si="17"/>
        <v>10</v>
      </c>
      <c r="AK7" t="str">
        <f t="shared" si="18"/>
        <v xml:space="preserve">["LP"] = 10; </v>
      </c>
      <c r="AL7" t="str">
        <f t="shared" si="19"/>
        <v>0</v>
      </c>
      <c r="AM7" t="str">
        <f t="shared" si="20"/>
        <v xml:space="preserve">["REP"] = 0; </v>
      </c>
      <c r="AN7">
        <f>IF(NOT(ISBLANK(M7)),VLOOKUP(M7,Faction!A$2:B$78,2,FALSE),1)</f>
        <v>1</v>
      </c>
      <c r="AO7" t="str">
        <f t="shared" si="21"/>
        <v xml:space="preserve">["FACTION"] = 1; </v>
      </c>
      <c r="AP7" t="str">
        <f t="shared" si="22"/>
        <v xml:space="preserve">["TIER"] = 2; </v>
      </c>
      <c r="AQ7" t="str">
        <f t="shared" si="23"/>
        <v xml:space="preserve">["MIN_LVL"] =  "60"; </v>
      </c>
      <c r="AR7" t="str">
        <f t="shared" si="24"/>
        <v/>
      </c>
      <c r="AS7" t="str">
        <f t="shared" si="25"/>
        <v xml:space="preserve">["NAME"] = { ["EN"] = "Leave No One Behind"; }; </v>
      </c>
      <c r="AT7" t="str">
        <f t="shared" si="26"/>
        <v xml:space="preserve">["LORE"] = { ["EN"] = "The Dungeons of Dol Guldur are rumoured to be impregnable...but it is said that Gandalf the Grey twice entered that terrible place and escaped to tell of it."; }; </v>
      </c>
      <c r="AU7" t="str">
        <f t="shared" si="27"/>
        <v xml:space="preserve">["SUMMARY"] = { ["EN"] = "Defeat The Warden after rescuing prisoners, 7 must survive"; }; </v>
      </c>
      <c r="AV7" t="str">
        <f t="shared" si="28"/>
        <v/>
      </c>
      <c r="AW7" t="str">
        <f t="shared" si="29"/>
        <v>};</v>
      </c>
    </row>
    <row r="8" spans="1:49" x14ac:dyDescent="0.25">
      <c r="D8" s="2" t="s">
        <v>806</v>
      </c>
      <c r="E8" s="2" t="s">
        <v>134</v>
      </c>
      <c r="F8" s="2"/>
      <c r="G8" s="2"/>
      <c r="S8">
        <v>59</v>
      </c>
      <c r="U8" t="str">
        <f t="shared" si="4"/>
        <v xml:space="preserve">  [7] = {["CAT_ID"] = 59; }; -- Warg-pens of Dol Guldur</v>
      </c>
      <c r="V8" s="1" t="str">
        <f t="shared" si="5"/>
        <v xml:space="preserve">  [7] = {                                          ["TYPE"] = 14;                                   ["VXP"] = 0; ["LP"] =  0; ["REP"] = 0; ["FACTION"] = 1; ["TIER"] = 0;                      ["NAME"] = { ["EN"] = "Warg-pens of Dol Guldur"; }; };</v>
      </c>
      <c r="W8">
        <f t="shared" si="6"/>
        <v>7</v>
      </c>
      <c r="X8" t="str">
        <f t="shared" si="7"/>
        <v xml:space="preserve">  [7] = {</v>
      </c>
      <c r="Y8" t="str">
        <f t="shared" si="8"/>
        <v xml:space="preserve">                     </v>
      </c>
      <c r="Z8" t="str">
        <f t="shared" si="9"/>
        <v/>
      </c>
      <c r="AA8" t="str">
        <f t="shared" si="10"/>
        <v xml:space="preserve">["CAT_ID"] = 59; </v>
      </c>
      <c r="AB8" s="1" t="str">
        <f t="shared" si="11"/>
        <v xml:space="preserve">                     </v>
      </c>
      <c r="AC8">
        <f>VLOOKUP(E8,Type!A$2:B$18,2,FALSE)</f>
        <v>14</v>
      </c>
      <c r="AD8" t="str">
        <f t="shared" si="12"/>
        <v xml:space="preserve">["TYPE"] = 14; </v>
      </c>
      <c r="AE8" t="str">
        <f>IF(NOT(ISBLANK(F8)),VLOOKUP(F8,Type!D$2:E$6,2,FALSE),"")</f>
        <v/>
      </c>
      <c r="AF8" t="str">
        <f t="shared" si="13"/>
        <v xml:space="preserve">            </v>
      </c>
      <c r="AG8" t="str">
        <f t="shared" si="14"/>
        <v xml:space="preserve">                      </v>
      </c>
      <c r="AH8" t="str">
        <f t="shared" si="15"/>
        <v>0</v>
      </c>
      <c r="AI8" t="str">
        <f t="shared" si="16"/>
        <v xml:space="preserve">["VXP"] = 0; </v>
      </c>
      <c r="AJ8" t="str">
        <f t="shared" si="17"/>
        <v>0</v>
      </c>
      <c r="AK8" t="str">
        <f t="shared" si="18"/>
        <v xml:space="preserve">["LP"] =  0; </v>
      </c>
      <c r="AL8" t="str">
        <f t="shared" si="19"/>
        <v>0</v>
      </c>
      <c r="AM8" t="str">
        <f t="shared" si="20"/>
        <v xml:space="preserve">["REP"] = 0; </v>
      </c>
      <c r="AN8">
        <f>IF(NOT(ISBLANK(M8)),VLOOKUP(M8,Faction!A$2:B$78,2,FALSE),1)</f>
        <v>1</v>
      </c>
      <c r="AO8" t="str">
        <f t="shared" si="21"/>
        <v xml:space="preserve">["FACTION"] = 1; </v>
      </c>
      <c r="AP8" t="str">
        <f t="shared" si="22"/>
        <v xml:space="preserve">["TIER"] = 0; </v>
      </c>
      <c r="AQ8" t="str">
        <f t="shared" si="23"/>
        <v xml:space="preserve">                     </v>
      </c>
      <c r="AR8" t="str">
        <f t="shared" si="24"/>
        <v/>
      </c>
      <c r="AS8" t="str">
        <f t="shared" si="25"/>
        <v xml:space="preserve">["NAME"] = { ["EN"] = "Warg-pens of Dol Guldur"; }; </v>
      </c>
      <c r="AT8" t="str">
        <f t="shared" si="26"/>
        <v/>
      </c>
      <c r="AU8" t="str">
        <f t="shared" si="27"/>
        <v/>
      </c>
      <c r="AV8" t="str">
        <f t="shared" si="28"/>
        <v/>
      </c>
      <c r="AW8" t="str">
        <f t="shared" si="29"/>
        <v>};</v>
      </c>
    </row>
    <row r="9" spans="1:49" x14ac:dyDescent="0.25">
      <c r="A9">
        <v>1879163177</v>
      </c>
      <c r="B9">
        <v>5</v>
      </c>
      <c r="C9">
        <v>6</v>
      </c>
      <c r="D9" t="s">
        <v>753</v>
      </c>
      <c r="E9" t="s">
        <v>26</v>
      </c>
      <c r="I9" t="s">
        <v>754</v>
      </c>
      <c r="J9">
        <v>10</v>
      </c>
      <c r="K9" t="s">
        <v>755</v>
      </c>
      <c r="N9" t="s">
        <v>756</v>
      </c>
      <c r="O9" t="s">
        <v>1666</v>
      </c>
      <c r="P9">
        <v>1</v>
      </c>
      <c r="Q9" t="s">
        <v>1392</v>
      </c>
      <c r="U9" t="str">
        <f t="shared" si="4"/>
        <v xml:space="preserve">  [8] = {["ID"] = 1879163177; }; -- Leader of the Pack</v>
      </c>
      <c r="V9" s="1" t="str">
        <f t="shared" si="5"/>
        <v xml:space="preserve">  [8] = {["ID"] = 1879163177; ["SAVE_INDEX"] =  6; ["TYPE"] =  6;                                   ["VXP"] = 0; ["LP"] = 10; ["REP"] = 0; ["FACTION"] = 1; ["TIER"] = 1; ["MIN_LVL"] = "CAP"; ["NAME"] = { ["EN"] = "Leader of the Pack"; }; ["LORE"] = { ["EN"] = "Complete the following accomplishments: - Of Warg and Goblin - A Full Belly and a Nap in the Dirt"; }; ["SUMMARY"] = { ["EN"] = "Complete 2 deeds in Warg Pens of Dol Guldur"; }; ["TITLE"] = { ["EN"] = "Warg-butcher"; }; };</v>
      </c>
      <c r="W9">
        <f t="shared" si="6"/>
        <v>8</v>
      </c>
      <c r="X9" t="str">
        <f t="shared" si="7"/>
        <v xml:space="preserve">  [8] = {</v>
      </c>
      <c r="Y9" t="str">
        <f t="shared" si="8"/>
        <v xml:space="preserve">["ID"] = 1879163177; </v>
      </c>
      <c r="Z9" t="str">
        <f t="shared" si="9"/>
        <v xml:space="preserve">["ID"] = 1879163177; </v>
      </c>
      <c r="AA9" t="str">
        <f t="shared" si="10"/>
        <v/>
      </c>
      <c r="AB9" s="1" t="str">
        <f t="shared" si="11"/>
        <v xml:space="preserve">["SAVE_INDEX"] =  6; </v>
      </c>
      <c r="AC9">
        <f>VLOOKUP(E9,Type!A$2:B$18,2,FALSE)</f>
        <v>6</v>
      </c>
      <c r="AD9" t="str">
        <f t="shared" si="12"/>
        <v xml:space="preserve">["TYPE"] =  6; </v>
      </c>
      <c r="AE9" t="str">
        <f>IF(NOT(ISBLANK(F9)),VLOOKUP(F9,Type!D$2:E$6,2,FALSE),"")</f>
        <v/>
      </c>
      <c r="AF9" t="str">
        <f t="shared" si="13"/>
        <v xml:space="preserve">            </v>
      </c>
      <c r="AG9" t="str">
        <f t="shared" si="14"/>
        <v xml:space="preserve">                      </v>
      </c>
      <c r="AH9" t="str">
        <f t="shared" si="15"/>
        <v>0</v>
      </c>
      <c r="AI9" t="str">
        <f t="shared" si="16"/>
        <v xml:space="preserve">["VXP"] = 0; </v>
      </c>
      <c r="AJ9" t="str">
        <f t="shared" si="17"/>
        <v>10</v>
      </c>
      <c r="AK9" t="str">
        <f t="shared" si="18"/>
        <v xml:space="preserve">["LP"] = 10; </v>
      </c>
      <c r="AL9" t="str">
        <f t="shared" si="19"/>
        <v>0</v>
      </c>
      <c r="AM9" t="str">
        <f t="shared" si="20"/>
        <v xml:space="preserve">["REP"] = 0; </v>
      </c>
      <c r="AN9">
        <f>IF(NOT(ISBLANK(M9)),VLOOKUP(M9,Faction!A$2:B$78,2,FALSE),1)</f>
        <v>1</v>
      </c>
      <c r="AO9" t="str">
        <f t="shared" si="21"/>
        <v xml:space="preserve">["FACTION"] = 1; </v>
      </c>
      <c r="AP9" t="str">
        <f t="shared" si="22"/>
        <v xml:space="preserve">["TIER"] = 1; </v>
      </c>
      <c r="AQ9" t="str">
        <f t="shared" si="23"/>
        <v xml:space="preserve">["MIN_LVL"] = "CAP"; </v>
      </c>
      <c r="AR9" t="str">
        <f t="shared" si="24"/>
        <v/>
      </c>
      <c r="AS9" t="str">
        <f t="shared" si="25"/>
        <v xml:space="preserve">["NAME"] = { ["EN"] = "Leader of the Pack"; }; </v>
      </c>
      <c r="AT9" t="str">
        <f t="shared" si="26"/>
        <v xml:space="preserve">["LORE"] = { ["EN"] = "Complete the following accomplishments: - Of Warg and Goblin - A Full Belly and a Nap in the Dirt"; }; </v>
      </c>
      <c r="AU9" t="str">
        <f t="shared" si="27"/>
        <v xml:space="preserve">["SUMMARY"] = { ["EN"] = "Complete 2 deeds in Warg Pens of Dol Guldur"; }; </v>
      </c>
      <c r="AV9" t="str">
        <f t="shared" si="28"/>
        <v xml:space="preserve">["TITLE"] = { ["EN"] = "Warg-butcher"; }; </v>
      </c>
      <c r="AW9" t="str">
        <f t="shared" si="29"/>
        <v>};</v>
      </c>
    </row>
    <row r="10" spans="1:49" x14ac:dyDescent="0.25">
      <c r="A10">
        <v>1879163172</v>
      </c>
      <c r="B10">
        <v>7</v>
      </c>
      <c r="C10">
        <v>7</v>
      </c>
      <c r="D10" t="s">
        <v>760</v>
      </c>
      <c r="E10" t="s">
        <v>31</v>
      </c>
      <c r="J10">
        <v>5</v>
      </c>
      <c r="K10" t="s">
        <v>755</v>
      </c>
      <c r="N10" t="s">
        <v>761</v>
      </c>
      <c r="O10" t="s">
        <v>796</v>
      </c>
      <c r="P10">
        <v>2</v>
      </c>
      <c r="Q10">
        <v>60</v>
      </c>
      <c r="U10" t="str">
        <f t="shared" si="4"/>
        <v xml:space="preserve">  [9] = {["ID"] = 1879163172; }; -- Of Warg and Goblin</v>
      </c>
      <c r="V10" s="1" t="str">
        <f t="shared" si="5"/>
        <v xml:space="preserve">  [9] = {["ID"] = 1879163172; ["SAVE_INDEX"] =  7; ["TYPE"] =  4;                                   ["VXP"] = 0; ["LP"] =  5; ["REP"] = 0; ["FACTION"] = 1; ["TIER"] = 2; ["MIN_LVL"] =  "60"; ["NAME"] = { ["EN"] = "Of Warg and Goblin"; }; ["LORE"] = { ["EN"] = "The Warg-pits of Dol Guldur are overseen by the goblin Athgrat and the Warg Kranklob, vile servants of the Enemy."; }; ["SUMMARY"] = { ["EN"] = "Defeat 2 leaders in Warg Pens of Dol Guldur"; }; };</v>
      </c>
      <c r="W10">
        <f t="shared" si="6"/>
        <v>9</v>
      </c>
      <c r="X10" t="str">
        <f t="shared" si="7"/>
        <v xml:space="preserve">  [9] = {</v>
      </c>
      <c r="Y10" t="str">
        <f t="shared" si="8"/>
        <v xml:space="preserve">["ID"] = 1879163172; </v>
      </c>
      <c r="Z10" t="str">
        <f t="shared" si="9"/>
        <v xml:space="preserve">["ID"] = 1879163172; </v>
      </c>
      <c r="AA10" t="str">
        <f t="shared" si="10"/>
        <v/>
      </c>
      <c r="AB10" s="1" t="str">
        <f t="shared" si="11"/>
        <v xml:space="preserve">["SAVE_INDEX"] =  7; </v>
      </c>
      <c r="AC10">
        <f>VLOOKUP(E10,Type!A$2:B$18,2,FALSE)</f>
        <v>4</v>
      </c>
      <c r="AD10" t="str">
        <f t="shared" si="12"/>
        <v xml:space="preserve">["TYPE"] =  4; </v>
      </c>
      <c r="AE10" t="str">
        <f>IF(NOT(ISBLANK(F10)),VLOOKUP(F10,Type!D$2:E$6,2,FALSE),"")</f>
        <v/>
      </c>
      <c r="AF10" t="str">
        <f t="shared" si="13"/>
        <v xml:space="preserve">            </v>
      </c>
      <c r="AG10" t="str">
        <f t="shared" si="14"/>
        <v xml:space="preserve">                      </v>
      </c>
      <c r="AH10" t="str">
        <f t="shared" si="15"/>
        <v>0</v>
      </c>
      <c r="AI10" t="str">
        <f t="shared" si="16"/>
        <v xml:space="preserve">["VXP"] = 0; </v>
      </c>
      <c r="AJ10" t="str">
        <f t="shared" si="17"/>
        <v>5</v>
      </c>
      <c r="AK10" t="str">
        <f t="shared" si="18"/>
        <v xml:space="preserve">["LP"] =  5; </v>
      </c>
      <c r="AL10" t="str">
        <f t="shared" si="19"/>
        <v>0</v>
      </c>
      <c r="AM10" t="str">
        <f t="shared" si="20"/>
        <v xml:space="preserve">["REP"] = 0; </v>
      </c>
      <c r="AN10">
        <f>IF(NOT(ISBLANK(M10)),VLOOKUP(M10,Faction!A$2:B$78,2,FALSE),1)</f>
        <v>1</v>
      </c>
      <c r="AO10" t="str">
        <f t="shared" si="21"/>
        <v xml:space="preserve">["FACTION"] = 1; </v>
      </c>
      <c r="AP10" t="str">
        <f t="shared" si="22"/>
        <v xml:space="preserve">["TIER"] = 2; </v>
      </c>
      <c r="AQ10" t="str">
        <f t="shared" si="23"/>
        <v xml:space="preserve">["MIN_LVL"] =  "60"; </v>
      </c>
      <c r="AR10" t="str">
        <f t="shared" si="24"/>
        <v/>
      </c>
      <c r="AS10" t="str">
        <f t="shared" si="25"/>
        <v xml:space="preserve">["NAME"] = { ["EN"] = "Of Warg and Goblin"; }; </v>
      </c>
      <c r="AT10" t="str">
        <f t="shared" si="26"/>
        <v xml:space="preserve">["LORE"] = { ["EN"] = "The Warg-pits of Dol Guldur are overseen by the goblin Athgrat and the Warg Kranklob, vile servants of the Enemy."; }; </v>
      </c>
      <c r="AU10" t="str">
        <f t="shared" si="27"/>
        <v xml:space="preserve">["SUMMARY"] = { ["EN"] = "Defeat 2 leaders in Warg Pens of Dol Guldur"; }; </v>
      </c>
      <c r="AV10" t="str">
        <f t="shared" si="28"/>
        <v/>
      </c>
      <c r="AW10" t="str">
        <f t="shared" si="29"/>
        <v>};</v>
      </c>
    </row>
    <row r="11" spans="1:49" x14ac:dyDescent="0.25">
      <c r="A11">
        <v>1879163165</v>
      </c>
      <c r="B11">
        <v>6</v>
      </c>
      <c r="C11">
        <v>8</v>
      </c>
      <c r="D11" t="s">
        <v>757</v>
      </c>
      <c r="E11" t="s">
        <v>31</v>
      </c>
      <c r="J11">
        <v>10</v>
      </c>
      <c r="K11" t="s">
        <v>755</v>
      </c>
      <c r="N11" t="s">
        <v>759</v>
      </c>
      <c r="O11" t="s">
        <v>795</v>
      </c>
      <c r="P11">
        <v>2</v>
      </c>
      <c r="Q11" t="s">
        <v>1392</v>
      </c>
      <c r="U11" t="str">
        <f t="shared" si="4"/>
        <v xml:space="preserve"> [10] = {["ID"] = 1879163165; }; -- A Full Belly and a Nap in the Dirt</v>
      </c>
      <c r="V11" s="1" t="str">
        <f t="shared" si="5"/>
        <v xml:space="preserve"> [10] = {["ID"] = 1879163165; ["SAVE_INDEX"] =  8; ["TYPE"] =  4;                                   ["VXP"] = 0; ["LP"] = 10; ["REP"] = 0; ["FACTION"] = 1; ["TIER"] = 2; ["MIN_LVL"] = "CAP"; ["NAME"] = { ["EN"] = "A Full Belly and a Nap in the Dirt"; }; ["LORE"] = { ["EN"] = "One would think that Wargs on a full belly would be sluggish...."; }; ["SUMMARY"] = { ["EN"] = "Allow Wargs to eat all the meat slabs before killing Kranklob"; }; };</v>
      </c>
      <c r="W11">
        <f t="shared" si="6"/>
        <v>10</v>
      </c>
      <c r="X11" t="str">
        <f t="shared" si="7"/>
        <v xml:space="preserve"> [10] = {</v>
      </c>
      <c r="Y11" t="str">
        <f t="shared" si="8"/>
        <v xml:space="preserve">["ID"] = 1879163165; </v>
      </c>
      <c r="Z11" t="str">
        <f t="shared" si="9"/>
        <v xml:space="preserve">["ID"] = 1879163165; </v>
      </c>
      <c r="AA11" t="str">
        <f t="shared" si="10"/>
        <v/>
      </c>
      <c r="AB11" s="1" t="str">
        <f t="shared" si="11"/>
        <v xml:space="preserve">["SAVE_INDEX"] =  8; </v>
      </c>
      <c r="AC11">
        <f>VLOOKUP(E11,Type!A$2:B$18,2,FALSE)</f>
        <v>4</v>
      </c>
      <c r="AD11" t="str">
        <f t="shared" si="12"/>
        <v xml:space="preserve">["TYPE"] =  4; </v>
      </c>
      <c r="AE11" t="str">
        <f>IF(NOT(ISBLANK(F11)),VLOOKUP(F11,Type!D$2:E$6,2,FALSE),"")</f>
        <v/>
      </c>
      <c r="AF11" t="str">
        <f t="shared" si="13"/>
        <v xml:space="preserve">            </v>
      </c>
      <c r="AG11" t="str">
        <f t="shared" si="14"/>
        <v xml:space="preserve">                      </v>
      </c>
      <c r="AH11" t="str">
        <f t="shared" si="15"/>
        <v>0</v>
      </c>
      <c r="AI11" t="str">
        <f t="shared" si="16"/>
        <v xml:space="preserve">["VXP"] = 0; </v>
      </c>
      <c r="AJ11" t="str">
        <f t="shared" si="17"/>
        <v>10</v>
      </c>
      <c r="AK11" t="str">
        <f t="shared" si="18"/>
        <v xml:space="preserve">["LP"] = 10; </v>
      </c>
      <c r="AL11" t="str">
        <f t="shared" si="19"/>
        <v>0</v>
      </c>
      <c r="AM11" t="str">
        <f t="shared" si="20"/>
        <v xml:space="preserve">["REP"] = 0; </v>
      </c>
      <c r="AN11">
        <f>IF(NOT(ISBLANK(M11)),VLOOKUP(M11,Faction!A$2:B$78,2,FALSE),1)</f>
        <v>1</v>
      </c>
      <c r="AO11" t="str">
        <f t="shared" si="21"/>
        <v xml:space="preserve">["FACTION"] = 1; </v>
      </c>
      <c r="AP11" t="str">
        <f t="shared" si="22"/>
        <v xml:space="preserve">["TIER"] = 2; </v>
      </c>
      <c r="AQ11" t="str">
        <f t="shared" si="23"/>
        <v xml:space="preserve">["MIN_LVL"] = "CAP"; </v>
      </c>
      <c r="AR11" t="str">
        <f t="shared" si="24"/>
        <v/>
      </c>
      <c r="AS11" t="str">
        <f t="shared" si="25"/>
        <v xml:space="preserve">["NAME"] = { ["EN"] = "A Full Belly and a Nap in the Dirt"; }; </v>
      </c>
      <c r="AT11" t="str">
        <f t="shared" si="26"/>
        <v xml:space="preserve">["LORE"] = { ["EN"] = "One would think that Wargs on a full belly would be sluggish...."; }; </v>
      </c>
      <c r="AU11" t="str">
        <f t="shared" si="27"/>
        <v xml:space="preserve">["SUMMARY"] = { ["EN"] = "Allow Wargs to eat all the meat slabs before killing Kranklob"; }; </v>
      </c>
      <c r="AV11" t="str">
        <f t="shared" si="28"/>
        <v/>
      </c>
      <c r="AW11" t="str">
        <f t="shared" si="29"/>
        <v>};</v>
      </c>
    </row>
    <row r="12" spans="1:49" x14ac:dyDescent="0.25">
      <c r="D12" s="2" t="s">
        <v>774</v>
      </c>
      <c r="E12" s="2" t="s">
        <v>134</v>
      </c>
      <c r="F12" s="2"/>
      <c r="G12" s="2"/>
      <c r="S12">
        <v>60</v>
      </c>
      <c r="U12" t="str">
        <f t="shared" si="4"/>
        <v xml:space="preserve"> [11] = {["CAT_ID"] = 60; }; -- Sammath Gûl</v>
      </c>
      <c r="V12" s="1" t="str">
        <f t="shared" si="5"/>
        <v xml:space="preserve"> [11] = {                                          ["TYPE"] = 14;                                   ["VXP"] = 0; ["LP"] =  0; ["REP"] = 0; ["FACTION"] = 1; ["TIER"] = 0;                      ["NAME"] = { ["EN"] = "Sammath Gûl"; }; };</v>
      </c>
      <c r="W12">
        <f t="shared" si="6"/>
        <v>11</v>
      </c>
      <c r="X12" t="str">
        <f t="shared" si="7"/>
        <v xml:space="preserve"> [11] = {</v>
      </c>
      <c r="Y12" t="str">
        <f t="shared" si="8"/>
        <v xml:space="preserve">                     </v>
      </c>
      <c r="Z12" t="str">
        <f t="shared" si="9"/>
        <v/>
      </c>
      <c r="AA12" t="str">
        <f t="shared" si="10"/>
        <v xml:space="preserve">["CAT_ID"] = 60; </v>
      </c>
      <c r="AB12" s="1" t="str">
        <f t="shared" si="11"/>
        <v xml:space="preserve">                     </v>
      </c>
      <c r="AC12">
        <f>VLOOKUP(E12,Type!A$2:B$18,2,FALSE)</f>
        <v>14</v>
      </c>
      <c r="AD12" t="str">
        <f t="shared" si="12"/>
        <v xml:space="preserve">["TYPE"] = 14; </v>
      </c>
      <c r="AE12" t="str">
        <f>IF(NOT(ISBLANK(F12)),VLOOKUP(F12,Type!D$2:E$6,2,FALSE),"")</f>
        <v/>
      </c>
      <c r="AF12" t="str">
        <f t="shared" si="13"/>
        <v xml:space="preserve">            </v>
      </c>
      <c r="AG12" t="str">
        <f t="shared" si="14"/>
        <v xml:space="preserve">                      </v>
      </c>
      <c r="AH12" t="str">
        <f t="shared" si="15"/>
        <v>0</v>
      </c>
      <c r="AI12" t="str">
        <f t="shared" si="16"/>
        <v xml:space="preserve">["VXP"] = 0; </v>
      </c>
      <c r="AJ12" t="str">
        <f t="shared" si="17"/>
        <v>0</v>
      </c>
      <c r="AK12" t="str">
        <f t="shared" si="18"/>
        <v xml:space="preserve">["LP"] =  0; </v>
      </c>
      <c r="AL12" t="str">
        <f t="shared" si="19"/>
        <v>0</v>
      </c>
      <c r="AM12" t="str">
        <f t="shared" si="20"/>
        <v xml:space="preserve">["REP"] = 0; </v>
      </c>
      <c r="AN12">
        <f>IF(NOT(ISBLANK(M12)),VLOOKUP(M12,Faction!A$2:B$78,2,FALSE),1)</f>
        <v>1</v>
      </c>
      <c r="AO12" t="str">
        <f t="shared" si="21"/>
        <v xml:space="preserve">["FACTION"] = 1; </v>
      </c>
      <c r="AP12" t="str">
        <f t="shared" si="22"/>
        <v xml:space="preserve">["TIER"] = 0; </v>
      </c>
      <c r="AQ12" t="str">
        <f t="shared" si="23"/>
        <v xml:space="preserve">                     </v>
      </c>
      <c r="AR12" t="str">
        <f t="shared" si="24"/>
        <v/>
      </c>
      <c r="AS12" t="str">
        <f t="shared" si="25"/>
        <v xml:space="preserve">["NAME"] = { ["EN"] = "Sammath Gûl"; }; </v>
      </c>
      <c r="AT12" t="str">
        <f t="shared" si="26"/>
        <v/>
      </c>
      <c r="AU12" t="str">
        <f t="shared" si="27"/>
        <v/>
      </c>
      <c r="AV12" t="str">
        <f t="shared" si="28"/>
        <v/>
      </c>
      <c r="AW12" t="str">
        <f t="shared" si="29"/>
        <v>};</v>
      </c>
    </row>
    <row r="13" spans="1:49" x14ac:dyDescent="0.25">
      <c r="A13">
        <v>1879163167</v>
      </c>
      <c r="B13">
        <v>12</v>
      </c>
      <c r="C13">
        <v>9</v>
      </c>
      <c r="D13" t="s">
        <v>772</v>
      </c>
      <c r="E13" t="s">
        <v>26</v>
      </c>
      <c r="I13" t="s">
        <v>773</v>
      </c>
      <c r="J13">
        <v>10</v>
      </c>
      <c r="K13" t="s">
        <v>774</v>
      </c>
      <c r="N13" t="s">
        <v>775</v>
      </c>
      <c r="O13" t="s">
        <v>1663</v>
      </c>
      <c r="P13">
        <v>1</v>
      </c>
      <c r="Q13">
        <v>60</v>
      </c>
      <c r="U13" t="str">
        <f t="shared" si="4"/>
        <v xml:space="preserve"> [12] = {["ID"] = 1879163167; }; -- Throwing Down Sammath Gûl</v>
      </c>
      <c r="V13" s="1" t="str">
        <f t="shared" si="5"/>
        <v xml:space="preserve"> [12] = {["ID"] = 1879163167; ["SAVE_INDEX"] =  9; ["TYPE"] =  6;                                   ["VXP"] = 0; ["LP"] = 10; ["REP"] = 0; ["FACTION"] = 1; ["TIER"] = 1; ["MIN_LVL"] =  "60"; ["NAME"] = { ["EN"] = "Throwing Down Sammath Gûl"; }; ["LORE"] = { ["EN"] = "Sammath Gûl was once the private chambers of Sauron in his guise as the Necromancer...now they are held by his regent and his minions."; }; ["SUMMARY"] = { ["EN"] = "Complete 3 deeds in Sammath Gûl"; }; ["TITLE"] = { ["EN"] = "Foe of the Dark Tower"; }; };</v>
      </c>
      <c r="W13">
        <f t="shared" si="6"/>
        <v>12</v>
      </c>
      <c r="X13" t="str">
        <f t="shared" si="7"/>
        <v xml:space="preserve"> [12] = {</v>
      </c>
      <c r="Y13" t="str">
        <f t="shared" si="8"/>
        <v xml:space="preserve">["ID"] = 1879163167; </v>
      </c>
      <c r="Z13" t="str">
        <f t="shared" si="9"/>
        <v xml:space="preserve">["ID"] = 1879163167; </v>
      </c>
      <c r="AA13" t="str">
        <f t="shared" si="10"/>
        <v/>
      </c>
      <c r="AB13" s="1" t="str">
        <f t="shared" si="11"/>
        <v xml:space="preserve">["SAVE_INDEX"] =  9; </v>
      </c>
      <c r="AC13">
        <f>VLOOKUP(E13,Type!A$2:B$18,2,FALSE)</f>
        <v>6</v>
      </c>
      <c r="AD13" t="str">
        <f t="shared" si="12"/>
        <v xml:space="preserve">["TYPE"] =  6; </v>
      </c>
      <c r="AE13" t="str">
        <f>IF(NOT(ISBLANK(F13)),VLOOKUP(F13,Type!D$2:E$6,2,FALSE),"")</f>
        <v/>
      </c>
      <c r="AF13" t="str">
        <f t="shared" si="13"/>
        <v xml:space="preserve">            </v>
      </c>
      <c r="AG13" t="str">
        <f t="shared" si="14"/>
        <v xml:space="preserve">                      </v>
      </c>
      <c r="AH13" t="str">
        <f t="shared" si="15"/>
        <v>0</v>
      </c>
      <c r="AI13" t="str">
        <f t="shared" si="16"/>
        <v xml:space="preserve">["VXP"] = 0; </v>
      </c>
      <c r="AJ13" t="str">
        <f t="shared" si="17"/>
        <v>10</v>
      </c>
      <c r="AK13" t="str">
        <f t="shared" si="18"/>
        <v xml:space="preserve">["LP"] = 10; </v>
      </c>
      <c r="AL13" t="str">
        <f t="shared" si="19"/>
        <v>0</v>
      </c>
      <c r="AM13" t="str">
        <f t="shared" si="20"/>
        <v xml:space="preserve">["REP"] = 0; </v>
      </c>
      <c r="AN13">
        <f>IF(NOT(ISBLANK(M13)),VLOOKUP(M13,Faction!A$2:B$78,2,FALSE),1)</f>
        <v>1</v>
      </c>
      <c r="AO13" t="str">
        <f t="shared" si="21"/>
        <v xml:space="preserve">["FACTION"] = 1; </v>
      </c>
      <c r="AP13" t="str">
        <f t="shared" si="22"/>
        <v xml:space="preserve">["TIER"] = 1; </v>
      </c>
      <c r="AQ13" t="str">
        <f t="shared" si="23"/>
        <v xml:space="preserve">["MIN_LVL"] =  "60"; </v>
      </c>
      <c r="AR13" t="str">
        <f t="shared" si="24"/>
        <v/>
      </c>
      <c r="AS13" t="str">
        <f t="shared" si="25"/>
        <v xml:space="preserve">["NAME"] = { ["EN"] = "Throwing Down Sammath Gûl"; }; </v>
      </c>
      <c r="AT13" t="str">
        <f t="shared" si="26"/>
        <v xml:space="preserve">["LORE"] = { ["EN"] = "Sammath Gûl was once the private chambers of Sauron in his guise as the Necromancer...now they are held by his regent and his minions."; }; </v>
      </c>
      <c r="AU13" t="str">
        <f t="shared" si="27"/>
        <v xml:space="preserve">["SUMMARY"] = { ["EN"] = "Complete 3 deeds in Sammath Gûl"; }; </v>
      </c>
      <c r="AV13" t="str">
        <f t="shared" si="28"/>
        <v xml:space="preserve">["TITLE"] = { ["EN"] = "Foe of the Dark Tower"; }; </v>
      </c>
      <c r="AW13" t="str">
        <f t="shared" si="29"/>
        <v>};</v>
      </c>
    </row>
    <row r="14" spans="1:49" x14ac:dyDescent="0.25">
      <c r="A14">
        <v>1879163166</v>
      </c>
      <c r="B14">
        <v>15</v>
      </c>
      <c r="C14">
        <v>10</v>
      </c>
      <c r="D14" t="s">
        <v>779</v>
      </c>
      <c r="E14" t="s">
        <v>31</v>
      </c>
      <c r="J14">
        <v>5</v>
      </c>
      <c r="K14" t="s">
        <v>774</v>
      </c>
      <c r="N14" t="s">
        <v>780</v>
      </c>
      <c r="O14" t="s">
        <v>800</v>
      </c>
      <c r="P14">
        <v>2</v>
      </c>
      <c r="Q14">
        <v>60</v>
      </c>
      <c r="U14" t="str">
        <f t="shared" si="4"/>
        <v xml:space="preserve"> [13] = {["ID"] = 1879163166; }; -- Enter the Chambers</v>
      </c>
      <c r="V14" s="1" t="str">
        <f t="shared" si="5"/>
        <v xml:space="preserve"> [13] = {["ID"] = 1879163166; ["SAVE_INDEX"] = 10; ["TYPE"] =  4;                                   ["VXP"] = 0; ["LP"] =  5; ["REP"] = 0; ["FACTION"] = 1; ["TIER"] = 2; ["MIN_LVL"] =  "60"; ["NAME"] = { ["EN"] = "Enter the Chambers"; }; ["LORE"] = { ["EN"] = "Sammath Gûl is a place of terror, inhabited by the sorcerer Gorothúl and the dread spirits which serve him."; }; ["SUMMARY"] = { ["EN"] = "Defeat 3 leaders in Sammath Gûl"; }; };</v>
      </c>
      <c r="W14">
        <f t="shared" si="6"/>
        <v>13</v>
      </c>
      <c r="X14" t="str">
        <f t="shared" si="7"/>
        <v xml:space="preserve"> [13] = {</v>
      </c>
      <c r="Y14" t="str">
        <f t="shared" si="8"/>
        <v xml:space="preserve">["ID"] = 1879163166; </v>
      </c>
      <c r="Z14" t="str">
        <f t="shared" si="9"/>
        <v xml:space="preserve">["ID"] = 1879163166; </v>
      </c>
      <c r="AA14" t="str">
        <f t="shared" si="10"/>
        <v/>
      </c>
      <c r="AB14" s="1" t="str">
        <f t="shared" si="11"/>
        <v xml:space="preserve">["SAVE_INDEX"] = 10; </v>
      </c>
      <c r="AC14">
        <f>VLOOKUP(E14,Type!A$2:B$18,2,FALSE)</f>
        <v>4</v>
      </c>
      <c r="AD14" t="str">
        <f t="shared" si="12"/>
        <v xml:space="preserve">["TYPE"] =  4; </v>
      </c>
      <c r="AE14" t="str">
        <f>IF(NOT(ISBLANK(F14)),VLOOKUP(F14,Type!D$2:E$6,2,FALSE),"")</f>
        <v/>
      </c>
      <c r="AF14" t="str">
        <f t="shared" si="13"/>
        <v xml:space="preserve">            </v>
      </c>
      <c r="AG14" t="str">
        <f t="shared" si="14"/>
        <v xml:space="preserve">                      </v>
      </c>
      <c r="AH14" t="str">
        <f t="shared" si="15"/>
        <v>0</v>
      </c>
      <c r="AI14" t="str">
        <f t="shared" si="16"/>
        <v xml:space="preserve">["VXP"] = 0; </v>
      </c>
      <c r="AJ14" t="str">
        <f t="shared" si="17"/>
        <v>5</v>
      </c>
      <c r="AK14" t="str">
        <f t="shared" si="18"/>
        <v xml:space="preserve">["LP"] =  5; </v>
      </c>
      <c r="AL14" t="str">
        <f t="shared" si="19"/>
        <v>0</v>
      </c>
      <c r="AM14" t="str">
        <f t="shared" si="20"/>
        <v xml:space="preserve">["REP"] = 0; </v>
      </c>
      <c r="AN14">
        <f>IF(NOT(ISBLANK(M14)),VLOOKUP(M14,Faction!A$2:B$78,2,FALSE),1)</f>
        <v>1</v>
      </c>
      <c r="AO14" t="str">
        <f t="shared" si="21"/>
        <v xml:space="preserve">["FACTION"] = 1; </v>
      </c>
      <c r="AP14" t="str">
        <f t="shared" si="22"/>
        <v xml:space="preserve">["TIER"] = 2; </v>
      </c>
      <c r="AQ14" t="str">
        <f t="shared" si="23"/>
        <v xml:space="preserve">["MIN_LVL"] =  "60"; </v>
      </c>
      <c r="AR14" t="str">
        <f t="shared" si="24"/>
        <v/>
      </c>
      <c r="AS14" t="str">
        <f t="shared" si="25"/>
        <v xml:space="preserve">["NAME"] = { ["EN"] = "Enter the Chambers"; }; </v>
      </c>
      <c r="AT14" t="str">
        <f t="shared" si="26"/>
        <v xml:space="preserve">["LORE"] = { ["EN"] = "Sammath Gûl is a place of terror, inhabited by the sorcerer Gorothúl and the dread spirits which serve him."; }; </v>
      </c>
      <c r="AU14" t="str">
        <f t="shared" si="27"/>
        <v xml:space="preserve">["SUMMARY"] = { ["EN"] = "Defeat 3 leaders in Sammath Gûl"; }; </v>
      </c>
      <c r="AV14" t="str">
        <f t="shared" si="28"/>
        <v/>
      </c>
      <c r="AW14" t="str">
        <f t="shared" si="29"/>
        <v>};</v>
      </c>
    </row>
    <row r="15" spans="1:49" x14ac:dyDescent="0.25">
      <c r="A15">
        <v>1879163170</v>
      </c>
      <c r="B15">
        <v>14</v>
      </c>
      <c r="C15">
        <v>11</v>
      </c>
      <c r="D15" t="s">
        <v>777</v>
      </c>
      <c r="E15" t="s">
        <v>26</v>
      </c>
      <c r="J15">
        <v>5</v>
      </c>
      <c r="K15" t="s">
        <v>774</v>
      </c>
      <c r="N15" t="s">
        <v>778</v>
      </c>
      <c r="O15" t="s">
        <v>799</v>
      </c>
      <c r="P15">
        <v>2</v>
      </c>
      <c r="Q15">
        <v>60</v>
      </c>
      <c r="U15" t="str">
        <f t="shared" si="4"/>
        <v xml:space="preserve"> [14] = {["ID"] = 1879163170; }; -- The Spirits are the Key</v>
      </c>
      <c r="V15" s="1" t="str">
        <f t="shared" si="5"/>
        <v xml:space="preserve"> [14] = {["ID"] = 1879163170; ["SAVE_INDEX"] = 11; ["TYPE"] =  6;                                   ["VXP"] = 0; ["LP"] =  5; ["REP"] = 0; ["FACTION"] = 1; ["TIER"] = 2; ["MIN_LVL"] =  "60"; ["NAME"] = { ["EN"] = "The Spirits are the Key"; }; ["LORE"] = { ["EN"] = "Sammath Gûl is defended by many fell spirits of Morgoth in the service of Sauron."; }; ["SUMMARY"] = { ["EN"] = "Defeat 20 Fell Spirits in Sammath Gûl"; }; };</v>
      </c>
      <c r="W15">
        <f t="shared" si="6"/>
        <v>14</v>
      </c>
      <c r="X15" t="str">
        <f t="shared" si="7"/>
        <v xml:space="preserve"> [14] = {</v>
      </c>
      <c r="Y15" t="str">
        <f t="shared" si="8"/>
        <v xml:space="preserve">["ID"] = 1879163170; </v>
      </c>
      <c r="Z15" t="str">
        <f t="shared" si="9"/>
        <v xml:space="preserve">["ID"] = 1879163170; </v>
      </c>
      <c r="AA15" t="str">
        <f t="shared" si="10"/>
        <v/>
      </c>
      <c r="AB15" s="1" t="str">
        <f t="shared" si="11"/>
        <v xml:space="preserve">["SAVE_INDEX"] = 11; </v>
      </c>
      <c r="AC15">
        <f>VLOOKUP(E15,Type!A$2:B$18,2,FALSE)</f>
        <v>6</v>
      </c>
      <c r="AD15" t="str">
        <f t="shared" si="12"/>
        <v xml:space="preserve">["TYPE"] =  6; </v>
      </c>
      <c r="AE15" t="str">
        <f>IF(NOT(ISBLANK(F15)),VLOOKUP(F15,Type!D$2:E$6,2,FALSE),"")</f>
        <v/>
      </c>
      <c r="AF15" t="str">
        <f t="shared" si="13"/>
        <v xml:space="preserve">            </v>
      </c>
      <c r="AG15" t="str">
        <f t="shared" si="14"/>
        <v xml:space="preserve">                      </v>
      </c>
      <c r="AH15" t="str">
        <f t="shared" si="15"/>
        <v>0</v>
      </c>
      <c r="AI15" t="str">
        <f t="shared" si="16"/>
        <v xml:space="preserve">["VXP"] = 0; </v>
      </c>
      <c r="AJ15" t="str">
        <f t="shared" si="17"/>
        <v>5</v>
      </c>
      <c r="AK15" t="str">
        <f t="shared" si="18"/>
        <v xml:space="preserve">["LP"] =  5; </v>
      </c>
      <c r="AL15" t="str">
        <f t="shared" si="19"/>
        <v>0</v>
      </c>
      <c r="AM15" t="str">
        <f t="shared" si="20"/>
        <v xml:space="preserve">["REP"] = 0; </v>
      </c>
      <c r="AN15">
        <f>IF(NOT(ISBLANK(M15)),VLOOKUP(M15,Faction!A$2:B$78,2,FALSE),1)</f>
        <v>1</v>
      </c>
      <c r="AO15" t="str">
        <f t="shared" si="21"/>
        <v xml:space="preserve">["FACTION"] = 1; </v>
      </c>
      <c r="AP15" t="str">
        <f t="shared" si="22"/>
        <v xml:space="preserve">["TIER"] = 2; </v>
      </c>
      <c r="AQ15" t="str">
        <f t="shared" si="23"/>
        <v xml:space="preserve">["MIN_LVL"] =  "60"; </v>
      </c>
      <c r="AR15" t="str">
        <f t="shared" si="24"/>
        <v/>
      </c>
      <c r="AS15" t="str">
        <f t="shared" si="25"/>
        <v xml:space="preserve">["NAME"] = { ["EN"] = "The Spirits are the Key"; }; </v>
      </c>
      <c r="AT15" t="str">
        <f t="shared" si="26"/>
        <v xml:space="preserve">["LORE"] = { ["EN"] = "Sammath Gûl is defended by many fell spirits of Morgoth in the service of Sauron."; }; </v>
      </c>
      <c r="AU15" t="str">
        <f t="shared" si="27"/>
        <v xml:space="preserve">["SUMMARY"] = { ["EN"] = "Defeat 20 Fell Spirits in Sammath Gûl"; }; </v>
      </c>
      <c r="AV15" t="str">
        <f t="shared" si="28"/>
        <v/>
      </c>
      <c r="AW15" t="str">
        <f t="shared" si="29"/>
        <v>};</v>
      </c>
    </row>
    <row r="16" spans="1:49" x14ac:dyDescent="0.25">
      <c r="A16">
        <v>1879163176</v>
      </c>
      <c r="B16">
        <v>13</v>
      </c>
      <c r="C16">
        <v>12</v>
      </c>
      <c r="D16" t="s">
        <v>776</v>
      </c>
      <c r="E16" t="s">
        <v>26</v>
      </c>
      <c r="J16">
        <v>10</v>
      </c>
      <c r="K16" t="s">
        <v>774</v>
      </c>
      <c r="N16" t="s">
        <v>1885</v>
      </c>
      <c r="O16" t="s">
        <v>798</v>
      </c>
      <c r="P16">
        <v>2</v>
      </c>
      <c r="Q16">
        <v>60</v>
      </c>
      <c r="U16" t="str">
        <f t="shared" si="4"/>
        <v xml:space="preserve"> [15] = {["ID"] = 1879163176; }; -- Bringing Down the Enemy</v>
      </c>
      <c r="V16" s="1" t="str">
        <f t="shared" si="5"/>
        <v xml:space="preserve"> [15] = {["ID"] = 1879163176; ["SAVE_INDEX"] = 12; ["TYPE"] =  6;                                   ["VXP"] = 0; ["LP"] = 10; ["REP"] = 0; ["FACTION"] = 1; ["TIER"] = 2; ["MIN_LVL"] =  "60"; ["NAME"] = { ["EN"] = "Bringing Down the Enemy"; }; ["LORE"] = { ["EN"] = "Gorothúl is protected by a fell spirit called Demafaer, a foul creature from beyond the Void."; }; ["SUMMARY"] = { ["EN"] = "Defeat Demafaer"; }; };</v>
      </c>
      <c r="W16">
        <f t="shared" si="6"/>
        <v>15</v>
      </c>
      <c r="X16" t="str">
        <f t="shared" si="7"/>
        <v xml:space="preserve"> [15] = {</v>
      </c>
      <c r="Y16" t="str">
        <f t="shared" si="8"/>
        <v xml:space="preserve">["ID"] = 1879163176; </v>
      </c>
      <c r="Z16" t="str">
        <f t="shared" si="9"/>
        <v xml:space="preserve">["ID"] = 1879163176; </v>
      </c>
      <c r="AA16" t="str">
        <f t="shared" si="10"/>
        <v/>
      </c>
      <c r="AB16" s="1" t="str">
        <f t="shared" si="11"/>
        <v xml:space="preserve">["SAVE_INDEX"] = 12; </v>
      </c>
      <c r="AC16">
        <f>VLOOKUP(E16,Type!A$2:B$18,2,FALSE)</f>
        <v>6</v>
      </c>
      <c r="AD16" t="str">
        <f t="shared" si="12"/>
        <v xml:space="preserve">["TYPE"] =  6; </v>
      </c>
      <c r="AE16" t="str">
        <f>IF(NOT(ISBLANK(F16)),VLOOKUP(F16,Type!D$2:E$6,2,FALSE),"")</f>
        <v/>
      </c>
      <c r="AF16" t="str">
        <f t="shared" si="13"/>
        <v xml:space="preserve">            </v>
      </c>
      <c r="AG16" t="str">
        <f t="shared" si="14"/>
        <v xml:space="preserve">                      </v>
      </c>
      <c r="AH16" t="str">
        <f t="shared" si="15"/>
        <v>0</v>
      </c>
      <c r="AI16" t="str">
        <f t="shared" si="16"/>
        <v xml:space="preserve">["VXP"] = 0; </v>
      </c>
      <c r="AJ16" t="str">
        <f t="shared" si="17"/>
        <v>10</v>
      </c>
      <c r="AK16" t="str">
        <f t="shared" si="18"/>
        <v xml:space="preserve">["LP"] = 10; </v>
      </c>
      <c r="AL16" t="str">
        <f t="shared" si="19"/>
        <v>0</v>
      </c>
      <c r="AM16" t="str">
        <f t="shared" si="20"/>
        <v xml:space="preserve">["REP"] = 0; </v>
      </c>
      <c r="AN16">
        <f>IF(NOT(ISBLANK(M16)),VLOOKUP(M16,Faction!A$2:B$78,2,FALSE),1)</f>
        <v>1</v>
      </c>
      <c r="AO16" t="str">
        <f t="shared" si="21"/>
        <v xml:space="preserve">["FACTION"] = 1; </v>
      </c>
      <c r="AP16" t="str">
        <f t="shared" si="22"/>
        <v xml:space="preserve">["TIER"] = 2; </v>
      </c>
      <c r="AQ16" t="str">
        <f t="shared" si="23"/>
        <v xml:space="preserve">["MIN_LVL"] =  "60"; </v>
      </c>
      <c r="AR16" t="str">
        <f t="shared" si="24"/>
        <v/>
      </c>
      <c r="AS16" t="str">
        <f t="shared" si="25"/>
        <v xml:space="preserve">["NAME"] = { ["EN"] = "Bringing Down the Enemy"; }; </v>
      </c>
      <c r="AT16" t="str">
        <f t="shared" si="26"/>
        <v xml:space="preserve">["LORE"] = { ["EN"] = "Gorothúl is protected by a fell spirit called Demafaer, a foul creature from beyond the Void."; }; </v>
      </c>
      <c r="AU16" t="str">
        <f t="shared" si="27"/>
        <v xml:space="preserve">["SUMMARY"] = { ["EN"] = "Defeat Demafaer"; }; </v>
      </c>
      <c r="AV16" t="str">
        <f t="shared" si="28"/>
        <v/>
      </c>
      <c r="AW16" t="str">
        <f t="shared" si="29"/>
        <v>};</v>
      </c>
    </row>
    <row r="17" spans="1:49" x14ac:dyDescent="0.25">
      <c r="D17" s="2" t="s">
        <v>783</v>
      </c>
      <c r="E17" s="2" t="s">
        <v>134</v>
      </c>
      <c r="F17" s="2"/>
      <c r="G17" s="2"/>
      <c r="S17">
        <v>61</v>
      </c>
      <c r="U17" t="str">
        <f t="shared" si="4"/>
        <v xml:space="preserve"> [16] = {["CAT_ID"] = 61; }; -- Barad Guldur</v>
      </c>
      <c r="V17" s="1" t="str">
        <f t="shared" si="5"/>
        <v xml:space="preserve"> [16] = {                                          ["TYPE"] = 14;                                   ["VXP"] = 0; ["LP"] =  0; ["REP"] = 0; ["FACTION"] = 1; ["TIER"] = 0;                      ["NAME"] = { ["EN"] = "Barad Guldur"; }; };</v>
      </c>
      <c r="W17">
        <f t="shared" si="6"/>
        <v>16</v>
      </c>
      <c r="X17" t="str">
        <f t="shared" si="7"/>
        <v xml:space="preserve"> [16] = {</v>
      </c>
      <c r="Y17" t="str">
        <f t="shared" si="8"/>
        <v xml:space="preserve">                     </v>
      </c>
      <c r="Z17" t="str">
        <f t="shared" si="9"/>
        <v/>
      </c>
      <c r="AA17" t="str">
        <f t="shared" si="10"/>
        <v xml:space="preserve">["CAT_ID"] = 61; </v>
      </c>
      <c r="AB17" s="1" t="str">
        <f t="shared" si="11"/>
        <v xml:space="preserve">                     </v>
      </c>
      <c r="AC17">
        <f>VLOOKUP(E17,Type!A$2:B$18,2,FALSE)</f>
        <v>14</v>
      </c>
      <c r="AD17" t="str">
        <f t="shared" si="12"/>
        <v xml:space="preserve">["TYPE"] = 14; </v>
      </c>
      <c r="AE17" t="str">
        <f>IF(NOT(ISBLANK(F17)),VLOOKUP(F17,Type!D$2:E$6,2,FALSE),"")</f>
        <v/>
      </c>
      <c r="AF17" t="str">
        <f t="shared" si="13"/>
        <v xml:space="preserve">            </v>
      </c>
      <c r="AG17" t="str">
        <f t="shared" si="14"/>
        <v xml:space="preserve">                      </v>
      </c>
      <c r="AH17" t="str">
        <f t="shared" si="15"/>
        <v>0</v>
      </c>
      <c r="AI17" t="str">
        <f t="shared" si="16"/>
        <v xml:space="preserve">["VXP"] = 0; </v>
      </c>
      <c r="AJ17" t="str">
        <f t="shared" si="17"/>
        <v>0</v>
      </c>
      <c r="AK17" t="str">
        <f t="shared" si="18"/>
        <v xml:space="preserve">["LP"] =  0; </v>
      </c>
      <c r="AL17" t="str">
        <f t="shared" si="19"/>
        <v>0</v>
      </c>
      <c r="AM17" t="str">
        <f t="shared" si="20"/>
        <v xml:space="preserve">["REP"] = 0; </v>
      </c>
      <c r="AN17">
        <f>IF(NOT(ISBLANK(M17)),VLOOKUP(M17,Faction!A$2:B$78,2,FALSE),1)</f>
        <v>1</v>
      </c>
      <c r="AO17" t="str">
        <f t="shared" si="21"/>
        <v xml:space="preserve">["FACTION"] = 1; </v>
      </c>
      <c r="AP17" t="str">
        <f t="shared" si="22"/>
        <v xml:space="preserve">["TIER"] = 0; </v>
      </c>
      <c r="AQ17" t="str">
        <f t="shared" si="23"/>
        <v xml:space="preserve">                     </v>
      </c>
      <c r="AR17" t="str">
        <f t="shared" si="24"/>
        <v/>
      </c>
      <c r="AS17" t="str">
        <f t="shared" si="25"/>
        <v xml:space="preserve">["NAME"] = { ["EN"] = "Barad Guldur"; }; </v>
      </c>
      <c r="AT17" t="str">
        <f t="shared" si="26"/>
        <v/>
      </c>
      <c r="AU17" t="str">
        <f t="shared" si="27"/>
        <v/>
      </c>
      <c r="AV17" t="str">
        <f t="shared" si="28"/>
        <v/>
      </c>
      <c r="AW17" t="str">
        <f t="shared" si="29"/>
        <v>};</v>
      </c>
    </row>
    <row r="18" spans="1:49" x14ac:dyDescent="0.25">
      <c r="A18">
        <v>1879163163</v>
      </c>
      <c r="B18">
        <v>16</v>
      </c>
      <c r="C18">
        <v>13</v>
      </c>
      <c r="D18" t="s">
        <v>781</v>
      </c>
      <c r="E18" t="s">
        <v>26</v>
      </c>
      <c r="I18" t="s">
        <v>782</v>
      </c>
      <c r="J18">
        <v>10</v>
      </c>
      <c r="K18" t="s">
        <v>783</v>
      </c>
      <c r="N18" t="s">
        <v>784</v>
      </c>
      <c r="O18" t="s">
        <v>1662</v>
      </c>
      <c r="P18">
        <v>1</v>
      </c>
      <c r="Q18">
        <v>60</v>
      </c>
      <c r="U18" t="str">
        <f t="shared" si="4"/>
        <v xml:space="preserve"> [17] = {["ID"] = 1879163163; }; -- Regent of the Tower</v>
      </c>
      <c r="V18" s="1" t="str">
        <f t="shared" si="5"/>
        <v xml:space="preserve"> [17] = {["ID"] = 1879163163; ["SAVE_INDEX"] = 13; ["TYPE"] =  6;                                   ["VXP"] = 0; ["LP"] = 10; ["REP"] = 0; ["FACTION"] = 1; ["TIER"] = 1; ["MIN_LVL"] =  "60"; ["NAME"] = { ["EN"] = "Regent of the Tower"; }; ["LORE"] = { ["EN"] = "To overthrow Gorothúl, it becomes necessary to overthrow the Lieutenant of Dol Guldur as well...a task not to be taken lightly."; }; ["SUMMARY"] = { ["EN"] = "Complete 4 deeds in Barad Guldur"; }; ["TITLE"] = { ["EN"] = "Bane of the Lieutenant"; }; };</v>
      </c>
      <c r="W18">
        <f t="shared" si="6"/>
        <v>17</v>
      </c>
      <c r="X18" t="str">
        <f t="shared" si="7"/>
        <v xml:space="preserve"> [17] = {</v>
      </c>
      <c r="Y18" t="str">
        <f t="shared" si="8"/>
        <v xml:space="preserve">["ID"] = 1879163163; </v>
      </c>
      <c r="Z18" t="str">
        <f t="shared" si="9"/>
        <v xml:space="preserve">["ID"] = 1879163163; </v>
      </c>
      <c r="AA18" t="str">
        <f t="shared" si="10"/>
        <v/>
      </c>
      <c r="AB18" s="1" t="str">
        <f t="shared" si="11"/>
        <v xml:space="preserve">["SAVE_INDEX"] = 13; </v>
      </c>
      <c r="AC18">
        <f>VLOOKUP(E18,Type!A$2:B$18,2,FALSE)</f>
        <v>6</v>
      </c>
      <c r="AD18" t="str">
        <f t="shared" si="12"/>
        <v xml:space="preserve">["TYPE"] =  6; </v>
      </c>
      <c r="AE18" t="str">
        <f>IF(NOT(ISBLANK(F18)),VLOOKUP(F18,Type!D$2:E$6,2,FALSE),"")</f>
        <v/>
      </c>
      <c r="AF18" t="str">
        <f t="shared" si="13"/>
        <v xml:space="preserve">            </v>
      </c>
      <c r="AG18" t="str">
        <f t="shared" si="14"/>
        <v xml:space="preserve">                      </v>
      </c>
      <c r="AH18" t="str">
        <f t="shared" si="15"/>
        <v>0</v>
      </c>
      <c r="AI18" t="str">
        <f t="shared" si="16"/>
        <v xml:space="preserve">["VXP"] = 0; </v>
      </c>
      <c r="AJ18" t="str">
        <f t="shared" si="17"/>
        <v>10</v>
      </c>
      <c r="AK18" t="str">
        <f t="shared" si="18"/>
        <v xml:space="preserve">["LP"] = 10; </v>
      </c>
      <c r="AL18" t="str">
        <f t="shared" si="19"/>
        <v>0</v>
      </c>
      <c r="AM18" t="str">
        <f t="shared" si="20"/>
        <v xml:space="preserve">["REP"] = 0; </v>
      </c>
      <c r="AN18">
        <f>IF(NOT(ISBLANK(M18)),VLOOKUP(M18,Faction!A$2:B$78,2,FALSE),1)</f>
        <v>1</v>
      </c>
      <c r="AO18" t="str">
        <f t="shared" si="21"/>
        <v xml:space="preserve">["FACTION"] = 1; </v>
      </c>
      <c r="AP18" t="str">
        <f t="shared" si="22"/>
        <v xml:space="preserve">["TIER"] = 1; </v>
      </c>
      <c r="AQ18" t="str">
        <f t="shared" si="23"/>
        <v xml:space="preserve">["MIN_LVL"] =  "60"; </v>
      </c>
      <c r="AR18" t="str">
        <f t="shared" si="24"/>
        <v/>
      </c>
      <c r="AS18" t="str">
        <f t="shared" si="25"/>
        <v xml:space="preserve">["NAME"] = { ["EN"] = "Regent of the Tower"; }; </v>
      </c>
      <c r="AT18" t="str">
        <f t="shared" si="26"/>
        <v xml:space="preserve">["LORE"] = { ["EN"] = "To overthrow Gorothúl, it becomes necessary to overthrow the Lieutenant of Dol Guldur as well...a task not to be taken lightly."; }; </v>
      </c>
      <c r="AU18" t="str">
        <f t="shared" si="27"/>
        <v xml:space="preserve">["SUMMARY"] = { ["EN"] = "Complete 4 deeds in Barad Guldur"; }; </v>
      </c>
      <c r="AV18" t="str">
        <f t="shared" si="28"/>
        <v xml:space="preserve">["TITLE"] = { ["EN"] = "Bane of the Lieutenant"; }; </v>
      </c>
      <c r="AW18" t="str">
        <f t="shared" si="29"/>
        <v>};</v>
      </c>
    </row>
    <row r="19" spans="1:49" x14ac:dyDescent="0.25">
      <c r="A19">
        <v>1879163181</v>
      </c>
      <c r="B19">
        <v>20</v>
      </c>
      <c r="C19">
        <v>17</v>
      </c>
      <c r="D19" t="s">
        <v>789</v>
      </c>
      <c r="E19" t="s">
        <v>31</v>
      </c>
      <c r="J19">
        <v>5</v>
      </c>
      <c r="K19" t="s">
        <v>783</v>
      </c>
      <c r="N19" t="s">
        <v>790</v>
      </c>
      <c r="O19" t="s">
        <v>804</v>
      </c>
      <c r="P19">
        <v>2</v>
      </c>
      <c r="Q19">
        <v>60</v>
      </c>
      <c r="U19" t="str">
        <f t="shared" si="4"/>
        <v xml:space="preserve"> [18] = {["ID"] = 1879163181; }; -- A Game of Death</v>
      </c>
      <c r="V19" s="1" t="str">
        <f t="shared" si="5"/>
        <v xml:space="preserve"> [18] = {["ID"] = 1879163181; ["SAVE_INDEX"] = 17; ["TYPE"] =  4;                                   ["VXP"] = 0; ["LP"] =  5; ["REP"] = 0; ["FACTION"] = 1; ["TIER"] = 2; ["MIN_LVL"] =  "60"; ["NAME"] = { ["EN"] = "A Game of Death"; }; ["LORE"] = { ["EN"] = "Even the sorcerer Gorothúl must bow to the power of the Lieutenant of Dol Guldur and his wraith-minions."; }; ["SUMMARY"] = { ["EN"] = "Defeat 4 leaders in Barad Guldur"; }; };</v>
      </c>
      <c r="W19">
        <f t="shared" si="6"/>
        <v>18</v>
      </c>
      <c r="X19" t="str">
        <f t="shared" si="7"/>
        <v xml:space="preserve"> [18] = {</v>
      </c>
      <c r="Y19" t="str">
        <f t="shared" si="8"/>
        <v xml:space="preserve">["ID"] = 1879163181; </v>
      </c>
      <c r="Z19" t="str">
        <f t="shared" si="9"/>
        <v xml:space="preserve">["ID"] = 1879163181; </v>
      </c>
      <c r="AA19" t="str">
        <f t="shared" si="10"/>
        <v/>
      </c>
      <c r="AB19" s="1" t="str">
        <f t="shared" si="11"/>
        <v xml:space="preserve">["SAVE_INDEX"] = 17; </v>
      </c>
      <c r="AC19">
        <f>VLOOKUP(E19,Type!A$2:B$18,2,FALSE)</f>
        <v>4</v>
      </c>
      <c r="AD19" t="str">
        <f t="shared" si="12"/>
        <v xml:space="preserve">["TYPE"] =  4; </v>
      </c>
      <c r="AE19" t="str">
        <f>IF(NOT(ISBLANK(F19)),VLOOKUP(F19,Type!D$2:E$6,2,FALSE),"")</f>
        <v/>
      </c>
      <c r="AF19" t="str">
        <f t="shared" si="13"/>
        <v xml:space="preserve">            </v>
      </c>
      <c r="AG19" t="str">
        <f t="shared" si="14"/>
        <v xml:space="preserve">                      </v>
      </c>
      <c r="AH19" t="str">
        <f t="shared" si="15"/>
        <v>0</v>
      </c>
      <c r="AI19" t="str">
        <f t="shared" si="16"/>
        <v xml:space="preserve">["VXP"] = 0; </v>
      </c>
      <c r="AJ19" t="str">
        <f t="shared" si="17"/>
        <v>5</v>
      </c>
      <c r="AK19" t="str">
        <f t="shared" si="18"/>
        <v xml:space="preserve">["LP"] =  5; </v>
      </c>
      <c r="AL19" t="str">
        <f t="shared" si="19"/>
        <v>0</v>
      </c>
      <c r="AM19" t="str">
        <f t="shared" si="20"/>
        <v xml:space="preserve">["REP"] = 0; </v>
      </c>
      <c r="AN19">
        <f>IF(NOT(ISBLANK(M19)),VLOOKUP(M19,Faction!A$2:B$78,2,FALSE),1)</f>
        <v>1</v>
      </c>
      <c r="AO19" t="str">
        <f t="shared" si="21"/>
        <v xml:space="preserve">["FACTION"] = 1; </v>
      </c>
      <c r="AP19" t="str">
        <f t="shared" si="22"/>
        <v xml:space="preserve">["TIER"] = 2; </v>
      </c>
      <c r="AQ19" t="str">
        <f t="shared" si="23"/>
        <v xml:space="preserve">["MIN_LVL"] =  "60"; </v>
      </c>
      <c r="AR19" t="str">
        <f t="shared" si="24"/>
        <v/>
      </c>
      <c r="AS19" t="str">
        <f t="shared" si="25"/>
        <v xml:space="preserve">["NAME"] = { ["EN"] = "A Game of Death"; }; </v>
      </c>
      <c r="AT19" t="str">
        <f t="shared" si="26"/>
        <v xml:space="preserve">["LORE"] = { ["EN"] = "Even the sorcerer Gorothúl must bow to the power of the Lieutenant of Dol Guldur and his wraith-minions."; }; </v>
      </c>
      <c r="AU19" t="str">
        <f t="shared" si="27"/>
        <v xml:space="preserve">["SUMMARY"] = { ["EN"] = "Defeat 4 leaders in Barad Guldur"; }; </v>
      </c>
      <c r="AV19" t="str">
        <f t="shared" si="28"/>
        <v/>
      </c>
      <c r="AW19" t="str">
        <f t="shared" si="29"/>
        <v>};</v>
      </c>
    </row>
    <row r="20" spans="1:49" x14ac:dyDescent="0.25">
      <c r="A20">
        <v>1879163174</v>
      </c>
      <c r="B20">
        <v>18</v>
      </c>
      <c r="C20">
        <v>14</v>
      </c>
      <c r="D20" t="s">
        <v>787</v>
      </c>
      <c r="E20" t="s">
        <v>26</v>
      </c>
      <c r="J20">
        <v>10</v>
      </c>
      <c r="K20" t="s">
        <v>783</v>
      </c>
      <c r="N20" t="s">
        <v>1886</v>
      </c>
      <c r="O20" t="s">
        <v>802</v>
      </c>
      <c r="P20">
        <v>2</v>
      </c>
      <c r="Q20">
        <v>60</v>
      </c>
      <c r="U20" t="str">
        <f t="shared" si="4"/>
        <v xml:space="preserve"> [19] = {["ID"] = 1879163174; }; -- The Ten Guards</v>
      </c>
      <c r="V20" s="1" t="str">
        <f t="shared" si="5"/>
        <v xml:space="preserve"> [19] = {["ID"] = 1879163174; ["SAVE_INDEX"] = 14; ["TYPE"] =  6;                                   ["VXP"] = 0; ["LP"] = 10; ["REP"] = 0; ["FACTION"] = 1; ["TIER"] = 2; ["MIN_LVL"] =  "60"; ["NAME"] = { ["EN"] = "The Ten Guards"; }; ["LORE"] = { ["EN"] = "Dúrchest commands the Guard of Barad Guldur, defending his master from the assaults of his enemies."; }; ["SUMMARY"] = { ["EN"] = "Defeat Dúrchest after defeating several of his personal guards"; }; };</v>
      </c>
      <c r="W20">
        <f t="shared" si="6"/>
        <v>19</v>
      </c>
      <c r="X20" t="str">
        <f t="shared" si="7"/>
        <v xml:space="preserve"> [19] = {</v>
      </c>
      <c r="Y20" t="str">
        <f t="shared" si="8"/>
        <v xml:space="preserve">["ID"] = 1879163174; </v>
      </c>
      <c r="Z20" t="str">
        <f t="shared" si="9"/>
        <v xml:space="preserve">["ID"] = 1879163174; </v>
      </c>
      <c r="AA20" t="str">
        <f t="shared" si="10"/>
        <v/>
      </c>
      <c r="AB20" s="1" t="str">
        <f t="shared" si="11"/>
        <v xml:space="preserve">["SAVE_INDEX"] = 14; </v>
      </c>
      <c r="AC20">
        <f>VLOOKUP(E20,Type!A$2:B$18,2,FALSE)</f>
        <v>6</v>
      </c>
      <c r="AD20" t="str">
        <f t="shared" si="12"/>
        <v xml:space="preserve">["TYPE"] =  6; </v>
      </c>
      <c r="AE20" t="str">
        <f>IF(NOT(ISBLANK(F20)),VLOOKUP(F20,Type!D$2:E$6,2,FALSE),"")</f>
        <v/>
      </c>
      <c r="AF20" t="str">
        <f t="shared" si="13"/>
        <v xml:space="preserve">            </v>
      </c>
      <c r="AG20" t="str">
        <f t="shared" si="14"/>
        <v xml:space="preserve">                      </v>
      </c>
      <c r="AH20" t="str">
        <f t="shared" si="15"/>
        <v>0</v>
      </c>
      <c r="AI20" t="str">
        <f t="shared" si="16"/>
        <v xml:space="preserve">["VXP"] = 0; </v>
      </c>
      <c r="AJ20" t="str">
        <f t="shared" si="17"/>
        <v>10</v>
      </c>
      <c r="AK20" t="str">
        <f t="shared" si="18"/>
        <v xml:space="preserve">["LP"] = 10; </v>
      </c>
      <c r="AL20" t="str">
        <f t="shared" si="19"/>
        <v>0</v>
      </c>
      <c r="AM20" t="str">
        <f t="shared" si="20"/>
        <v xml:space="preserve">["REP"] = 0; </v>
      </c>
      <c r="AN20">
        <f>IF(NOT(ISBLANK(M20)),VLOOKUP(M20,Faction!A$2:B$78,2,FALSE),1)</f>
        <v>1</v>
      </c>
      <c r="AO20" t="str">
        <f t="shared" si="21"/>
        <v xml:space="preserve">["FACTION"] = 1; </v>
      </c>
      <c r="AP20" t="str">
        <f t="shared" si="22"/>
        <v xml:space="preserve">["TIER"] = 2; </v>
      </c>
      <c r="AQ20" t="str">
        <f t="shared" si="23"/>
        <v xml:space="preserve">["MIN_LVL"] =  "60"; </v>
      </c>
      <c r="AR20" t="str">
        <f t="shared" si="24"/>
        <v/>
      </c>
      <c r="AS20" t="str">
        <f t="shared" si="25"/>
        <v xml:space="preserve">["NAME"] = { ["EN"] = "The Ten Guards"; }; </v>
      </c>
      <c r="AT20" t="str">
        <f t="shared" si="26"/>
        <v xml:space="preserve">["LORE"] = { ["EN"] = "Dúrchest commands the Guard of Barad Guldur, defending his master from the assaults of his enemies."; }; </v>
      </c>
      <c r="AU20" t="str">
        <f t="shared" si="27"/>
        <v xml:space="preserve">["SUMMARY"] = { ["EN"] = "Defeat Dúrchest after defeating several of his personal guards"; }; </v>
      </c>
      <c r="AV20" t="str">
        <f t="shared" si="28"/>
        <v/>
      </c>
      <c r="AW20" t="str">
        <f t="shared" si="29"/>
        <v>};</v>
      </c>
    </row>
    <row r="21" spans="1:49" x14ac:dyDescent="0.25">
      <c r="A21">
        <v>1879163154</v>
      </c>
      <c r="B21">
        <v>19</v>
      </c>
      <c r="C21">
        <v>15</v>
      </c>
      <c r="D21" t="s">
        <v>788</v>
      </c>
      <c r="E21" t="s">
        <v>26</v>
      </c>
      <c r="J21">
        <v>10</v>
      </c>
      <c r="K21" t="s">
        <v>783</v>
      </c>
      <c r="N21" t="s">
        <v>1887</v>
      </c>
      <c r="O21" t="s">
        <v>803</v>
      </c>
      <c r="P21">
        <v>2</v>
      </c>
      <c r="Q21">
        <v>60</v>
      </c>
      <c r="U21" t="str">
        <f t="shared" si="4"/>
        <v xml:space="preserve"> [20] = {["ID"] = 1879163154; }; -- Two with One Blow</v>
      </c>
      <c r="V21" s="1" t="str">
        <f t="shared" si="5"/>
        <v xml:space="preserve"> [20] = {["ID"] = 1879163154; ["SAVE_INDEX"] = 15; ["TYPE"] =  6;                                   ["VXP"] = 0; ["LP"] = 10; ["REP"] = 0; ["FACTION"] = 1; ["TIER"] = 2; ["MIN_LVL"] =  "60"; ["NAME"] = { ["EN"] = "Two with One Blow"; }; ["LORE"] = { ["EN"] = "Among Barad Guldur's most powerful captains are the wraiths Morgaraf and Cargaraf."; }; ["SUMMARY"] = { ["EN"] = "Defeat Morgaraf and Cargaraf within 10 seconds of each other"; }; };</v>
      </c>
      <c r="W21">
        <f t="shared" si="6"/>
        <v>20</v>
      </c>
      <c r="X21" t="str">
        <f t="shared" si="7"/>
        <v xml:space="preserve"> [20] = {</v>
      </c>
      <c r="Y21" t="str">
        <f t="shared" si="8"/>
        <v xml:space="preserve">["ID"] = 1879163154; </v>
      </c>
      <c r="Z21" t="str">
        <f t="shared" si="9"/>
        <v xml:space="preserve">["ID"] = 1879163154; </v>
      </c>
      <c r="AA21" t="str">
        <f t="shared" si="10"/>
        <v/>
      </c>
      <c r="AB21" s="1" t="str">
        <f t="shared" si="11"/>
        <v xml:space="preserve">["SAVE_INDEX"] = 15; </v>
      </c>
      <c r="AC21">
        <f>VLOOKUP(E21,Type!A$2:B$18,2,FALSE)</f>
        <v>6</v>
      </c>
      <c r="AD21" t="str">
        <f t="shared" si="12"/>
        <v xml:space="preserve">["TYPE"] =  6; </v>
      </c>
      <c r="AE21" t="str">
        <f>IF(NOT(ISBLANK(F21)),VLOOKUP(F21,Type!D$2:E$6,2,FALSE),"")</f>
        <v/>
      </c>
      <c r="AF21" t="str">
        <f t="shared" si="13"/>
        <v xml:space="preserve">            </v>
      </c>
      <c r="AG21" t="str">
        <f t="shared" si="14"/>
        <v xml:space="preserve">                      </v>
      </c>
      <c r="AH21" t="str">
        <f t="shared" si="15"/>
        <v>0</v>
      </c>
      <c r="AI21" t="str">
        <f t="shared" si="16"/>
        <v xml:space="preserve">["VXP"] = 0; </v>
      </c>
      <c r="AJ21" t="str">
        <f t="shared" si="17"/>
        <v>10</v>
      </c>
      <c r="AK21" t="str">
        <f t="shared" si="18"/>
        <v xml:space="preserve">["LP"] = 10; </v>
      </c>
      <c r="AL21" t="str">
        <f t="shared" si="19"/>
        <v>0</v>
      </c>
      <c r="AM21" t="str">
        <f t="shared" si="20"/>
        <v xml:space="preserve">["REP"] = 0; </v>
      </c>
      <c r="AN21">
        <f>IF(NOT(ISBLANK(M21)),VLOOKUP(M21,Faction!A$2:B$78,2,FALSE),1)</f>
        <v>1</v>
      </c>
      <c r="AO21" t="str">
        <f t="shared" si="21"/>
        <v xml:space="preserve">["FACTION"] = 1; </v>
      </c>
      <c r="AP21" t="str">
        <f t="shared" si="22"/>
        <v xml:space="preserve">["TIER"] = 2; </v>
      </c>
      <c r="AQ21" t="str">
        <f t="shared" si="23"/>
        <v xml:space="preserve">["MIN_LVL"] =  "60"; </v>
      </c>
      <c r="AR21" t="str">
        <f t="shared" si="24"/>
        <v/>
      </c>
      <c r="AS21" t="str">
        <f t="shared" si="25"/>
        <v xml:space="preserve">["NAME"] = { ["EN"] = "Two with One Blow"; }; </v>
      </c>
      <c r="AT21" t="str">
        <f t="shared" si="26"/>
        <v xml:space="preserve">["LORE"] = { ["EN"] = "Among Barad Guldur's most powerful captains are the wraiths Morgaraf and Cargaraf."; }; </v>
      </c>
      <c r="AU21" t="str">
        <f t="shared" si="27"/>
        <v xml:space="preserve">["SUMMARY"] = { ["EN"] = "Defeat Morgaraf and Cargaraf within 10 seconds of each other"; }; </v>
      </c>
      <c r="AV21" t="str">
        <f t="shared" si="28"/>
        <v/>
      </c>
      <c r="AW21" t="str">
        <f t="shared" si="29"/>
        <v>};</v>
      </c>
    </row>
    <row r="22" spans="1:49" x14ac:dyDescent="0.25">
      <c r="A22">
        <v>1879163164</v>
      </c>
      <c r="B22">
        <v>17</v>
      </c>
      <c r="C22">
        <v>16</v>
      </c>
      <c r="D22" t="s">
        <v>785</v>
      </c>
      <c r="E22" t="s">
        <v>26</v>
      </c>
      <c r="J22">
        <v>10</v>
      </c>
      <c r="K22" t="s">
        <v>783</v>
      </c>
      <c r="N22" t="s">
        <v>786</v>
      </c>
      <c r="O22" t="s">
        <v>801</v>
      </c>
      <c r="P22">
        <v>2</v>
      </c>
      <c r="Q22">
        <v>60</v>
      </c>
      <c r="U22" t="str">
        <f t="shared" si="4"/>
        <v xml:space="preserve"> [21] = {["ID"] = 1879163164; }; -- King of the East</v>
      </c>
      <c r="V22" s="1" t="str">
        <f t="shared" si="5"/>
        <v xml:space="preserve"> [21] = {["ID"] = 1879163164; ["SAVE_INDEX"] = 16; ["TYPE"] =  6;                                   ["VXP"] = 0; ["LP"] = 10; ["REP"] = 0; ["FACTION"] = 1; ["TIER"] = 2; ["MIN_LVL"] =  "60"; ["NAME"] = { ["EN"] = "King of the East"; }; ["LORE"] = { ["EN"] = "Of the Nazgûl, the Lieutenant of Dol Guldur is second in power only to the Witch-king himself. After escaping the wrath of the Bruinen and the arrows of the Elf-prince Legolas, he has returned to the fortress of Dol Guldur...."; }; ["SUMMARY"] = { ["EN"] = "Defeat the Lieutenant of Dol Guldur before his fell beast mount"; }; };</v>
      </c>
      <c r="W22">
        <f t="shared" si="6"/>
        <v>21</v>
      </c>
      <c r="X22" t="str">
        <f t="shared" si="7"/>
        <v xml:space="preserve"> [21] = {</v>
      </c>
      <c r="Y22" t="str">
        <f t="shared" si="8"/>
        <v xml:space="preserve">["ID"] = 1879163164; </v>
      </c>
      <c r="Z22" t="str">
        <f t="shared" si="9"/>
        <v xml:space="preserve">["ID"] = 1879163164; </v>
      </c>
      <c r="AA22" t="str">
        <f t="shared" si="10"/>
        <v/>
      </c>
      <c r="AB22" s="1" t="str">
        <f t="shared" si="11"/>
        <v xml:space="preserve">["SAVE_INDEX"] = 16; </v>
      </c>
      <c r="AC22">
        <f>VLOOKUP(E22,Type!A$2:B$18,2,FALSE)</f>
        <v>6</v>
      </c>
      <c r="AD22" t="str">
        <f t="shared" si="12"/>
        <v xml:space="preserve">["TYPE"] =  6; </v>
      </c>
      <c r="AE22" t="str">
        <f>IF(NOT(ISBLANK(F22)),VLOOKUP(F22,Type!D$2:E$6,2,FALSE),"")</f>
        <v/>
      </c>
      <c r="AF22" t="str">
        <f t="shared" si="13"/>
        <v xml:space="preserve">            </v>
      </c>
      <c r="AG22" t="str">
        <f t="shared" si="14"/>
        <v xml:space="preserve">                      </v>
      </c>
      <c r="AH22" t="str">
        <f t="shared" si="15"/>
        <v>0</v>
      </c>
      <c r="AI22" t="str">
        <f t="shared" si="16"/>
        <v xml:space="preserve">["VXP"] = 0; </v>
      </c>
      <c r="AJ22" t="str">
        <f t="shared" si="17"/>
        <v>10</v>
      </c>
      <c r="AK22" t="str">
        <f t="shared" si="18"/>
        <v xml:space="preserve">["LP"] = 10; </v>
      </c>
      <c r="AL22" t="str">
        <f t="shared" si="19"/>
        <v>0</v>
      </c>
      <c r="AM22" t="str">
        <f t="shared" si="20"/>
        <v xml:space="preserve">["REP"] = 0; </v>
      </c>
      <c r="AN22">
        <f>IF(NOT(ISBLANK(M22)),VLOOKUP(M22,Faction!A$2:B$78,2,FALSE),1)</f>
        <v>1</v>
      </c>
      <c r="AO22" t="str">
        <f t="shared" si="21"/>
        <v xml:space="preserve">["FACTION"] = 1; </v>
      </c>
      <c r="AP22" t="str">
        <f t="shared" si="22"/>
        <v xml:space="preserve">["TIER"] = 2; </v>
      </c>
      <c r="AQ22" t="str">
        <f t="shared" si="23"/>
        <v xml:space="preserve">["MIN_LVL"] =  "60"; </v>
      </c>
      <c r="AR22" t="str">
        <f t="shared" si="24"/>
        <v/>
      </c>
      <c r="AS22" t="str">
        <f t="shared" si="25"/>
        <v xml:space="preserve">["NAME"] = { ["EN"] = "King of the East"; }; </v>
      </c>
      <c r="AT22" t="str">
        <f t="shared" si="26"/>
        <v xml:space="preserve">["LORE"] = { ["EN"] = "Of the Nazgûl, the Lieutenant of Dol Guldur is second in power only to the Witch-king himself. After escaping the wrath of the Bruinen and the arrows of the Elf-prince Legolas, he has returned to the fortress of Dol Guldur...."; }; </v>
      </c>
      <c r="AU22" t="str">
        <f t="shared" si="27"/>
        <v xml:space="preserve">["SUMMARY"] = { ["EN"] = "Defeat the Lieutenant of Dol Guldur before his fell beast mount"; }; </v>
      </c>
      <c r="AV22" t="str">
        <f t="shared" si="28"/>
        <v/>
      </c>
      <c r="AW22" t="str">
        <f t="shared" si="29"/>
        <v>};</v>
      </c>
    </row>
    <row r="23" spans="1:49" x14ac:dyDescent="0.25">
      <c r="D23" s="2" t="s">
        <v>807</v>
      </c>
      <c r="E23" s="2" t="s">
        <v>134</v>
      </c>
      <c r="F23" s="2"/>
      <c r="G23" s="2"/>
      <c r="S23">
        <v>62</v>
      </c>
      <c r="U23" t="str">
        <f t="shared" si="4"/>
        <v xml:space="preserve"> [22] = {["CAT_ID"] = 62; }; -- Sword-hall of Dol Guldur</v>
      </c>
      <c r="V23" s="1" t="str">
        <f t="shared" si="5"/>
        <v xml:space="preserve"> [22] = {                                          ["TYPE"] = 14;                                   ["VXP"] = 0; ["LP"] =  0; ["REP"] = 0; ["FACTION"] = 1; ["TIER"] = 0;                      ["NAME"] = { ["EN"] = "Sword-hall of Dol Guldur"; }; };</v>
      </c>
      <c r="W23">
        <f t="shared" si="6"/>
        <v>22</v>
      </c>
      <c r="X23" t="str">
        <f t="shared" si="7"/>
        <v xml:space="preserve"> [22] = {</v>
      </c>
      <c r="Y23" t="str">
        <f t="shared" si="8"/>
        <v xml:space="preserve">                     </v>
      </c>
      <c r="Z23" t="str">
        <f t="shared" si="9"/>
        <v/>
      </c>
      <c r="AA23" t="str">
        <f t="shared" si="10"/>
        <v xml:space="preserve">["CAT_ID"] = 62; </v>
      </c>
      <c r="AB23" s="1" t="str">
        <f t="shared" si="11"/>
        <v xml:space="preserve">                     </v>
      </c>
      <c r="AC23">
        <f>VLOOKUP(E23,Type!A$2:B$18,2,FALSE)</f>
        <v>14</v>
      </c>
      <c r="AD23" t="str">
        <f t="shared" si="12"/>
        <v xml:space="preserve">["TYPE"] = 14; </v>
      </c>
      <c r="AE23" t="str">
        <f>IF(NOT(ISBLANK(F23)),VLOOKUP(F23,Type!D$2:E$6,2,FALSE),"")</f>
        <v/>
      </c>
      <c r="AF23" t="str">
        <f t="shared" si="13"/>
        <v xml:space="preserve">            </v>
      </c>
      <c r="AG23" t="str">
        <f t="shared" si="14"/>
        <v xml:space="preserve">                      </v>
      </c>
      <c r="AH23" t="str">
        <f t="shared" si="15"/>
        <v>0</v>
      </c>
      <c r="AI23" t="str">
        <f t="shared" si="16"/>
        <v xml:space="preserve">["VXP"] = 0; </v>
      </c>
      <c r="AJ23" t="str">
        <f t="shared" si="17"/>
        <v>0</v>
      </c>
      <c r="AK23" t="str">
        <f t="shared" si="18"/>
        <v xml:space="preserve">["LP"] =  0; </v>
      </c>
      <c r="AL23" t="str">
        <f t="shared" si="19"/>
        <v>0</v>
      </c>
      <c r="AM23" t="str">
        <f t="shared" si="20"/>
        <v xml:space="preserve">["REP"] = 0; </v>
      </c>
      <c r="AN23">
        <f>IF(NOT(ISBLANK(M23)),VLOOKUP(M23,Faction!A$2:B$78,2,FALSE),1)</f>
        <v>1</v>
      </c>
      <c r="AO23" t="str">
        <f t="shared" si="21"/>
        <v xml:space="preserve">["FACTION"] = 1; </v>
      </c>
      <c r="AP23" t="str">
        <f t="shared" si="22"/>
        <v xml:space="preserve">["TIER"] = 0; </v>
      </c>
      <c r="AQ23" t="str">
        <f t="shared" si="23"/>
        <v xml:space="preserve">                     </v>
      </c>
      <c r="AR23" t="str">
        <f t="shared" si="24"/>
        <v/>
      </c>
      <c r="AS23" t="str">
        <f t="shared" si="25"/>
        <v xml:space="preserve">["NAME"] = { ["EN"] = "Sword-hall of Dol Guldur"; }; </v>
      </c>
      <c r="AT23" t="str">
        <f t="shared" si="26"/>
        <v/>
      </c>
      <c r="AU23" t="str">
        <f t="shared" si="27"/>
        <v/>
      </c>
      <c r="AV23" t="str">
        <f t="shared" si="28"/>
        <v/>
      </c>
      <c r="AW23" t="str">
        <f t="shared" si="29"/>
        <v>};</v>
      </c>
    </row>
    <row r="24" spans="1:49" x14ac:dyDescent="0.25">
      <c r="A24">
        <v>1879163168</v>
      </c>
      <c r="B24">
        <v>2</v>
      </c>
      <c r="C24">
        <v>18</v>
      </c>
      <c r="D24" t="s">
        <v>745</v>
      </c>
      <c r="E24" t="s">
        <v>26</v>
      </c>
      <c r="I24" t="s">
        <v>746</v>
      </c>
      <c r="J24">
        <v>10</v>
      </c>
      <c r="K24" t="s">
        <v>747</v>
      </c>
      <c r="N24" t="s">
        <v>748</v>
      </c>
      <c r="O24" t="s">
        <v>1664</v>
      </c>
      <c r="P24">
        <v>0</v>
      </c>
      <c r="Q24">
        <v>60</v>
      </c>
      <c r="U24" t="str">
        <f t="shared" si="4"/>
        <v xml:space="preserve"> [23] = {["ID"] = 1879163168; }; -- Glory in the Sword-hall of Dol Guldur</v>
      </c>
      <c r="V24" s="1" t="str">
        <f t="shared" si="5"/>
        <v xml:space="preserve"> [23] = {["ID"] = 1879163168; ["SAVE_INDEX"] = 18; ["TYPE"] =  6;                                   ["VXP"] = 0; ["LP"] = 10; ["REP"] = 0; ["FACTION"] = 1; ["TIER"] = 0; ["MIN_LVL"] =  "60"; ["NAME"] = { ["EN"] = "Glory in the Sword-hall of Dol Guldur"; }; ["LORE"] = { ["EN"] = "The minions of the Enemy train in the Sword-hall of Dol Guldur, improving their skills for the inevitable invasion of Lothlórien. They must learn just how lacking they are...."; }; ["SUMMARY"] = { ["EN"] = "Complete 2 deeds in Sword Hall of Dol Guldur"; }; ["TITLE"] = { ["EN"] = "Victorious (Class) of the Sword-halls"; }; };</v>
      </c>
      <c r="W24">
        <f t="shared" si="6"/>
        <v>23</v>
      </c>
      <c r="X24" t="str">
        <f t="shared" si="7"/>
        <v xml:space="preserve"> [23] = {</v>
      </c>
      <c r="Y24" t="str">
        <f t="shared" si="8"/>
        <v xml:space="preserve">["ID"] = 1879163168; </v>
      </c>
      <c r="Z24" t="str">
        <f t="shared" si="9"/>
        <v xml:space="preserve">["ID"] = 1879163168; </v>
      </c>
      <c r="AA24" t="str">
        <f t="shared" si="10"/>
        <v/>
      </c>
      <c r="AB24" s="1" t="str">
        <f t="shared" si="11"/>
        <v xml:space="preserve">["SAVE_INDEX"] = 18; </v>
      </c>
      <c r="AC24">
        <f>VLOOKUP(E24,Type!A$2:B$18,2,FALSE)</f>
        <v>6</v>
      </c>
      <c r="AD24" t="str">
        <f t="shared" si="12"/>
        <v xml:space="preserve">["TYPE"] =  6; </v>
      </c>
      <c r="AE24" t="str">
        <f>IF(NOT(ISBLANK(F24)),VLOOKUP(F24,Type!D$2:E$6,2,FALSE),"")</f>
        <v/>
      </c>
      <c r="AF24" t="str">
        <f t="shared" si="13"/>
        <v xml:space="preserve">            </v>
      </c>
      <c r="AG24" t="str">
        <f t="shared" si="14"/>
        <v xml:space="preserve">                      </v>
      </c>
      <c r="AH24" t="str">
        <f t="shared" si="15"/>
        <v>0</v>
      </c>
      <c r="AI24" t="str">
        <f t="shared" si="16"/>
        <v xml:space="preserve">["VXP"] = 0; </v>
      </c>
      <c r="AJ24" t="str">
        <f t="shared" si="17"/>
        <v>10</v>
      </c>
      <c r="AK24" t="str">
        <f t="shared" si="18"/>
        <v xml:space="preserve">["LP"] = 10; </v>
      </c>
      <c r="AL24" t="str">
        <f t="shared" si="19"/>
        <v>0</v>
      </c>
      <c r="AM24" t="str">
        <f t="shared" si="20"/>
        <v xml:space="preserve">["REP"] = 0; </v>
      </c>
      <c r="AN24">
        <f>IF(NOT(ISBLANK(M24)),VLOOKUP(M24,Faction!A$2:B$78,2,FALSE),1)</f>
        <v>1</v>
      </c>
      <c r="AO24" t="str">
        <f t="shared" si="21"/>
        <v xml:space="preserve">["FACTION"] = 1; </v>
      </c>
      <c r="AP24" t="str">
        <f t="shared" si="22"/>
        <v xml:space="preserve">["TIER"] = 0; </v>
      </c>
      <c r="AQ24" t="str">
        <f t="shared" si="23"/>
        <v xml:space="preserve">["MIN_LVL"] =  "60"; </v>
      </c>
      <c r="AR24" t="str">
        <f t="shared" si="24"/>
        <v/>
      </c>
      <c r="AS24" t="str">
        <f t="shared" si="25"/>
        <v xml:space="preserve">["NAME"] = { ["EN"] = "Glory in the Sword-hall of Dol Guldur"; }; </v>
      </c>
      <c r="AT24" t="str">
        <f t="shared" si="26"/>
        <v xml:space="preserve">["LORE"] = { ["EN"] = "The minions of the Enemy train in the Sword-hall of Dol Guldur, improving their skills for the inevitable invasion of Lothlórien. They must learn just how lacking they are...."; }; </v>
      </c>
      <c r="AU24" t="str">
        <f t="shared" si="27"/>
        <v xml:space="preserve">["SUMMARY"] = { ["EN"] = "Complete 2 deeds in Sword Hall of Dol Guldur"; }; </v>
      </c>
      <c r="AV24" t="str">
        <f t="shared" si="28"/>
        <v xml:space="preserve">["TITLE"] = { ["EN"] = "Victorious (Class) of the Sword-halls"; }; </v>
      </c>
      <c r="AW24" t="str">
        <f t="shared" si="29"/>
        <v>};</v>
      </c>
    </row>
    <row r="25" spans="1:49" x14ac:dyDescent="0.25">
      <c r="A25">
        <v>1879163178</v>
      </c>
      <c r="B25">
        <v>3</v>
      </c>
      <c r="C25">
        <v>19</v>
      </c>
      <c r="D25" t="s">
        <v>749</v>
      </c>
      <c r="E25" t="s">
        <v>31</v>
      </c>
      <c r="J25">
        <v>5</v>
      </c>
      <c r="K25" t="s">
        <v>747</v>
      </c>
      <c r="N25" t="s">
        <v>750</v>
      </c>
      <c r="O25" t="s">
        <v>793</v>
      </c>
      <c r="P25">
        <v>1</v>
      </c>
      <c r="Q25">
        <v>60</v>
      </c>
      <c r="U25" t="str">
        <f t="shared" si="4"/>
        <v xml:space="preserve"> [24] = {["ID"] = 1879163178; }; -- Enter the Arena</v>
      </c>
      <c r="V25" s="1" t="str">
        <f t="shared" si="5"/>
        <v xml:space="preserve"> [24] = {["ID"] = 1879163178; ["SAVE_INDEX"] = 19; ["TYPE"] =  4;                                   ["VXP"] = 0; ["LP"] =  5; ["REP"] = 0; ["FACTION"] = 1; ["TIER"] = 1; ["MIN_LVL"] =  "60"; ["NAME"] = { ["EN"] = "Enter the Arena"; }; ["LORE"] = { ["EN"] = "The Sword-hall of Dol Guldur is presided over by many champions, who train the soldiers of the Enemy."; }; ["SUMMARY"] = { ["EN"] = "Defeat 3 leaders in Sword Hall of Dol Guldur"; }; };</v>
      </c>
      <c r="W25">
        <f t="shared" si="6"/>
        <v>24</v>
      </c>
      <c r="X25" t="str">
        <f t="shared" si="7"/>
        <v xml:space="preserve"> [24] = {</v>
      </c>
      <c r="Y25" t="str">
        <f t="shared" si="8"/>
        <v xml:space="preserve">["ID"] = 1879163178; </v>
      </c>
      <c r="Z25" t="str">
        <f t="shared" si="9"/>
        <v xml:space="preserve">["ID"] = 1879163178; </v>
      </c>
      <c r="AA25" t="str">
        <f t="shared" si="10"/>
        <v/>
      </c>
      <c r="AB25" s="1" t="str">
        <f t="shared" si="11"/>
        <v xml:space="preserve">["SAVE_INDEX"] = 19; </v>
      </c>
      <c r="AC25">
        <f>VLOOKUP(E25,Type!A$2:B$18,2,FALSE)</f>
        <v>4</v>
      </c>
      <c r="AD25" t="str">
        <f t="shared" si="12"/>
        <v xml:space="preserve">["TYPE"] =  4; </v>
      </c>
      <c r="AE25" t="str">
        <f>IF(NOT(ISBLANK(F25)),VLOOKUP(F25,Type!D$2:E$6,2,FALSE),"")</f>
        <v/>
      </c>
      <c r="AF25" t="str">
        <f t="shared" si="13"/>
        <v xml:space="preserve">            </v>
      </c>
      <c r="AG25" t="str">
        <f t="shared" si="14"/>
        <v xml:space="preserve">                      </v>
      </c>
      <c r="AH25" t="str">
        <f t="shared" si="15"/>
        <v>0</v>
      </c>
      <c r="AI25" t="str">
        <f t="shared" si="16"/>
        <v xml:space="preserve">["VXP"] = 0; </v>
      </c>
      <c r="AJ25" t="str">
        <f t="shared" si="17"/>
        <v>5</v>
      </c>
      <c r="AK25" t="str">
        <f t="shared" si="18"/>
        <v xml:space="preserve">["LP"] =  5; </v>
      </c>
      <c r="AL25" t="str">
        <f t="shared" si="19"/>
        <v>0</v>
      </c>
      <c r="AM25" t="str">
        <f t="shared" si="20"/>
        <v xml:space="preserve">["REP"] = 0; </v>
      </c>
      <c r="AN25">
        <f>IF(NOT(ISBLANK(M25)),VLOOKUP(M25,Faction!A$2:B$78,2,FALSE),1)</f>
        <v>1</v>
      </c>
      <c r="AO25" t="str">
        <f t="shared" si="21"/>
        <v xml:space="preserve">["FACTION"] = 1; </v>
      </c>
      <c r="AP25" t="str">
        <f t="shared" si="22"/>
        <v xml:space="preserve">["TIER"] = 1; </v>
      </c>
      <c r="AQ25" t="str">
        <f t="shared" si="23"/>
        <v xml:space="preserve">["MIN_LVL"] =  "60"; </v>
      </c>
      <c r="AR25" t="str">
        <f t="shared" si="24"/>
        <v/>
      </c>
      <c r="AS25" t="str">
        <f t="shared" si="25"/>
        <v xml:space="preserve">["NAME"] = { ["EN"] = "Enter the Arena"; }; </v>
      </c>
      <c r="AT25" t="str">
        <f t="shared" si="26"/>
        <v xml:space="preserve">["LORE"] = { ["EN"] = "The Sword-hall of Dol Guldur is presided over by many champions, who train the soldiers of the Enemy."; }; </v>
      </c>
      <c r="AU25" t="str">
        <f t="shared" si="27"/>
        <v xml:space="preserve">["SUMMARY"] = { ["EN"] = "Defeat 3 leaders in Sword Hall of Dol Guldur"; }; </v>
      </c>
      <c r="AV25" t="str">
        <f t="shared" si="28"/>
        <v/>
      </c>
      <c r="AW25" t="str">
        <f t="shared" si="29"/>
        <v>};</v>
      </c>
    </row>
    <row r="26" spans="1:49" x14ac:dyDescent="0.25">
      <c r="A26">
        <v>1879163171</v>
      </c>
      <c r="B26">
        <v>4</v>
      </c>
      <c r="C26">
        <v>20</v>
      </c>
      <c r="D26" t="s">
        <v>751</v>
      </c>
      <c r="E26" t="s">
        <v>31</v>
      </c>
      <c r="J26">
        <v>10</v>
      </c>
      <c r="K26" t="s">
        <v>747</v>
      </c>
      <c r="N26" t="s">
        <v>752</v>
      </c>
      <c r="O26" t="s">
        <v>794</v>
      </c>
      <c r="P26">
        <v>1</v>
      </c>
      <c r="Q26">
        <v>60</v>
      </c>
      <c r="U26" t="str">
        <f t="shared" si="4"/>
        <v xml:space="preserve"> [25] = {["ID"] = 1879163171; }; -- The Battle of the Sword-hall of Dol Guldur</v>
      </c>
      <c r="V26" s="1" t="str">
        <f t="shared" si="5"/>
        <v xml:space="preserve"> [25] = {["ID"] = 1879163171; ["SAVE_INDEX"] = 20; ["TYPE"] =  4;                                   ["VXP"] = 0; ["LP"] = 10; ["REP"] = 0; ["FACTION"] = 1; ["TIER"] = 1; ["MIN_LVL"] =  "60"; ["NAME"] = { ["EN"] = "The Battle of the Sword-hall of Dol Guldur"; }; ["LORE"] = { ["EN"] = "Dol Guldur claims many champions, not the least of which are those who preside over the Sword-hall."; }; ["SUMMARY"] = { ["EN"] = "Challenge all 3 champions at once and defeat them"; }; };</v>
      </c>
      <c r="W26">
        <f t="shared" si="6"/>
        <v>25</v>
      </c>
      <c r="X26" t="str">
        <f t="shared" si="7"/>
        <v xml:space="preserve"> [25] = {</v>
      </c>
      <c r="Y26" t="str">
        <f t="shared" si="8"/>
        <v xml:space="preserve">["ID"] = 1879163171; </v>
      </c>
      <c r="Z26" t="str">
        <f t="shared" si="9"/>
        <v xml:space="preserve">["ID"] = 1879163171; </v>
      </c>
      <c r="AA26" t="str">
        <f t="shared" si="10"/>
        <v/>
      </c>
      <c r="AB26" s="1" t="str">
        <f t="shared" si="11"/>
        <v xml:space="preserve">["SAVE_INDEX"] = 20; </v>
      </c>
      <c r="AC26">
        <f>VLOOKUP(E26,Type!A$2:B$18,2,FALSE)</f>
        <v>4</v>
      </c>
      <c r="AD26" t="str">
        <f t="shared" si="12"/>
        <v xml:space="preserve">["TYPE"] =  4; </v>
      </c>
      <c r="AE26" t="str">
        <f>IF(NOT(ISBLANK(F26)),VLOOKUP(F26,Type!D$2:E$6,2,FALSE),"")</f>
        <v/>
      </c>
      <c r="AF26" t="str">
        <f t="shared" si="13"/>
        <v xml:space="preserve">            </v>
      </c>
      <c r="AG26" t="str">
        <f t="shared" si="14"/>
        <v xml:space="preserve">                      </v>
      </c>
      <c r="AH26" t="str">
        <f t="shared" si="15"/>
        <v>0</v>
      </c>
      <c r="AI26" t="str">
        <f t="shared" si="16"/>
        <v xml:space="preserve">["VXP"] = 0; </v>
      </c>
      <c r="AJ26" t="str">
        <f t="shared" si="17"/>
        <v>10</v>
      </c>
      <c r="AK26" t="str">
        <f t="shared" si="18"/>
        <v xml:space="preserve">["LP"] = 10; </v>
      </c>
      <c r="AL26" t="str">
        <f t="shared" si="19"/>
        <v>0</v>
      </c>
      <c r="AM26" t="str">
        <f t="shared" si="20"/>
        <v xml:space="preserve">["REP"] = 0; </v>
      </c>
      <c r="AN26">
        <f>IF(NOT(ISBLANK(M26)),VLOOKUP(M26,Faction!A$2:B$78,2,FALSE),1)</f>
        <v>1</v>
      </c>
      <c r="AO26" t="str">
        <f t="shared" si="21"/>
        <v xml:space="preserve">["FACTION"] = 1; </v>
      </c>
      <c r="AP26" t="str">
        <f t="shared" si="22"/>
        <v xml:space="preserve">["TIER"] = 1; </v>
      </c>
      <c r="AQ26" t="str">
        <f t="shared" si="23"/>
        <v xml:space="preserve">["MIN_LVL"] =  "60"; </v>
      </c>
      <c r="AR26" t="str">
        <f t="shared" si="24"/>
        <v/>
      </c>
      <c r="AS26" t="str">
        <f t="shared" si="25"/>
        <v xml:space="preserve">["NAME"] = { ["EN"] = "The Battle of the Sword-hall of Dol Guldur"; }; </v>
      </c>
      <c r="AT26" t="str">
        <f t="shared" si="26"/>
        <v xml:space="preserve">["LORE"] = { ["EN"] = "Dol Guldur claims many champions, not the least of which are those who preside over the Sword-hall."; }; </v>
      </c>
      <c r="AU26" t="str">
        <f t="shared" si="27"/>
        <v xml:space="preserve">["SUMMARY"] = { ["EN"] = "Challenge all 3 champions at once and defeat them"; }; </v>
      </c>
      <c r="AV26" t="str">
        <f t="shared" si="28"/>
        <v/>
      </c>
      <c r="AW26" t="str">
        <f t="shared" si="29"/>
        <v>};</v>
      </c>
    </row>
    <row r="27" spans="1:49" x14ac:dyDescent="0.25">
      <c r="D27" s="2" t="s">
        <v>1722</v>
      </c>
      <c r="E27" s="2" t="s">
        <v>134</v>
      </c>
      <c r="G27" t="s">
        <v>1839</v>
      </c>
      <c r="S27">
        <v>63</v>
      </c>
      <c r="U27" t="str">
        <f t="shared" si="4"/>
        <v xml:space="preserve"> [26] = {["CAT_ID"] = 63; }; -- Not Actively Achievable</v>
      </c>
      <c r="V27" s="1" t="str">
        <f t="shared" si="5"/>
        <v xml:space="preserve"> [26] = {                                          ["TYPE"] = 14;             ["LEGENDARY"] = true; ["VXP"] = 0; ["LP"] =  0; ["REP"] = 0; ["FACTION"] = 1; ["TIER"] = 0;                      ["NAME"] = { ["EN"] = "Not Actively Achievable"; }; };</v>
      </c>
      <c r="W27">
        <f t="shared" si="6"/>
        <v>26</v>
      </c>
      <c r="X27" t="str">
        <f t="shared" si="7"/>
        <v xml:space="preserve"> [26] = {</v>
      </c>
      <c r="Y27" t="str">
        <f t="shared" si="8"/>
        <v xml:space="preserve">                     </v>
      </c>
      <c r="Z27" t="str">
        <f t="shared" si="9"/>
        <v/>
      </c>
      <c r="AA27" t="str">
        <f t="shared" si="10"/>
        <v xml:space="preserve">["CAT_ID"] = 63; </v>
      </c>
      <c r="AB27" s="1" t="str">
        <f t="shared" si="11"/>
        <v xml:space="preserve">                     </v>
      </c>
      <c r="AC27">
        <f>VLOOKUP(E27,Type!A$2:B$18,2,FALSE)</f>
        <v>14</v>
      </c>
      <c r="AD27" t="str">
        <f t="shared" si="12"/>
        <v xml:space="preserve">["TYPE"] = 14; </v>
      </c>
      <c r="AE27" t="str">
        <f>IF(NOT(ISBLANK(F27)),VLOOKUP(F27,Type!D$2:E$6,2,FALSE),"")</f>
        <v/>
      </c>
      <c r="AF27" t="str">
        <f t="shared" si="13"/>
        <v xml:space="preserve">            </v>
      </c>
      <c r="AG27" t="str">
        <f t="shared" si="14"/>
        <v xml:space="preserve">["LEGENDARY"] = true; </v>
      </c>
      <c r="AH27" t="str">
        <f t="shared" si="15"/>
        <v>0</v>
      </c>
      <c r="AI27" t="str">
        <f t="shared" si="16"/>
        <v xml:space="preserve">["VXP"] = 0; </v>
      </c>
      <c r="AJ27" t="str">
        <f t="shared" si="17"/>
        <v>0</v>
      </c>
      <c r="AK27" t="str">
        <f t="shared" si="18"/>
        <v xml:space="preserve">["LP"] =  0; </v>
      </c>
      <c r="AL27" t="str">
        <f t="shared" si="19"/>
        <v>0</v>
      </c>
      <c r="AM27" t="str">
        <f t="shared" si="20"/>
        <v xml:space="preserve">["REP"] = 0; </v>
      </c>
      <c r="AN27">
        <f>IF(NOT(ISBLANK(M27)),VLOOKUP(M27,Faction!A$2:B$78,2,FALSE),1)</f>
        <v>1</v>
      </c>
      <c r="AO27" t="str">
        <f t="shared" si="21"/>
        <v xml:space="preserve">["FACTION"] = 1; </v>
      </c>
      <c r="AP27" t="str">
        <f t="shared" si="22"/>
        <v xml:space="preserve">["TIER"] = 0; </v>
      </c>
      <c r="AQ27" t="str">
        <f t="shared" si="23"/>
        <v xml:space="preserve">                     </v>
      </c>
      <c r="AR27" t="str">
        <f t="shared" si="24"/>
        <v/>
      </c>
      <c r="AS27" t="str">
        <f t="shared" si="25"/>
        <v xml:space="preserve">["NAME"] = { ["EN"] = "Not Actively Achievable"; }; </v>
      </c>
      <c r="AT27" t="str">
        <f t="shared" si="26"/>
        <v/>
      </c>
      <c r="AU27" t="str">
        <f t="shared" si="27"/>
        <v/>
      </c>
      <c r="AV27" t="str">
        <f t="shared" si="28"/>
        <v/>
      </c>
      <c r="AW27" t="str">
        <f t="shared" si="29"/>
        <v>};</v>
      </c>
    </row>
    <row r="28" spans="1:49" x14ac:dyDescent="0.25">
      <c r="A28">
        <v>1879391027</v>
      </c>
      <c r="C28">
        <v>21</v>
      </c>
      <c r="D28" t="s">
        <v>1723</v>
      </c>
      <c r="E28" t="s">
        <v>31</v>
      </c>
      <c r="F28" t="s">
        <v>1718</v>
      </c>
      <c r="G28" t="s">
        <v>1839</v>
      </c>
      <c r="I28" t="s">
        <v>1724</v>
      </c>
      <c r="K28" t="s">
        <v>1726</v>
      </c>
      <c r="N28" t="s">
        <v>1732</v>
      </c>
      <c r="O28" t="s">
        <v>1725</v>
      </c>
      <c r="P28">
        <v>0</v>
      </c>
      <c r="Q28">
        <v>65</v>
      </c>
      <c r="R28">
        <v>65</v>
      </c>
      <c r="U28" t="str">
        <f t="shared" si="4"/>
        <v xml:space="preserve"> [27] = {["ID"] = 1879391027; }; -- Legendary Challenger: Dol Guldur</v>
      </c>
      <c r="V28" s="1" t="str">
        <f t="shared" si="5"/>
        <v xml:space="preserve"> [27] = {["ID"] = 1879391027; ["SAVE_INDEX"] = 21; ["TYPE"] =  4; ["NA"] = 3; ["LEGENDARY"] = true; ["VXP"] = 0; ["LP"] =  0; ["REP"] = 0; ["FACTION"] = 1; ["TIER"] = 0; ["MIN_LVL"] =  "65"; ["MIN_LVL"] =  "65"; ["NAME"] = { ["EN"] = "Legendary Challenger: Dol Guldur"; }; ["LORE"] = { ["EN"] = "You have overcome every challenge laid before you at Dol Guldur."; }; ["SUMMARY"] = { ["EN"] = "Temporarily available on the Legendary worlds for completing all Tower of Dol Guldur challenges."; }; ["TITLE"] = { ["EN"] = "Legendary Challenger of the Necromancer's Stronghold"; }; };</v>
      </c>
      <c r="W28">
        <f t="shared" si="6"/>
        <v>27</v>
      </c>
      <c r="X28" t="str">
        <f t="shared" si="7"/>
        <v xml:space="preserve"> [27] = {</v>
      </c>
      <c r="Y28" t="str">
        <f t="shared" si="8"/>
        <v xml:space="preserve">["ID"] = 1879391027; </v>
      </c>
      <c r="Z28" t="str">
        <f t="shared" si="9"/>
        <v xml:space="preserve">["ID"] = 1879391027; </v>
      </c>
      <c r="AA28" t="str">
        <f t="shared" si="10"/>
        <v/>
      </c>
      <c r="AB28" s="1" t="str">
        <f t="shared" si="11"/>
        <v xml:space="preserve">["SAVE_INDEX"] = 21; </v>
      </c>
      <c r="AC28">
        <f>VLOOKUP(E28,Type!A$2:B$18,2,FALSE)</f>
        <v>4</v>
      </c>
      <c r="AD28" t="str">
        <f t="shared" si="12"/>
        <v xml:space="preserve">["TYPE"] =  4; </v>
      </c>
      <c r="AE28">
        <f>IF(NOT(ISBLANK(F28)),VLOOKUP(F28,Type!D$2:E$6,2,FALSE),"")</f>
        <v>3</v>
      </c>
      <c r="AF28" t="str">
        <f t="shared" si="13"/>
        <v xml:space="preserve">["NA"] = 3; </v>
      </c>
      <c r="AG28" t="str">
        <f t="shared" si="14"/>
        <v xml:space="preserve">["LEGENDARY"] = true; </v>
      </c>
      <c r="AH28" t="str">
        <f t="shared" si="15"/>
        <v>0</v>
      </c>
      <c r="AI28" t="str">
        <f t="shared" si="16"/>
        <v xml:space="preserve">["VXP"] = 0; </v>
      </c>
      <c r="AJ28" t="str">
        <f t="shared" si="17"/>
        <v>0</v>
      </c>
      <c r="AK28" t="str">
        <f t="shared" si="18"/>
        <v xml:space="preserve">["LP"] =  0; </v>
      </c>
      <c r="AL28" t="str">
        <f t="shared" si="19"/>
        <v>0</v>
      </c>
      <c r="AM28" t="str">
        <f t="shared" si="20"/>
        <v xml:space="preserve">["REP"] = 0; </v>
      </c>
      <c r="AN28">
        <f>IF(NOT(ISBLANK(M28)),VLOOKUP(M28,Faction!A$2:B$78,2,FALSE),1)</f>
        <v>1</v>
      </c>
      <c r="AO28" t="str">
        <f t="shared" si="21"/>
        <v xml:space="preserve">["FACTION"] = 1; </v>
      </c>
      <c r="AP28" t="str">
        <f t="shared" si="22"/>
        <v xml:space="preserve">["TIER"] = 0; </v>
      </c>
      <c r="AQ28" t="str">
        <f t="shared" si="23"/>
        <v xml:space="preserve">["MIN_LVL"] =  "65"; </v>
      </c>
      <c r="AR28" t="str">
        <f t="shared" si="24"/>
        <v xml:space="preserve">["MIN_LVL"] =  "65"; </v>
      </c>
      <c r="AS28" t="str">
        <f t="shared" si="25"/>
        <v xml:space="preserve">["NAME"] = { ["EN"] = "Legendary Challenger: Dol Guldur"; }; </v>
      </c>
      <c r="AT28" t="str">
        <f t="shared" si="26"/>
        <v xml:space="preserve">["LORE"] = { ["EN"] = "You have overcome every challenge laid before you at Dol Guldur."; }; </v>
      </c>
      <c r="AU28" t="str">
        <f t="shared" si="27"/>
        <v xml:space="preserve">["SUMMARY"] = { ["EN"] = "Temporarily available on the Legendary worlds for completing all Tower of Dol Guldur challenges."; }; </v>
      </c>
      <c r="AV28" t="str">
        <f t="shared" si="28"/>
        <v xml:space="preserve">["TITLE"] = { ["EN"] = "Legendary Challenger of the Necromancer's Stronghold"; }; </v>
      </c>
      <c r="AW28" t="str">
        <f t="shared" si="29"/>
        <v>};</v>
      </c>
    </row>
    <row r="29" spans="1:49" x14ac:dyDescent="0.25">
      <c r="U29" t="str">
        <f t="shared" si="4"/>
        <v xml:space="preserve"> [28] = {}; -- </v>
      </c>
      <c r="V29" s="1" t="e">
        <f t="shared" ref="V29" si="30">CONCATENATE(X29,AB29,AD29,AF29,AG29,AI29,AK29,AM29,AO29,AP29,AQ29,AR29,AS29,AT29,AU29,AV29,AW29)</f>
        <v>#N/A</v>
      </c>
      <c r="W29">
        <f t="shared" ref="W29" si="31">ROW()-1</f>
        <v>28</v>
      </c>
      <c r="X29" t="str">
        <f t="shared" ref="X29" si="32">CONCATENATE(REPT(" ",3-LEN(W29)),"[",W29,"] = {")</f>
        <v xml:space="preserve"> [28] = {</v>
      </c>
      <c r="Z29" t="str">
        <f t="shared" si="9"/>
        <v/>
      </c>
      <c r="AA29" t="str">
        <f t="shared" si="10"/>
        <v/>
      </c>
      <c r="AB29" s="1" t="str">
        <f t="shared" ref="AB29" si="33">IF(LEN(C29)&gt;0,CONCATENATE("[""SAVE_INDEX""] = ",REPT(" ",2-LEN(C29)),C29,"; "),REPT(" ",21))</f>
        <v xml:space="preserve">                     </v>
      </c>
      <c r="AC29" t="e">
        <f>VLOOKUP(E29,Type!A$2:B$18,2,FALSE)</f>
        <v>#N/A</v>
      </c>
      <c r="AD29" t="e">
        <f t="shared" ref="AD29" si="34">CONCATENATE("[""TYPE""] = ",REPT(" ",2-LEN(AC29)),AC29,"; ")</f>
        <v>#N/A</v>
      </c>
      <c r="AE29" t="str">
        <f>IF(NOT(ISBLANK(F29)),VLOOKUP(F29,Type!D$2:E$6,2,FALSE),"")</f>
        <v/>
      </c>
      <c r="AF29" t="str">
        <f t="shared" ref="AF29" si="35">IF(NOT(ISBLANK(F29)),CONCATENATE("[""NA""] = ",AE29,"; "),"            ")</f>
        <v xml:space="preserve">            </v>
      </c>
      <c r="AG29" t="str">
        <f t="shared" ref="AG29" si="36">IF(NOT(ISBLANK(G29)),"[""LEGENDARY""] = true; ","                      ")</f>
        <v xml:space="preserve">                      </v>
      </c>
      <c r="AH29" t="str">
        <f t="shared" ref="AH29" si="37">TEXT(H29,0)</f>
        <v>0</v>
      </c>
      <c r="AI29" t="str">
        <f t="shared" ref="AI29" si="38">CONCATENATE("[""VXP""] = ",REPT(" ",1-LEN(AH29)),TEXT(AH29,"0"),"; ")</f>
        <v xml:space="preserve">["VXP"] = 0; </v>
      </c>
      <c r="AJ29" t="str">
        <f t="shared" ref="AJ29" si="39">TEXT(J29,0)</f>
        <v>0</v>
      </c>
      <c r="AK29" t="str">
        <f t="shared" ref="AK29" si="40">CONCATENATE("[""LP""] = ",REPT(" ",2-LEN(AJ29)),TEXT(AJ29,"0"),"; ")</f>
        <v xml:space="preserve">["LP"] =  0; </v>
      </c>
      <c r="AL29" t="str">
        <f t="shared" ref="AL29" si="41">TEXT(L29,0)</f>
        <v>0</v>
      </c>
      <c r="AM29" t="str">
        <f t="shared" ref="AM29" si="42">CONCATENATE("[""REP""] = ",REPT(" ",1-LEN(AL29)),TEXT(AL29,"0"),"; ")</f>
        <v xml:space="preserve">["REP"] = 0; </v>
      </c>
      <c r="AN29">
        <f>IF(NOT(ISBLANK(M29)),VLOOKUP(M29,Faction!A$2:B$78,2,FALSE),1)</f>
        <v>1</v>
      </c>
      <c r="AO29" t="str">
        <f t="shared" ref="AO29" si="43">CONCATENATE("[""FACTION""] = ",TEXT(AN29,"0"),"; ")</f>
        <v xml:space="preserve">["FACTION"] = 1; </v>
      </c>
      <c r="AP29" t="str">
        <f t="shared" ref="AP29" si="44">CONCATENATE("[""TIER""] = ",TEXT(P29,"0"),"; ")</f>
        <v xml:space="preserve">["TIER"] = 0; </v>
      </c>
      <c r="AQ29" t="str">
        <f t="shared" ref="AQ29" si="45">IF(LEN(Q29)&gt;0,CONCATENATE("[""MIN_LVL""] = ",REPT(" ",3-LEN(Q29)),"""",Q29,"""; "),"                     ")</f>
        <v xml:space="preserve">                     </v>
      </c>
      <c r="AR29" t="str">
        <f t="shared" ref="AR29" si="46">IF(LEN(R29)&gt;0,CONCATENATE("[""MIN_LVL""] = ",REPT(" ",3-LEN(R29)),"""",R29,"""; "),"")</f>
        <v/>
      </c>
      <c r="AS29" t="str">
        <f t="shared" ref="AS29" si="47">CONCATENATE("[""NAME""] = { [""EN""] = """,D29,"""; }; ")</f>
        <v xml:space="preserve">["NAME"] = { ["EN"] = ""; }; </v>
      </c>
      <c r="AT29" t="str">
        <f t="shared" ref="AT29" si="48">IF(LEN(O29)&gt;0,CONCATENATE("[""LORE""] = { [""EN""] = """,O29,"""; }; "),"")</f>
        <v/>
      </c>
      <c r="AU29" t="str">
        <f t="shared" ref="AU29" si="49">IF(LEN(N29)&gt;0,CONCATENATE("[""SUMMARY""] = { [""EN""] = """,N29,"""; }; "),"")</f>
        <v/>
      </c>
      <c r="AV29" t="str">
        <f t="shared" ref="AV29" si="50">IF(LEN(I29)&gt;0,CONCATENATE("[""TITLE""] = { [""EN""] = """,I29,"""; }; "),"")</f>
        <v/>
      </c>
      <c r="AW29" t="str">
        <f t="shared" ref="AW29" si="51">CONCATENATE("};")</f>
        <v>};</v>
      </c>
    </row>
  </sheetData>
  <conditionalFormatting sqref="B1:B1048576">
    <cfRule type="duplicateValues" dxfId="43" priority="3"/>
  </conditionalFormatting>
  <conditionalFormatting sqref="C1">
    <cfRule type="duplicateValues" dxfId="42" priority="5"/>
  </conditionalFormatting>
  <conditionalFormatting sqref="C1:C1048576">
    <cfRule type="duplicateValues" dxfId="41" priority="2"/>
    <cfRule type="duplicateValues" dxfId="40" priority="4"/>
  </conditionalFormatting>
  <conditionalFormatting sqref="S2:S29">
    <cfRule type="duplicateValues" dxfId="39"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Type</vt:lpstr>
      <vt:lpstr>Faction</vt:lpstr>
      <vt:lpstr>Class</vt:lpstr>
      <vt:lpstr>Race</vt:lpstr>
      <vt:lpstr>Vocation</vt:lpstr>
      <vt:lpstr>Shadows of Angmar</vt:lpstr>
      <vt:lpstr>Mines of Moria</vt:lpstr>
      <vt:lpstr>Scourge of Khazad-dûm</vt:lpstr>
      <vt:lpstr>Tower of Dol Guldur</vt:lpstr>
      <vt:lpstr>In Their Absence</vt:lpstr>
      <vt:lpstr>Rise of Isengard</vt:lpstr>
      <vt:lpstr>The Road to Erebor</vt:lpstr>
      <vt:lpstr>Ashes of Osgiliath</vt:lpstr>
      <vt:lpstr>The Battle of Pelennor</vt:lpstr>
      <vt:lpstr>The Plateau of Gorgoroth</vt:lpstr>
      <vt:lpstr>The Grey Mountains</vt:lpstr>
      <vt:lpstr>Minas Morgul</vt:lpstr>
      <vt:lpstr>The War of Three Peaks</vt:lpstr>
      <vt:lpstr>The Mountain-hold</vt:lpstr>
      <vt:lpstr>Return to Carn Dûm</vt:lpstr>
      <vt:lpstr>Corsairs of Umbar</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cp:lastPrinted>2021-03-09T00:19:41Z</cp:lastPrinted>
  <dcterms:created xsi:type="dcterms:W3CDTF">2020-12-14T02:27:01Z</dcterms:created>
  <dcterms:modified xsi:type="dcterms:W3CDTF">2024-06-09T23:05:30Z</dcterms:modified>
</cp:coreProperties>
</file>