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4" rupBuild="9303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ист1" sheetId="16" r:id="rId8"/>
    <sheet name="Лист2" sheetId="17" r:id="rId9"/>
  </sheets>
  <definedNames>
    <definedName name="_xlnm.Print_Area" localSheetId="0">'Сводная таблица'!$A$2:$CB$46</definedName>
  </definedNames>
  <calcPr calcId="145621" fullCalcOnLoad="true"/>
</workbook>
</file>

<file path=xl/sharedStrings.xml><?xml version="1.0" encoding="utf-8"?>
<sst xmlns="http://schemas.openxmlformats.org/spreadsheetml/2006/main" count="1610" uniqueCount="234">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</sst>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8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8">
    <xf numFmtId="0" fontId="0" fillId="0" borderId="0" xfId="0"/>
    <xf numFmtId="1" fontId="0" fillId="0" borderId="1" xfId="0" applyNumberFormat="true" applyBorder="true" applyAlignment="true">
      <alignment horizontal="center" vertical="center"/>
    </xf>
    <xf numFmtId="0" fontId="0" fillId="0" borderId="0" xfId="0" applyAlignment="true">
      <alignment horizontal="center"/>
    </xf>
    <xf numFmtId="0" fontId="0" fillId="0" borderId="0" xfId="0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/>
    </xf>
    <xf numFmtId="14" fontId="0" fillId="0" borderId="1" xfId="0" applyNumberFormat="true" applyBorder="true" applyAlignment="true">
      <alignment horizontal="center" textRotation="90"/>
    </xf>
    <xf numFmtId="0" fontId="0" fillId="0" borderId="2" xfId="0" applyBorder="true" applyAlignment="true"/>
    <xf numFmtId="0" fontId="0" fillId="0" borderId="2" xfId="0" applyBorder="true" applyAlignment="true">
      <alignment horizontal="right"/>
    </xf>
    <xf numFmtId="0" fontId="0" fillId="0" borderId="0" xfId="0" applyAlignment="true">
      <alignment horizontal="center" vertical="center"/>
    </xf>
    <xf numFmtId="2" fontId="0" fillId="0" borderId="1" xfId="0" applyNumberForma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14" fontId="0" fillId="0" borderId="1" xfId="0" applyNumberFormat="true" applyBorder="true" applyAlignment="true">
      <alignment horizontal="center" vertical="center" wrapText="true"/>
    </xf>
    <xf numFmtId="0" fontId="0" fillId="0" borderId="1" xfId="0" applyBorder="true" applyAlignment="true">
      <alignment horizontal="center"/>
    </xf>
    <xf numFmtId="0" fontId="0" fillId="0" borderId="0" xfId="0" applyBorder="true" applyAlignment="true">
      <alignment horizontal="right"/>
    </xf>
    <xf numFmtId="0" fontId="0" fillId="0" borderId="6" xfId="0" applyBorder="true" applyAlignment="true">
      <alignment horizontal="center" vertical="center"/>
    </xf>
    <xf numFmtId="0" fontId="1" fillId="0" borderId="6" xfId="0" applyFont="true" applyBorder="true" applyAlignment="true">
      <alignment horizontal="center" vertical="center"/>
    </xf>
    <xf numFmtId="0" fontId="1" fillId="0" borderId="6" xfId="0" applyFont="true" applyBorder="true" applyAlignment="true">
      <alignment horizontal="center"/>
    </xf>
    <xf numFmtId="0" fontId="1" fillId="0" borderId="0" xfId="0" applyFont="true"/>
    <xf numFmtId="0" fontId="1" fillId="0" borderId="13" xfId="0" applyFont="true" applyBorder="true" applyAlignment="true">
      <alignment horizontal="center" vertical="center"/>
    </xf>
    <xf numFmtId="0" fontId="1" fillId="0" borderId="18" xfId="0" applyFont="true" applyBorder="true" applyAlignment="true">
      <alignment horizontal="center"/>
    </xf>
    <xf numFmtId="0" fontId="0" fillId="0" borderId="20" xfId="0" applyBorder="true" applyAlignment="true">
      <alignment horizontal="center" vertical="center" wrapText="true"/>
    </xf>
    <xf numFmtId="0" fontId="0" fillId="0" borderId="21" xfId="0" applyBorder="true" applyAlignment="true">
      <alignment horizontal="center" vertical="center" wrapText="true"/>
    </xf>
    <xf numFmtId="0" fontId="0" fillId="0" borderId="21" xfId="0" applyBorder="true" applyAlignment="true">
      <alignment horizontal="center"/>
    </xf>
    <xf numFmtId="164" fontId="0" fillId="0" borderId="0" xfId="0" applyNumberFormat="true" applyAlignment="true">
      <alignment horizontal="center"/>
    </xf>
    <xf numFmtId="2" fontId="1" fillId="0" borderId="13" xfId="0" applyNumberFormat="true" applyFont="true" applyBorder="true" applyAlignment="true">
      <alignment horizontal="center" vertical="center"/>
    </xf>
    <xf numFmtId="0" fontId="0" fillId="0" borderId="0" xfId="0" applyBorder="true"/>
    <xf numFmtId="2" fontId="1" fillId="0" borderId="6" xfId="0" applyNumberFormat="true" applyFont="true" applyBorder="true" applyAlignment="true">
      <alignment horizontal="center" vertical="center"/>
    </xf>
    <xf numFmtId="0" fontId="0" fillId="0" borderId="1" xfId="0" applyBorder="true"/>
    <xf numFmtId="0" fontId="0" fillId="0" borderId="5" xfId="0" applyBorder="true"/>
    <xf numFmtId="0" fontId="0" fillId="2" borderId="6" xfId="0" applyFill="true" applyBorder="true" applyAlignment="true">
      <alignment horizontal="center"/>
    </xf>
    <xf numFmtId="0" fontId="0" fillId="3" borderId="6" xfId="0" applyFill="true" applyBorder="true" applyAlignment="true">
      <alignment horizontal="center"/>
    </xf>
    <xf numFmtId="0" fontId="0" fillId="4" borderId="6" xfId="0" applyFill="true" applyBorder="true" applyAlignment="true">
      <alignment horizontal="center" vertical="center"/>
    </xf>
    <xf numFmtId="0" fontId="0" fillId="5" borderId="6" xfId="0" applyFill="true" applyBorder="true" applyAlignment="true">
      <alignment horizontal="center" vertical="center"/>
    </xf>
    <xf numFmtId="0" fontId="0" fillId="6" borderId="6" xfId="0" applyFill="true" applyBorder="true" applyAlignment="true">
      <alignment horizontal="center" vertical="center"/>
    </xf>
    <xf numFmtId="0" fontId="0" fillId="7" borderId="6" xfId="0" applyFill="true" applyBorder="true" applyAlignment="true">
      <alignment horizontal="center" vertical="center"/>
    </xf>
    <xf numFmtId="0" fontId="0" fillId="0" borderId="9" xfId="0" applyBorder="true"/>
    <xf numFmtId="0" fontId="1" fillId="0" borderId="13" xfId="0" applyFont="true" applyBorder="true" applyAlignment="true">
      <alignment horizontal="center"/>
    </xf>
    <xf numFmtId="0" fontId="1" fillId="0" borderId="16" xfId="0" applyFont="true" applyBorder="true" applyAlignment="true">
      <alignment horizontal="center"/>
    </xf>
    <xf numFmtId="0" fontId="0" fillId="0" borderId="0" xfId="0" applyBorder="true" applyAlignment="true">
      <alignment horizontal="center" vertical="center" wrapText="true"/>
    </xf>
    <xf numFmtId="0" fontId="0" fillId="0" borderId="0" xfId="0" applyAlignment="true"/>
    <xf numFmtId="0" fontId="0" fillId="3" borderId="18" xfId="0" applyFill="true" applyBorder="true" applyAlignment="true">
      <alignment horizontal="center"/>
    </xf>
    <xf numFmtId="0" fontId="0" fillId="0" borderId="17" xfId="0" applyBorder="true"/>
    <xf numFmtId="0" fontId="0" fillId="0" borderId="26" xfId="0" applyBorder="true"/>
    <xf numFmtId="0" fontId="0" fillId="0" borderId="0" xfId="0" applyBorder="true" applyAlignment="true">
      <alignment horizontal="center"/>
    </xf>
    <xf numFmtId="164" fontId="0" fillId="0" borderId="0" xfId="0" applyNumberFormat="true" applyBorder="true" applyAlignment="true">
      <alignment horizontal="center"/>
    </xf>
    <xf numFmtId="0" fontId="0" fillId="2" borderId="8" xfId="0" applyFill="true" applyBorder="true" applyAlignment="true">
      <alignment horizontal="center"/>
    </xf>
    <xf numFmtId="0" fontId="0" fillId="0" borderId="4" xfId="0" applyBorder="true"/>
    <xf numFmtId="0" fontId="0" fillId="0" borderId="7" xfId="0" applyBorder="true"/>
    <xf numFmtId="1" fontId="1" fillId="0" borderId="4" xfId="0" applyNumberFormat="true" applyFont="true" applyBorder="true" applyAlignment="true">
      <alignment horizontal="center" vertical="center"/>
    </xf>
    <xf numFmtId="14" fontId="0" fillId="0" borderId="13" xfId="0" applyNumberFormat="true" applyBorder="true" applyAlignment="true">
      <alignment horizontal="center" vertical="center" wrapText="true"/>
    </xf>
    <xf numFmtId="2" fontId="1" fillId="0" borderId="1" xfId="0" applyNumberFormat="true" applyFont="true" applyBorder="true" applyAlignment="true">
      <alignment horizontal="center" vertical="center"/>
    </xf>
    <xf numFmtId="2" fontId="1" fillId="0" borderId="15" xfId="0" applyNumberFormat="true" applyFont="true" applyBorder="true" applyAlignment="true">
      <alignment horizontal="center" vertical="center"/>
    </xf>
    <xf numFmtId="2" fontId="1" fillId="0" borderId="1" xfId="0" applyNumberFormat="true" applyFont="true" applyBorder="true" applyAlignment="true">
      <alignment horizontal="center"/>
    </xf>
    <xf numFmtId="2" fontId="1" fillId="0" borderId="6" xfId="0" applyNumberFormat="true" applyFont="true" applyBorder="true" applyAlignment="true">
      <alignment horizontal="center"/>
    </xf>
    <xf numFmtId="2" fontId="1" fillId="0" borderId="15" xfId="0" applyNumberFormat="true" applyFont="true" applyBorder="true" applyAlignment="true">
      <alignment horizontal="center"/>
    </xf>
    <xf numFmtId="2" fontId="0" fillId="0" borderId="1" xfId="0" applyNumberFormat="true" applyBorder="true" applyAlignment="true">
      <alignment horizontal="center" vertical="center"/>
    </xf>
    <xf numFmtId="2" fontId="1" fillId="0" borderId="18" xfId="0" applyNumberFormat="true" applyFont="true" applyBorder="true" applyAlignment="true">
      <alignment horizontal="center"/>
    </xf>
    <xf numFmtId="2" fontId="1" fillId="0" borderId="19" xfId="0" applyNumberFormat="true" applyFont="true" applyBorder="true" applyAlignment="true">
      <alignment horizontal="center"/>
    </xf>
    <xf numFmtId="0" fontId="0" fillId="0" borderId="29" xfId="0" applyBorder="true" applyAlignment="true">
      <alignment horizontal="center"/>
    </xf>
    <xf numFmtId="14" fontId="0" fillId="0" borderId="0" xfId="0" applyNumberFormat="true" applyAlignment="true"/>
    <xf numFmtId="14" fontId="0" fillId="0" borderId="6" xfId="0" applyNumberFormat="true" applyBorder="true" applyAlignment="true">
      <alignment horizontal="center" vertical="center" wrapText="true"/>
    </xf>
    <xf numFmtId="0" fontId="0" fillId="0" borderId="6" xfId="0" applyFill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0" borderId="25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6" xfId="0" applyFill="true" applyBorder="true" applyAlignment="true">
      <alignment horizontal="center"/>
    </xf>
    <xf numFmtId="0" fontId="0" fillId="0" borderId="30" xfId="0" applyBorder="true"/>
    <xf numFmtId="0" fontId="0" fillId="0" borderId="24" xfId="0" applyBorder="true" applyAlignment="true">
      <alignment horizontal="center"/>
    </xf>
    <xf numFmtId="0" fontId="0" fillId="0" borderId="11" xfId="0" applyBorder="true" applyAlignment="true">
      <alignment horizontal="center"/>
    </xf>
    <xf numFmtId="0" fontId="0" fillId="0" borderId="35" xfId="0" applyBorder="true" applyAlignment="true">
      <alignment horizontal="center"/>
    </xf>
    <xf numFmtId="2" fontId="1" fillId="0" borderId="16" xfId="0" applyNumberFormat="true" applyFont="true" applyBorder="true" applyAlignment="true">
      <alignment horizontal="center" vertical="center"/>
    </xf>
    <xf numFmtId="0" fontId="0" fillId="0" borderId="18" xfId="0" applyBorder="true" applyAlignment="true">
      <alignment horizontal="center" vertical="center"/>
    </xf>
    <xf numFmtId="0" fontId="0" fillId="0" borderId="17" xfId="0" applyBorder="true" applyAlignment="true">
      <alignment horizontal="center" vertical="center"/>
    </xf>
    <xf numFmtId="0" fontId="0" fillId="0" borderId="17" xfId="0" applyBorder="true" applyAlignment="true">
      <alignment horizontal="center"/>
    </xf>
    <xf numFmtId="2" fontId="0" fillId="0" borderId="17" xfId="0" applyNumberFormat="true" applyBorder="true" applyAlignment="true">
      <alignment horizontal="center"/>
    </xf>
    <xf numFmtId="0" fontId="0" fillId="0" borderId="28" xfId="0" applyBorder="true"/>
    <xf numFmtId="0" fontId="0" fillId="0" borderId="12" xfId="0" applyBorder="true" applyAlignment="true">
      <alignment horizontal="center"/>
    </xf>
    <xf numFmtId="14" fontId="0" fillId="0" borderId="14" xfId="0" applyNumberFormat="true" applyBorder="true" applyAlignment="true">
      <alignment horizontal="center" textRotation="90"/>
    </xf>
    <xf numFmtId="2" fontId="0" fillId="0" borderId="14" xfId="0" applyNumberFormat="true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166" fontId="0" fillId="0" borderId="1" xfId="0" applyNumberFormat="true" applyBorder="true" applyAlignment="true">
      <alignment horizontal="center" vertical="center"/>
    </xf>
    <xf numFmtId="166" fontId="0" fillId="0" borderId="0" xfId="0" applyNumberFormat="true" applyAlignment="true">
      <alignment horizontal="center" vertical="center"/>
    </xf>
    <xf numFmtId="166" fontId="0" fillId="0" borderId="0" xfId="0" applyNumberFormat="true"/>
    <xf numFmtId="166" fontId="0" fillId="0" borderId="11" xfId="0" applyNumberFormat="true" applyBorder="true" applyAlignment="true">
      <alignment horizontal="center"/>
    </xf>
    <xf numFmtId="166" fontId="0" fillId="0" borderId="1" xfId="0" applyNumberFormat="true" applyBorder="true" applyAlignment="true">
      <alignment horizontal="center" textRotation="90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31" xfId="0" applyBorder="true" applyAlignment="true"/>
    <xf numFmtId="0" fontId="0" fillId="0" borderId="32" xfId="0" applyBorder="true" applyAlignment="true"/>
    <xf numFmtId="0" fontId="0" fillId="0" borderId="30" xfId="0" applyBorder="true" applyAlignment="true">
      <alignment horizontal="right"/>
    </xf>
    <xf numFmtId="167" fontId="1" fillId="0" borderId="6" xfId="0" applyNumberFormat="true" applyFont="true" applyBorder="true" applyAlignment="true">
      <alignment horizontal="center" vertical="center"/>
    </xf>
    <xf numFmtId="2" fontId="1" fillId="0" borderId="17" xfId="0" applyNumberFormat="true" applyFont="true" applyBorder="true" applyAlignment="true">
      <alignment horizontal="center" vertical="center"/>
    </xf>
    <xf numFmtId="167" fontId="1" fillId="0" borderId="17" xfId="0" applyNumberFormat="true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2" fontId="0" fillId="0" borderId="1" xfId="0" applyNumberFormat="true" applyFont="true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2" fontId="1" fillId="0" borderId="19" xfId="0" applyNumberFormat="true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164" fontId="1" fillId="0" borderId="25" xfId="0" applyNumberFormat="true" applyFont="true" applyBorder="true" applyAlignment="true">
      <alignment horizontal="center" vertical="center"/>
    </xf>
    <xf numFmtId="164" fontId="1" fillId="0" borderId="9" xfId="0" applyNumberFormat="true" applyFont="true" applyBorder="true" applyAlignment="true">
      <alignment horizontal="center" vertical="center"/>
    </xf>
    <xf numFmtId="164" fontId="1" fillId="0" borderId="26" xfId="0" applyNumberFormat="true" applyFont="true" applyBorder="true" applyAlignment="true">
      <alignment horizontal="center" vertical="center"/>
    </xf>
    <xf numFmtId="166" fontId="0" fillId="0" borderId="21" xfId="0" applyNumberFormat="true" applyBorder="true" applyAlignment="true">
      <alignment horizontal="center"/>
    </xf>
    <xf numFmtId="166" fontId="0" fillId="0" borderId="22" xfId="0" applyNumberFormat="true" applyBorder="true" applyAlignment="true">
      <alignment horizontal="center"/>
    </xf>
    <xf numFmtId="14" fontId="0" fillId="0" borderId="1" xfId="0" applyNumberFormat="true" applyBorder="true" applyAlignment="true">
      <alignment horizontal="center"/>
    </xf>
    <xf numFmtId="0" fontId="0" fillId="0" borderId="1" xfId="0" applyFill="true" applyBorder="true" applyAlignment="true">
      <alignment vertical="center"/>
    </xf>
    <xf numFmtId="0" fontId="0" fillId="0" borderId="1" xfId="0" applyFill="true" applyBorder="true" applyAlignment="true">
      <alignment horizontal="center" vertical="center"/>
    </xf>
    <xf numFmtId="0" fontId="0" fillId="0" borderId="1" xfId="0" applyBorder="true" applyAlignment="true"/>
    <xf numFmtId="165" fontId="0" fillId="0" borderId="1" xfId="0" applyNumberFormat="true" applyBorder="true" applyAlignment="true">
      <alignment horizontal="center" textRotation="90" wrapText="true"/>
    </xf>
    <xf numFmtId="0" fontId="3" fillId="0" borderId="30" xfId="0" applyFont="true" applyFill="true" applyBorder="true" applyAlignment="true">
      <alignment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6" xfId="0" applyBorder="true" applyAlignment="true">
      <alignment horizontal="center"/>
    </xf>
    <xf numFmtId="1" fontId="0" fillId="0" borderId="0" xfId="0" applyNumberFormat="true" applyAlignment="true">
      <alignment horizontal="center"/>
    </xf>
    <xf numFmtId="1" fontId="0" fillId="0" borderId="1" xfId="0" applyNumberForma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1" xfId="0" applyFill="true" applyBorder="true" applyAlignment="true">
      <alignment horizontal="center"/>
    </xf>
    <xf numFmtId="0" fontId="0" fillId="0" borderId="22" xfId="0" applyFill="true" applyBorder="true" applyAlignment="true">
      <alignment horizontal="center"/>
    </xf>
    <xf numFmtId="1" fontId="1" fillId="0" borderId="24" xfId="0" applyNumberFormat="true" applyFont="true" applyBorder="true" applyAlignment="true">
      <alignment horizontal="center" vertical="center"/>
    </xf>
    <xf numFmtId="1" fontId="1" fillId="0" borderId="8" xfId="0" applyNumberFormat="true" applyFont="true" applyBorder="true" applyAlignment="true">
      <alignment horizontal="center" vertical="center"/>
    </xf>
    <xf numFmtId="1" fontId="1" fillId="0" borderId="37" xfId="0" applyNumberFormat="true" applyFont="true" applyBorder="true" applyAlignment="true">
      <alignment horizontal="center" vertical="center"/>
    </xf>
    <xf numFmtId="14" fontId="1" fillId="0" borderId="20" xfId="0" applyNumberFormat="true" applyFont="true" applyBorder="true" applyAlignment="true">
      <alignment horizontal="center" vertical="center"/>
    </xf>
    <xf numFmtId="14" fontId="1" fillId="0" borderId="21" xfId="0" applyNumberFormat="true" applyFont="true" applyBorder="true" applyAlignment="true">
      <alignment horizontal="center" vertical="center"/>
    </xf>
    <xf numFmtId="14" fontId="1" fillId="0" borderId="22" xfId="0" applyNumberFormat="true" applyFont="true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14" fontId="0" fillId="0" borderId="0" xfId="0" applyNumberFormat="true" applyAlignment="true">
      <alignment horizontal="center"/>
    </xf>
    <xf numFmtId="0" fontId="0" fillId="0" borderId="30" xfId="0" applyFill="true" applyBorder="true" applyAlignment="true">
      <alignment horizontal="center"/>
    </xf>
    <xf numFmtId="0" fontId="4" fillId="0" borderId="30" xfId="0" applyFont="true" applyFill="true" applyBorder="true" applyAlignment="true"/>
    <xf numFmtId="0" fontId="4" fillId="0" borderId="39" xfId="0" applyFont="true" applyBorder="true"/>
    <xf numFmtId="0" fontId="4" fillId="0" borderId="30" xfId="0" applyFont="true" applyBorder="true"/>
    <xf numFmtId="0" fontId="4" fillId="0" borderId="40" xfId="0" applyFont="true" applyBorder="true"/>
    <xf numFmtId="0" fontId="4" fillId="0" borderId="39" xfId="0" applyFont="true" applyBorder="true" applyAlignment="true"/>
    <xf numFmtId="0" fontId="4" fillId="0" borderId="30" xfId="0" applyFont="true" applyBorder="true" applyAlignment="true"/>
    <xf numFmtId="0" fontId="4" fillId="0" borderId="40" xfId="0" applyFont="true" applyFill="true" applyBorder="true" applyAlignment="true"/>
    <xf numFmtId="0" fontId="4" fillId="0" borderId="40" xfId="0" applyFont="true" applyBorder="true" applyAlignment="true"/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/>
    </xf>
    <xf numFmtId="0" fontId="5" fillId="0" borderId="17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5" xfId="0" applyBorder="true" applyAlignment="true">
      <alignment horizontal="left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5" xfId="0" applyBorder="true" applyAlignment="true">
      <alignment horizontal="left"/>
    </xf>
    <xf numFmtId="0" fontId="0" fillId="0" borderId="2" xfId="0" applyBorder="true" applyAlignment="true">
      <alignment horizontal="left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5" xfId="0" applyBorder="true" applyAlignment="true">
      <alignment horizontal="left"/>
    </xf>
    <xf numFmtId="0" fontId="5" fillId="0" borderId="0" xfId="0" applyFont="true"/>
    <xf numFmtId="0" fontId="4" fillId="0" borderId="0" xfId="0" applyFont="true"/>
    <xf numFmtId="0" fontId="6" fillId="0" borderId="0" xfId="0" applyFont="true"/>
    <xf numFmtId="0" fontId="6" fillId="0" borderId="39" xfId="0" applyFont="true" applyBorder="true"/>
    <xf numFmtId="0" fontId="6" fillId="0" borderId="30" xfId="0" applyFont="true" applyBorder="true"/>
    <xf numFmtId="0" fontId="6" fillId="0" borderId="40" xfId="0" applyFont="true" applyBorder="true"/>
    <xf numFmtId="0" fontId="6" fillId="0" borderId="0" xfId="0" applyFont="true" applyFill="true"/>
    <xf numFmtId="0" fontId="7" fillId="0" borderId="30" xfId="0" applyFont="true" applyBorder="true"/>
    <xf numFmtId="0" fontId="6" fillId="0" borderId="30" xfId="0" applyFont="true" applyBorder="true" applyAlignment="true">
      <alignment horizontal="left"/>
    </xf>
    <xf numFmtId="0" fontId="6" fillId="0" borderId="40" xfId="0" applyFont="true" applyBorder="true" applyAlignment="true">
      <alignment horizontal="left"/>
    </xf>
    <xf numFmtId="0" fontId="6" fillId="0" borderId="40" xfId="0" quotePrefix="true" applyFont="true" applyBorder="true"/>
    <xf numFmtId="0" fontId="6" fillId="0" borderId="0" xfId="0" applyFont="true" applyAlignment="true">
      <alignment horizontal="left"/>
    </xf>
    <xf numFmtId="0" fontId="6" fillId="0" borderId="0" xfId="0" applyFont="true" applyAlignment="true">
      <alignment horizontal="right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5" xfId="0" applyBorder="true" applyAlignment="true">
      <alignment horizontal="left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14" fontId="1" fillId="0" borderId="1" xfId="0" applyNumberFormat="true" applyFont="true" applyBorder="true" applyAlignment="true">
      <alignment horizontal="center" vertical="center"/>
    </xf>
    <xf numFmtId="1" fontId="1" fillId="0" borderId="1" xfId="0" applyNumberFormat="true" applyFont="true" applyBorder="true" applyAlignment="true">
      <alignment horizontal="center" vertical="center"/>
    </xf>
    <xf numFmtId="0" fontId="0" fillId="0" borderId="4" xfId="0" applyBorder="true" applyAlignment="true">
      <alignment horizontal="center"/>
    </xf>
    <xf numFmtId="0" fontId="0" fillId="4" borderId="8" xfId="0" applyFill="true" applyBorder="true" applyAlignment="true">
      <alignment horizontal="center" vertical="center"/>
    </xf>
    <xf numFmtId="14" fontId="1" fillId="0" borderId="4" xfId="0" applyNumberFormat="true" applyFont="true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/>
    </xf>
    <xf numFmtId="164" fontId="1" fillId="0" borderId="1" xfId="0" applyNumberFormat="true" applyFont="true" applyBorder="true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0" fontId="0" fillId="5" borderId="1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3" borderId="1" xfId="0" applyFill="true" applyBorder="true" applyAlignment="true">
      <alignment horizontal="center"/>
    </xf>
    <xf numFmtId="0" fontId="0" fillId="6" borderId="1" xfId="0" applyFill="true" applyBorder="true" applyAlignment="true">
      <alignment horizontal="center" vertical="center"/>
    </xf>
    <xf numFmtId="0" fontId="0" fillId="7" borderId="1" xfId="0" applyFill="true" applyBorder="true" applyAlignment="true">
      <alignment horizontal="center" vertical="center"/>
    </xf>
    <xf numFmtId="166" fontId="4" fillId="0" borderId="1" xfId="0" applyNumberFormat="true" applyFont="true" applyBorder="true" applyAlignment="true">
      <alignment horizontal="center"/>
    </xf>
    <xf numFmtId="0" fontId="0" fillId="0" borderId="30" xfId="0" applyBorder="true" applyAlignment="true">
      <alignment horizontal="center"/>
    </xf>
    <xf numFmtId="0" fontId="0" fillId="4" borderId="1" xfId="0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Fill="true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41" xfId="0" applyFill="true" applyBorder="true" applyAlignment="true">
      <alignment horizontal="center"/>
    </xf>
    <xf numFmtId="0" fontId="0" fillId="0" borderId="41" xfId="0" applyFill="true" applyBorder="true" applyAlignment="true">
      <alignment horizontal="center" vertical="center"/>
    </xf>
    <xf numFmtId="2" fontId="0" fillId="0" borderId="42" xfId="0" applyNumberFormat="true" applyBorder="true" applyAlignment="true">
      <alignment horizontal="center"/>
    </xf>
    <xf numFmtId="2" fontId="1" fillId="0" borderId="34" xfId="0" applyNumberFormat="true" applyFont="true" applyBorder="true" applyAlignment="true">
      <alignment horizontal="center" vertical="center"/>
    </xf>
    <xf numFmtId="2" fontId="1" fillId="0" borderId="3" xfId="0" applyNumberFormat="true" applyFont="true" applyBorder="true" applyAlignment="true">
      <alignment horizontal="center" vertical="center"/>
    </xf>
    <xf numFmtId="2" fontId="1" fillId="0" borderId="41" xfId="0" applyNumberFormat="true" applyFont="true" applyBorder="true" applyAlignment="true">
      <alignment horizontal="center" vertical="center"/>
    </xf>
    <xf numFmtId="2" fontId="1" fillId="0" borderId="43" xfId="0" applyNumberFormat="true" applyFont="true" applyBorder="true" applyAlignment="true">
      <alignment horizontal="center" vertical="center"/>
    </xf>
    <xf numFmtId="167" fontId="1" fillId="0" borderId="41" xfId="0" applyNumberFormat="true" applyFont="true" applyBorder="true" applyAlignment="true">
      <alignment horizontal="center" vertical="center"/>
    </xf>
    <xf numFmtId="0" fontId="0" fillId="0" borderId="44" xfId="0" applyBorder="true" applyAlignment="true">
      <alignment horizontal="center"/>
    </xf>
    <xf numFmtId="0" fontId="0" fillId="0" borderId="41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166" fontId="0" fillId="0" borderId="3" xfId="0" applyNumberFormat="true" applyBorder="true" applyAlignment="true">
      <alignment horizontal="center" vertical="center"/>
    </xf>
    <xf numFmtId="0" fontId="0" fillId="0" borderId="30" xfId="0" applyBorder="true" applyAlignment="true"/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1" fillId="0" borderId="34" xfId="0" applyFont="true" applyBorder="true" applyAlignment="true">
      <alignment horizontal="center" vertical="center"/>
    </xf>
    <xf numFmtId="0" fontId="1" fillId="0" borderId="41" xfId="0" applyFont="true" applyBorder="true" applyAlignment="true">
      <alignment horizontal="center" vertical="center"/>
    </xf>
    <xf numFmtId="1" fontId="0" fillId="0" borderId="3" xfId="0" applyNumberFormat="true" applyBorder="true" applyAlignment="true">
      <alignment horizontal="center" vertical="center"/>
    </xf>
    <xf numFmtId="0" fontId="2" fillId="8" borderId="30" xfId="0" applyFont="true" applyFill="true" applyBorder="true" applyAlignment="true">
      <alignment vertical="center"/>
    </xf>
    <xf numFmtId="0" fontId="0" fillId="0" borderId="1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wrapText="true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 textRotation="90"/>
    </xf>
    <xf numFmtId="0" fontId="0" fillId="0" borderId="3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0" fillId="0" borderId="9" xfId="0" applyBorder="true" applyAlignment="true">
      <alignment horizontal="left"/>
    </xf>
    <xf numFmtId="0" fontId="0" fillId="0" borderId="5" xfId="0" applyBorder="true" applyAlignment="true">
      <alignment horizontal="left"/>
    </xf>
    <xf numFmtId="0" fontId="0" fillId="0" borderId="31" xfId="0" applyBorder="true" applyAlignment="true">
      <alignment horizontal="center"/>
    </xf>
    <xf numFmtId="0" fontId="0" fillId="0" borderId="32" xfId="0" applyBorder="true" applyAlignment="true">
      <alignment horizontal="center"/>
    </xf>
    <xf numFmtId="0" fontId="0" fillId="0" borderId="33" xfId="0" applyBorder="true" applyAlignment="true">
      <alignment horizontal="center"/>
    </xf>
    <xf numFmtId="0" fontId="0" fillId="0" borderId="3" xfId="0" applyBorder="true" applyAlignment="true">
      <alignment horizontal="center" vertical="center" textRotation="90"/>
    </xf>
    <xf numFmtId="0" fontId="0" fillId="0" borderId="4" xfId="0" applyBorder="true" applyAlignment="true">
      <alignment horizontal="center" vertical="center" textRotation="90"/>
    </xf>
    <xf numFmtId="0" fontId="0" fillId="0" borderId="1" xfId="0" applyBorder="true" applyAlignment="true">
      <alignment horizontal="center"/>
    </xf>
    <xf numFmtId="14" fontId="0" fillId="0" borderId="1" xfId="0" applyNumberFormat="true" applyBorder="true" applyAlignment="true">
      <alignment horizontal="center"/>
    </xf>
    <xf numFmtId="0" fontId="0" fillId="0" borderId="25" xfId="0" applyBorder="true" applyAlignment="true">
      <alignment horizontal="center" vertical="center" wrapText="true"/>
    </xf>
    <xf numFmtId="0" fontId="0" fillId="0" borderId="26" xfId="0" applyBorder="true" applyAlignment="true">
      <alignment horizontal="center" vertical="center" wrapText="true"/>
    </xf>
    <xf numFmtId="0" fontId="0" fillId="0" borderId="28" xfId="0" applyFill="true" applyBorder="true" applyAlignment="true">
      <alignment horizontal="center" vertical="center"/>
    </xf>
    <xf numFmtId="0" fontId="0" fillId="0" borderId="10" xfId="0" applyBorder="true" applyAlignment="true">
      <alignment horizontal="center" vertical="center" wrapText="true"/>
    </xf>
    <xf numFmtId="0" fontId="0" fillId="0" borderId="16" xfId="0" applyBorder="true" applyAlignment="true">
      <alignment horizontal="center" vertical="center" wrapText="true"/>
    </xf>
    <xf numFmtId="0" fontId="0" fillId="0" borderId="23" xfId="0" applyBorder="true" applyAlignment="true">
      <alignment horizontal="center" vertical="center" wrapText="true"/>
    </xf>
    <xf numFmtId="0" fontId="0" fillId="0" borderId="27" xfId="0" applyBorder="true" applyAlignment="true">
      <alignment horizontal="center" vertical="center" wrapText="true"/>
    </xf>
    <xf numFmtId="0" fontId="0" fillId="0" borderId="23" xfId="0" applyBorder="true" applyAlignment="true">
      <alignment horizontal="center" vertical="center" textRotation="90"/>
    </xf>
    <xf numFmtId="0" fontId="0" fillId="0" borderId="27" xfId="0" applyBorder="true" applyAlignment="true">
      <alignment horizontal="center" vertical="center" textRotation="90"/>
    </xf>
    <xf numFmtId="0" fontId="0" fillId="0" borderId="11" xfId="0" applyBorder="true" applyAlignment="true">
      <alignment horizontal="center" vertical="center" wrapText="true"/>
    </xf>
    <xf numFmtId="0" fontId="0" fillId="0" borderId="17" xfId="0" applyBorder="true" applyAlignment="true">
      <alignment horizontal="center" vertical="center" wrapText="true"/>
    </xf>
    <xf numFmtId="0" fontId="0" fillId="0" borderId="24" xfId="0" applyBorder="true" applyAlignment="true">
      <alignment horizontal="center" vertical="center" wrapText="true"/>
    </xf>
    <xf numFmtId="0" fontId="0" fillId="0" borderId="18" xfId="0" applyBorder="true" applyAlignment="true">
      <alignment horizontal="center" vertical="center" wrapText="true"/>
    </xf>
    <xf numFmtId="14" fontId="0" fillId="0" borderId="25" xfId="0" applyNumberFormat="true" applyBorder="true" applyAlignment="true">
      <alignment horizontal="center" vertical="center" wrapText="true"/>
    </xf>
    <xf numFmtId="14" fontId="0" fillId="0" borderId="36" xfId="0" applyNumberFormat="true" applyBorder="true" applyAlignment="true">
      <alignment horizontal="center" vertical="center" wrapText="true"/>
    </xf>
    <xf numFmtId="0" fontId="0" fillId="0" borderId="34" xfId="0" applyBorder="true" applyAlignment="true">
      <alignment horizontal="center" vertical="center" wrapText="true"/>
    </xf>
    <xf numFmtId="14" fontId="0" fillId="0" borderId="11" xfId="0" applyNumberFormat="true" applyBorder="true" applyAlignment="true">
      <alignment horizontal="center" vertical="center" wrapText="true"/>
    </xf>
    <xf numFmtId="14" fontId="0" fillId="0" borderId="3" xfId="0" applyNumberFormat="true" applyBorder="true" applyAlignment="true">
      <alignment horizontal="center" vertical="center" wrapText="true"/>
    </xf>
    <xf numFmtId="14" fontId="0" fillId="0" borderId="31" xfId="0" applyNumberFormat="true" applyBorder="true" applyAlignment="true">
      <alignment horizontal="center" vertical="center" wrapText="true"/>
    </xf>
    <xf numFmtId="14" fontId="0" fillId="0" borderId="38" xfId="0" applyNumberFormat="true" applyBorder="true" applyAlignment="true">
      <alignment horizontal="center" vertical="center" wrapText="true"/>
    </xf>
    <xf numFmtId="0" fontId="0" fillId="0" borderId="30" xfId="0" applyFill="true" applyBorder="true" applyAlignment="true">
      <alignment horizontal="center" vertical="center"/>
    </xf>
    <xf numFmtId="14" fontId="0" fillId="0" borderId="1" xfId="0" applyNumberFormat="true" applyBorder="true" applyAlignment="true">
      <alignment horizontal="center" vertical="center" wrapText="true"/>
    </xf>
    <xf numFmtId="0" fontId="6" fillId="0" borderId="30" xfId="0" applyFont="true" applyBorder="true" applyAlignment="true">
      <alignment horizontal="center"/>
    </xf>
  </cellXfs>
  <cellStyles count="1"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2"/><Relationship TargetMode="External" Target="http://goo.gl/aP1Jrm" Type="http://schemas.openxmlformats.org/officeDocument/2006/relationships/hyperlink" Id="rId1"/></Relationships>
</file>

<file path=xl/worksheets/_rels/sheet7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true" zoomScale="85" zoomScaleNormal="85" workbookViewId="0">
      <pane xSplit="5" ySplit="1" topLeftCell="AR2" activePane="bottomRight" state="frozen"/>
      <selection pane="topRight" activeCell="F1" sqref="F1"/>
      <selection pane="bottomLeft" activeCell="A2" sqref="A2"/>
      <selection pane="bottomRight" activeCell="BM7" sqref="BM7"/>
    </sheetView>
  </sheetViews>
  <sheetFormatPr defaultColWidth="9.140625" defaultRowHeight="15" zeroHeight="true"/>
  <cols>
    <col min="1" max="1" width="4.28515625" customWidth="true"/>
    <col min="2" max="2" width="11.140625" bestFit="true" customWidth="true"/>
    <col min="3" max="3" width="3.7109375" bestFit="true" customWidth="true"/>
    <col min="4" max="5" width="14.5703125" customWidth="true"/>
    <col min="6" max="6" width="14.85546875" customWidth="true"/>
    <col min="7" max="8" width="4.7109375" style="19" bestFit="true" customWidth="true"/>
    <col min="9" max="9" width="4.7109375" style="19" customWidth="true"/>
    <col min="10" max="10" width="5.140625" style="19" bestFit="true" customWidth="true"/>
    <col min="11" max="11" width="4.85546875" style="19" customWidth="true"/>
    <col min="12" max="12" width="4.85546875" hidden="true" customWidth="true"/>
    <col min="13" max="13" width="4.5703125" hidden="true" customWidth="true"/>
    <col min="14" max="14" width="4.5703125" customWidth="true"/>
    <col min="15" max="15" width="9.28515625" customWidth="true"/>
    <col min="16" max="16" width="5.28515625" customWidth="true"/>
    <col min="17" max="17" width="5" customWidth="true"/>
    <col min="18" max="18" width="9.28515625" customWidth="true"/>
    <col min="19" max="19" width="5" customWidth="true"/>
    <col min="20" max="20" width="6.7109375" customWidth="true"/>
    <col min="21" max="21" width="8.28515625" bestFit="true" customWidth="true"/>
    <col min="22" max="22" width="5.140625" customWidth="true"/>
    <col min="23" max="23" width="6.140625" customWidth="true"/>
    <col min="24" max="24" width="8.28515625" bestFit="true" customWidth="true"/>
    <col min="25" max="26" width="5.7109375" customWidth="true"/>
    <col min="27" max="27" width="7.140625" customWidth="true"/>
    <col min="28" max="28" width="4.5703125" customWidth="true"/>
    <col min="29" max="31" width="3.28515625" customWidth="true"/>
    <col min="32" max="32" width="3.7109375" customWidth="true"/>
    <col min="33" max="33" width="4.140625" customWidth="true"/>
    <col min="34" max="48" width="3.28515625" customWidth="true"/>
    <col min="49" max="49" width="3.42578125" customWidth="true"/>
    <col min="50" max="78" width="3.28515625" customWidth="true"/>
    <col min="79" max="79" width="5.5703125" style="86" bestFit="true" customWidth="true"/>
    <col min="80" max="81" width="4.7109375" bestFit="true" customWidth="true"/>
  </cols>
  <sheetData>
    <row r="1" s="129" customFormat="true" ht="20.1" customHeight="true">
      <c r="A1" s="239" t="s">
        <v>115</v>
      </c>
      <c r="B1" s="239"/>
      <c r="C1" s="239"/>
      <c r="D1" s="239"/>
      <c r="E1" s="239" t="s">
        <v>140</v>
      </c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  <c r="IV1" s="239"/>
    </row>
    <row r="2" ht="15.75" thickBot="true">
      <c r="A2" s="29"/>
      <c r="B2" s="124">
        <f>DATE(2016,9,1)</f>
        <v>42614</v>
      </c>
      <c r="C2" s="29"/>
      <c r="D2" s="125" t="s">
        <v>111</v>
      </c>
      <c r="E2" s="125"/>
      <c r="F2" s="125"/>
      <c r="G2" s="242" t="s">
        <v>116</v>
      </c>
      <c r="H2" s="242"/>
      <c r="I2" s="242"/>
      <c r="J2" s="242"/>
      <c r="K2" s="242"/>
      <c r="L2" s="242"/>
      <c r="M2" s="242"/>
      <c r="N2" s="253" t="s">
        <v>117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126"/>
      <c r="AD2" s="246" t="s">
        <v>31</v>
      </c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  <c r="BJ2" s="247"/>
      <c r="BK2" s="247"/>
      <c r="BL2" s="173"/>
      <c r="BM2" s="176"/>
      <c r="BN2" s="177"/>
      <c r="BO2" s="177"/>
      <c r="BP2" s="177"/>
      <c r="BQ2" s="176"/>
      <c r="BR2" s="180"/>
      <c r="BS2" s="196"/>
      <c r="BT2" s="196"/>
      <c r="BU2" s="196"/>
      <c r="BV2" s="196"/>
      <c r="BW2" s="196"/>
      <c r="BX2" s="196"/>
      <c r="BY2" s="196"/>
      <c r="BZ2" s="180"/>
      <c r="CA2" s="127"/>
      <c r="CB2" s="127"/>
      <c r="CC2" s="29"/>
    </row>
    <row r="3" s="72" customFormat="true" ht="15" customHeight="true">
      <c r="A3" s="240" t="s">
        <v>36</v>
      </c>
      <c r="B3" s="240" t="s">
        <v>73</v>
      </c>
      <c r="C3" s="243" t="s">
        <v>30</v>
      </c>
      <c r="D3" s="240" t="s">
        <v>27</v>
      </c>
      <c r="E3" s="240" t="s">
        <v>28</v>
      </c>
      <c r="F3" s="240" t="s">
        <v>29</v>
      </c>
      <c r="G3" s="242"/>
      <c r="H3" s="242"/>
      <c r="I3" s="242"/>
      <c r="J3" s="242"/>
      <c r="K3" s="242"/>
      <c r="L3" s="242"/>
      <c r="M3" s="242"/>
      <c r="N3" s="127" t="s">
        <v>138</v>
      </c>
      <c r="O3" s="254">
        <f>DATE(2017,3,11)</f>
        <v>42805</v>
      </c>
      <c r="P3" s="253"/>
      <c r="Q3" s="127" t="s">
        <v>138</v>
      </c>
      <c r="R3" s="254"/>
      <c r="S3" s="253"/>
      <c r="T3" s="127" t="s">
        <v>138</v>
      </c>
      <c r="U3" s="254"/>
      <c r="V3" s="253"/>
      <c r="W3" s="127" t="s">
        <v>138</v>
      </c>
      <c r="X3" s="254"/>
      <c r="Y3" s="253"/>
      <c r="Z3" s="127" t="s">
        <v>138</v>
      </c>
      <c r="AA3" s="254"/>
      <c r="AB3" s="253"/>
      <c r="AC3" s="118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9" t="str">
        <f t="shared" ref="AK3:BF3" si="1">AE3</f>
        <v>Л</v>
      </c>
      <c r="AL3" s="149" t="str">
        <f t="shared" si="1"/>
        <v>ЛР</v>
      </c>
      <c r="AM3" s="149" t="str">
        <f t="shared" si="1"/>
        <v>ЛР</v>
      </c>
      <c r="AN3" s="149" t="str">
        <f t="shared" si="1"/>
        <v>Л</v>
      </c>
      <c r="AO3" s="149" t="str">
        <f t="shared" si="1"/>
        <v>ЛР</v>
      </c>
      <c r="AP3" s="149" t="str">
        <f t="shared" si="1"/>
        <v>ЛР</v>
      </c>
      <c r="AQ3" s="149" t="str">
        <f t="shared" si="1"/>
        <v>Л</v>
      </c>
      <c r="AR3" s="149" t="str">
        <f t="shared" si="1"/>
        <v>ЛР</v>
      </c>
      <c r="AS3" s="149" t="str">
        <f t="shared" si="1"/>
        <v>ЛР</v>
      </c>
      <c r="AT3" s="149" t="str">
        <f t="shared" si="1"/>
        <v>Л</v>
      </c>
      <c r="AU3" s="149" t="str">
        <f t="shared" si="1"/>
        <v>ЛР</v>
      </c>
      <c r="AV3" s="149" t="str">
        <f t="shared" si="1"/>
        <v>ЛР</v>
      </c>
      <c r="AW3" s="149" t="str">
        <f t="shared" si="1"/>
        <v>Л</v>
      </c>
      <c r="AX3" s="149" t="str">
        <f t="shared" si="1"/>
        <v>ЛР</v>
      </c>
      <c r="AY3" s="149" t="str">
        <f t="shared" si="1"/>
        <v>ЛР</v>
      </c>
      <c r="AZ3" s="149" t="str">
        <f t="shared" si="1"/>
        <v>Л</v>
      </c>
      <c r="BA3" s="149" t="str">
        <f t="shared" si="1"/>
        <v>ЛР</v>
      </c>
      <c r="BB3" s="149" t="str">
        <f t="shared" si="1"/>
        <v>ЛР</v>
      </c>
      <c r="BC3" s="149" t="str">
        <f t="shared" si="1"/>
        <v>Л</v>
      </c>
      <c r="BD3" s="149" t="str">
        <f t="shared" si="1"/>
        <v>ЛР</v>
      </c>
      <c r="BE3" s="149" t="str">
        <f t="shared" si="1"/>
        <v>ЛР</v>
      </c>
      <c r="BF3" s="149" t="str">
        <f t="shared" si="1"/>
        <v>Л</v>
      </c>
      <c r="BG3" s="174" t="str">
        <f t="shared" ref="BG3" si="2">BA3</f>
        <v>ЛР</v>
      </c>
      <c r="BH3" s="174" t="str">
        <f t="shared" ref="BH3" si="3">BB3</f>
        <v>ЛР</v>
      </c>
      <c r="BI3" s="174" t="str">
        <f t="shared" ref="BI3" si="4">BC3</f>
        <v>Л</v>
      </c>
      <c r="BJ3" s="174" t="str">
        <f t="shared" ref="BJ3" si="5">BD3</f>
        <v>ЛР</v>
      </c>
      <c r="BK3" s="174" t="str">
        <f t="shared" ref="BK3" si="6">BE3</f>
        <v>ЛР</v>
      </c>
      <c r="BL3" s="174" t="str">
        <f t="shared" ref="BL3" si="7">BF3</f>
        <v>Л</v>
      </c>
      <c r="BM3" s="174" t="str">
        <f t="shared" ref="BM3" si="8">BG3</f>
        <v>ЛР</v>
      </c>
      <c r="BN3" s="174" t="s">
        <v>4</v>
      </c>
      <c r="BO3" s="178" t="str">
        <f t="shared" ref="BO3" si="9">BI3</f>
        <v>Л</v>
      </c>
      <c r="BP3" s="178" t="str">
        <f t="shared" ref="BP3" si="10">BJ3</f>
        <v>ЛР</v>
      </c>
      <c r="BQ3" s="178" t="s">
        <v>4</v>
      </c>
      <c r="BR3" s="178" t="str">
        <f t="shared" ref="BR3" si="11">BL3</f>
        <v>Л</v>
      </c>
      <c r="BS3" s="199" t="s">
        <v>4</v>
      </c>
      <c r="BT3" s="199" t="s">
        <v>32</v>
      </c>
      <c r="BU3" s="194"/>
      <c r="BV3" s="194"/>
      <c r="BW3" s="194"/>
      <c r="BX3" s="194"/>
      <c r="BY3" s="194"/>
      <c r="BZ3" s="178"/>
      <c r="CA3" s="14"/>
      <c r="CB3" s="14"/>
      <c r="CC3" s="134"/>
    </row>
    <row r="4" s="69" customFormat="true" ht="45.75">
      <c r="A4" s="240"/>
      <c r="B4" s="240"/>
      <c r="C4" s="243"/>
      <c r="D4" s="240"/>
      <c r="E4" s="240"/>
      <c r="F4" s="240"/>
      <c r="G4" s="13" t="s">
        <v>120</v>
      </c>
      <c r="H4" s="13" t="s">
        <v>230</v>
      </c>
      <c r="I4" s="13" t="s">
        <v>231</v>
      </c>
      <c r="J4" s="13" t="s">
        <v>232</v>
      </c>
      <c r="K4" s="13" t="s">
        <v>233</v>
      </c>
      <c r="L4" s="13" t="s">
        <v>121</v>
      </c>
      <c r="M4" s="13" t="s">
        <v>122</v>
      </c>
      <c r="N4" s="13" t="s">
        <v>129</v>
      </c>
      <c r="O4" s="13" t="s">
        <v>130</v>
      </c>
      <c r="P4" s="13" t="s">
        <v>131</v>
      </c>
      <c r="Q4" s="13" t="s">
        <v>132</v>
      </c>
      <c r="R4" s="13" t="s">
        <v>133</v>
      </c>
      <c r="S4" s="13" t="s">
        <v>134</v>
      </c>
      <c r="T4" s="13" t="s">
        <v>135</v>
      </c>
      <c r="U4" s="13" t="s">
        <v>136</v>
      </c>
      <c r="V4" s="13" t="s">
        <v>137</v>
      </c>
      <c r="W4" s="13" t="s">
        <v>142</v>
      </c>
      <c r="X4" s="13" t="s">
        <v>143</v>
      </c>
      <c r="Y4" s="13" t="s">
        <v>144</v>
      </c>
      <c r="Z4" s="13" t="s">
        <v>145</v>
      </c>
      <c r="AA4" s="13" t="s">
        <v>146</v>
      </c>
      <c r="AB4" s="13" t="s">
        <v>147</v>
      </c>
      <c r="AC4" s="118" t="s">
        <v>33</v>
      </c>
      <c r="AD4" s="128">
        <f>DATE(2017,2,11)</f>
        <v>42777</v>
      </c>
      <c r="AE4" s="128">
        <f>DATE(2017,2,11)</f>
        <v>42777</v>
      </c>
      <c r="AF4" s="128">
        <f>DATE(2017,2,17)</f>
        <v>42783</v>
      </c>
      <c r="AG4" s="128">
        <f>DATE(2017,2,18)</f>
        <v>42784</v>
      </c>
      <c r="AH4" s="128">
        <f>DATE(2017,2,18)</f>
        <v>42784</v>
      </c>
      <c r="AI4" s="128">
        <f>DATE(2017,2,18)</f>
        <v>42784</v>
      </c>
      <c r="AJ4" s="128">
        <f>AD4+14</f>
        <v>42791</v>
      </c>
      <c r="AK4" s="128">
        <f>AE4+14</f>
        <v>42791</v>
      </c>
      <c r="AL4" s="128">
        <f t="shared" ref="AL4:BF4" si="12">AF4+14</f>
        <v>42797</v>
      </c>
      <c r="AM4" s="128">
        <f t="shared" si="12"/>
        <v>42798</v>
      </c>
      <c r="AN4" s="128">
        <f t="shared" si="12"/>
        <v>42798</v>
      </c>
      <c r="AO4" s="128">
        <f t="shared" si="12"/>
        <v>42798</v>
      </c>
      <c r="AP4" s="128">
        <f t="shared" si="12"/>
        <v>42805</v>
      </c>
      <c r="AQ4" s="128">
        <f t="shared" si="12"/>
        <v>42805</v>
      </c>
      <c r="AR4" s="128">
        <f t="shared" si="12"/>
        <v>42811</v>
      </c>
      <c r="AS4" s="128">
        <f t="shared" si="12"/>
        <v>42812</v>
      </c>
      <c r="AT4" s="128">
        <f t="shared" si="12"/>
        <v>42812</v>
      </c>
      <c r="AU4" s="128">
        <f t="shared" si="12"/>
        <v>42812</v>
      </c>
      <c r="AV4" s="128">
        <f t="shared" si="12"/>
        <v>42819</v>
      </c>
      <c r="AW4" s="128">
        <f t="shared" si="12"/>
        <v>42819</v>
      </c>
      <c r="AX4" s="128">
        <f t="shared" si="12"/>
        <v>42825</v>
      </c>
      <c r="AY4" s="128">
        <f t="shared" si="12"/>
        <v>42826</v>
      </c>
      <c r="AZ4" s="128">
        <f t="shared" si="12"/>
        <v>42826</v>
      </c>
      <c r="BA4" s="128">
        <f t="shared" si="12"/>
        <v>42826</v>
      </c>
      <c r="BB4" s="128">
        <f t="shared" si="12"/>
        <v>42833</v>
      </c>
      <c r="BC4" s="128">
        <f t="shared" si="12"/>
        <v>42833</v>
      </c>
      <c r="BD4" s="128">
        <f t="shared" si="12"/>
        <v>42839</v>
      </c>
      <c r="BE4" s="128">
        <f t="shared" si="12"/>
        <v>42840</v>
      </c>
      <c r="BF4" s="128">
        <f t="shared" si="12"/>
        <v>42840</v>
      </c>
      <c r="BG4" s="128">
        <f t="shared" ref="BG4" si="13">BA4+14</f>
        <v>42840</v>
      </c>
      <c r="BH4" s="128">
        <f t="shared" ref="BH4" si="14">BB4+14</f>
        <v>42847</v>
      </c>
      <c r="BI4" s="128">
        <f t="shared" ref="BI4" si="15">BC4+14</f>
        <v>42847</v>
      </c>
      <c r="BJ4" s="128">
        <f t="shared" ref="BJ4" si="16">BD4+14</f>
        <v>42853</v>
      </c>
      <c r="BK4" s="128">
        <f t="shared" ref="BK4" si="17">BE4+14</f>
        <v>42854</v>
      </c>
      <c r="BL4" s="128">
        <f t="shared" ref="BL4" si="18">BF4+14</f>
        <v>42854</v>
      </c>
      <c r="BM4" s="128">
        <f t="shared" ref="BM4" si="19">BG4+14</f>
        <v>42854</v>
      </c>
      <c r="BN4" s="128">
        <f t="shared" ref="BN4" si="20">BH4+14</f>
        <v>42861</v>
      </c>
      <c r="BO4" s="128">
        <f t="shared" ref="BO4" si="21">BI4+14</f>
        <v>42861</v>
      </c>
      <c r="BP4" s="128">
        <f t="shared" ref="BP4" si="22">BJ4+14</f>
        <v>42867</v>
      </c>
      <c r="BQ4" s="128">
        <f t="shared" ref="BQ4:BR4" si="23">BK4+14</f>
        <v>42868</v>
      </c>
      <c r="BR4" s="128">
        <f t="shared" si="23"/>
        <v>42868</v>
      </c>
      <c r="BS4" s="128">
        <f>BR4+7</f>
        <v>42875</v>
      </c>
      <c r="BT4" s="128">
        <f>BS4</f>
        <v>42875</v>
      </c>
      <c r="BU4" s="128"/>
      <c r="BV4" s="128"/>
      <c r="BW4" s="128"/>
      <c r="BX4" s="128"/>
      <c r="BY4" s="128"/>
      <c r="BZ4" s="128"/>
      <c r="CA4" s="5" t="s">
        <v>5</v>
      </c>
      <c r="CB4" s="5" t="s">
        <v>6</v>
      </c>
      <c r="CC4" s="5" t="s">
        <v>141</v>
      </c>
    </row>
    <row r="5" s="69" customFormat="true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/>
      <c r="M5" s="53"/>
      <c r="N5" s="20"/>
      <c r="O5" s="94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4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4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4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4"/>
      <c r="AB5" s="53"/>
      <c r="AC5" s="139"/>
      <c r="AD5" s="16" t="s">
        <v>148</v>
      </c>
      <c r="AE5" s="148" t="s">
        <v>148</v>
      </c>
      <c r="AF5" s="160">
        <v>2</v>
      </c>
      <c r="AG5" s="160">
        <v>2</v>
      </c>
      <c r="AH5" s="66">
        <v>2</v>
      </c>
      <c r="AI5" s="66"/>
      <c r="AJ5" s="164">
        <v>2</v>
      </c>
      <c r="AK5" s="66">
        <v>2</v>
      </c>
      <c r="AL5" s="164" t="s">
        <v>148</v>
      </c>
      <c r="AM5" s="164" t="s">
        <v>148</v>
      </c>
      <c r="AN5" s="161" t="s">
        <v>148</v>
      </c>
      <c r="AO5" s="66"/>
      <c r="AP5" s="179">
        <v>2</v>
      </c>
      <c r="AQ5" s="179">
        <v>2</v>
      </c>
      <c r="AR5" s="179" t="s">
        <v>148</v>
      </c>
      <c r="AS5" s="179" t="s">
        <v>148</v>
      </c>
      <c r="AT5" s="179" t="s">
        <v>148</v>
      </c>
      <c r="AU5" s="66"/>
      <c r="AV5" s="179">
        <v>2</v>
      </c>
      <c r="AW5" s="66"/>
      <c r="AX5" s="179" t="s">
        <v>148</v>
      </c>
      <c r="AY5" s="179">
        <v>2</v>
      </c>
      <c r="AZ5" s="179">
        <v>2</v>
      </c>
      <c r="BA5" s="102"/>
      <c r="BB5" s="179">
        <v>2</v>
      </c>
      <c r="BC5" s="179">
        <v>2</v>
      </c>
      <c r="BD5" s="179" t="s">
        <v>148</v>
      </c>
      <c r="BE5" s="179" t="s">
        <v>148</v>
      </c>
      <c r="BF5" s="1" t="s">
        <v>148</v>
      </c>
      <c r="BG5" s="1"/>
      <c r="BH5" s="1">
        <v>2</v>
      </c>
      <c r="BI5" s="179">
        <v>2</v>
      </c>
      <c r="BJ5" s="179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148</v>
      </c>
      <c r="BS5" s="1">
        <v>2</v>
      </c>
      <c r="BT5" s="1">
        <v>2</v>
      </c>
      <c r="BU5" s="1"/>
      <c r="BV5" s="1"/>
      <c r="BW5" s="1"/>
      <c r="BX5" s="1"/>
      <c r="BY5" s="1"/>
      <c r="BZ5" s="1"/>
      <c r="CA5" s="84">
        <f>SUM(AD5:BZ5)+SUM(G5:M5)+P5+S5+V5+Y5+AB5+AC5</f>
        <v>47.09</v>
      </c>
      <c r="CB5" s="101">
        <f t="shared" ref="CB5:CB42" si="25">$AM$45+(CA5-$AG$45)*($AM$44-$AM$45)/($AG$44-$AG$45)</f>
        <v>3.6874722016308379</v>
      </c>
      <c r="CC5" s="137"/>
    </row>
    <row r="6" s="69" customFormat="true">
      <c r="A6" s="19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1.0900000000000001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/>
      <c r="M6" s="53"/>
      <c r="N6" s="20"/>
      <c r="O6" s="94"/>
      <c r="P6" s="53">
        <f t="shared" si="24"/>
        <v>0</v>
      </c>
      <c r="Q6" s="17"/>
      <c r="R6" s="94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4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4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4"/>
      <c r="AB6" s="53"/>
      <c r="AC6" s="139"/>
      <c r="AD6" s="16">
        <v>2</v>
      </c>
      <c r="AE6" s="66">
        <v>2</v>
      </c>
      <c r="AF6" s="160">
        <v>2</v>
      </c>
      <c r="AG6" s="160">
        <v>2</v>
      </c>
      <c r="AH6" s="66">
        <v>2</v>
      </c>
      <c r="AI6" s="66"/>
      <c r="AJ6" s="164">
        <v>2</v>
      </c>
      <c r="AK6" s="66">
        <v>2</v>
      </c>
      <c r="AL6" s="164" t="s">
        <v>148</v>
      </c>
      <c r="AM6" s="164">
        <v>2</v>
      </c>
      <c r="AN6" s="66">
        <v>2</v>
      </c>
      <c r="AO6" s="66"/>
      <c r="AP6" s="179">
        <v>2</v>
      </c>
      <c r="AQ6" s="179">
        <v>2</v>
      </c>
      <c r="AR6" s="179" t="s">
        <v>148</v>
      </c>
      <c r="AS6" s="179">
        <v>2</v>
      </c>
      <c r="AT6" s="179">
        <v>2</v>
      </c>
      <c r="AU6" s="90"/>
      <c r="AV6" s="179">
        <v>2</v>
      </c>
      <c r="AW6" s="97"/>
      <c r="AX6" s="179" t="s">
        <v>148</v>
      </c>
      <c r="AY6" s="179">
        <v>2</v>
      </c>
      <c r="AZ6" s="179">
        <v>2</v>
      </c>
      <c r="BA6" s="102"/>
      <c r="BB6" s="179">
        <v>2</v>
      </c>
      <c r="BC6" s="179">
        <v>2</v>
      </c>
      <c r="BD6" s="179">
        <v>2</v>
      </c>
      <c r="BE6" s="179" t="s">
        <v>148</v>
      </c>
      <c r="BF6" s="1" t="s">
        <v>148</v>
      </c>
      <c r="BG6" s="1"/>
      <c r="BH6" s="1">
        <v>2</v>
      </c>
      <c r="BI6" s="179">
        <v>2</v>
      </c>
      <c r="BJ6" s="179" t="s">
        <v>148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148</v>
      </c>
      <c r="BR6" s="1" t="s">
        <v>148</v>
      </c>
      <c r="BS6" s="1">
        <v>2</v>
      </c>
      <c r="BT6" s="1">
        <v>2</v>
      </c>
      <c r="BU6" s="1"/>
      <c r="BV6" s="1"/>
      <c r="BW6" s="1"/>
      <c r="BX6" s="1"/>
      <c r="BY6" s="1"/>
      <c r="BZ6" s="1"/>
      <c r="CA6" s="84">
        <f t="shared" ref="CA6:CA42" si="28">SUM(AD6:BZ6)+SUM(G6:M6)+P6+S6+V6+Y6+AB6+AC6</f>
        <v>57.09</v>
      </c>
      <c r="CB6" s="9">
        <f t="shared" si="25"/>
        <v>4.8735359525574502</v>
      </c>
      <c r="CC6" s="137"/>
    </row>
    <row r="7" s="69" customFormat="true">
      <c r="A7" s="19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/>
      <c r="M7" s="53"/>
      <c r="N7" s="20"/>
      <c r="O7" s="94"/>
      <c r="P7" s="53">
        <f t="shared" si="24"/>
        <v>0</v>
      </c>
      <c r="Q7" s="17"/>
      <c r="R7" s="94"/>
      <c r="S7" s="53">
        <f t="shared" si="26"/>
        <v>0</v>
      </c>
      <c r="T7" s="17"/>
      <c r="U7" s="94"/>
      <c r="V7" s="53">
        <f t="shared" si="27"/>
        <v>0</v>
      </c>
      <c r="W7" s="17"/>
      <c r="X7" s="94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4"/>
      <c r="AB7" s="53"/>
      <c r="AC7" s="139"/>
      <c r="AD7" s="135" t="s">
        <v>148</v>
      </c>
      <c r="AE7" s="148" t="s">
        <v>148</v>
      </c>
      <c r="AF7" s="160" t="s">
        <v>148</v>
      </c>
      <c r="AG7" s="160" t="s">
        <v>148</v>
      </c>
      <c r="AH7" s="66" t="s">
        <v>148</v>
      </c>
      <c r="AI7" s="66"/>
      <c r="AJ7" s="164" t="s">
        <v>148</v>
      </c>
      <c r="AK7" s="66" t="s">
        <v>148</v>
      </c>
      <c r="AL7" s="164" t="s">
        <v>148</v>
      </c>
      <c r="AM7" s="164" t="s">
        <v>148</v>
      </c>
      <c r="AN7" s="161">
        <v>2</v>
      </c>
      <c r="AO7" s="82"/>
      <c r="AP7" s="179" t="s">
        <v>148</v>
      </c>
      <c r="AQ7" s="179">
        <v>2</v>
      </c>
      <c r="AR7" s="179" t="s">
        <v>148</v>
      </c>
      <c r="AS7" s="179">
        <v>2</v>
      </c>
      <c r="AT7" s="179">
        <v>2</v>
      </c>
      <c r="AU7" s="90"/>
      <c r="AV7" s="179">
        <v>2</v>
      </c>
      <c r="AW7" s="97"/>
      <c r="AX7" s="179" t="s">
        <v>148</v>
      </c>
      <c r="AY7" s="179">
        <v>2</v>
      </c>
      <c r="AZ7" s="179" t="s">
        <v>148</v>
      </c>
      <c r="BA7" s="102"/>
      <c r="BB7" s="179" t="s">
        <v>148</v>
      </c>
      <c r="BC7" s="179" t="s">
        <v>148</v>
      </c>
      <c r="BD7" s="179">
        <v>2</v>
      </c>
      <c r="BE7" s="179" t="s">
        <v>148</v>
      </c>
      <c r="BF7" s="1" t="s">
        <v>148</v>
      </c>
      <c r="BG7" s="1"/>
      <c r="BH7" s="1" t="s">
        <v>148</v>
      </c>
      <c r="BI7" s="179" t="s">
        <v>148</v>
      </c>
      <c r="BJ7" s="179" t="s">
        <v>148</v>
      </c>
      <c r="BK7" s="1" t="s">
        <v>148</v>
      </c>
      <c r="BL7" s="1" t="s">
        <v>148</v>
      </c>
      <c r="BM7" s="1"/>
      <c r="BN7" s="1">
        <v>2</v>
      </c>
      <c r="BO7" s="1">
        <v>2</v>
      </c>
      <c r="BP7" s="1">
        <v>0</v>
      </c>
      <c r="BQ7" s="1" t="s">
        <v>148</v>
      </c>
      <c r="BR7" s="1" t="s">
        <v>148</v>
      </c>
      <c r="BS7" s="1" t="s">
        <v>148</v>
      </c>
      <c r="BT7" s="1" t="s">
        <v>148</v>
      </c>
      <c r="BU7" s="1"/>
      <c r="BV7" s="1"/>
      <c r="BW7" s="1"/>
      <c r="BX7" s="1"/>
      <c r="BY7" s="1"/>
      <c r="BZ7" s="1"/>
      <c r="CA7" s="84">
        <f t="shared" si="28"/>
        <v>18</v>
      </c>
      <c r="CB7" s="9">
        <f t="shared" si="25"/>
        <v>0.23721275018532245</v>
      </c>
      <c r="CC7" s="137"/>
    </row>
    <row r="8" s="69" customFormat="true">
      <c r="A8" s="19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1.42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/>
      <c r="M8" s="53"/>
      <c r="N8" s="20"/>
      <c r="O8" s="94"/>
      <c r="P8" s="53">
        <f t="shared" si="24"/>
        <v>0</v>
      </c>
      <c r="Q8" s="17"/>
      <c r="R8" s="94"/>
      <c r="S8" s="53">
        <f t="shared" si="26"/>
        <v>0</v>
      </c>
      <c r="T8" s="17"/>
      <c r="U8" s="94"/>
      <c r="V8" s="53">
        <f t="shared" si="27"/>
        <v>0</v>
      </c>
      <c r="W8" s="17"/>
      <c r="X8" s="94"/>
      <c r="Y8" s="53">
        <f t="shared" si="29"/>
        <v>0</v>
      </c>
      <c r="Z8" s="17"/>
      <c r="AA8" s="94"/>
      <c r="AB8" s="53"/>
      <c r="AC8" s="139"/>
      <c r="AD8" s="12">
        <v>2</v>
      </c>
      <c r="AE8" s="66">
        <v>2</v>
      </c>
      <c r="AF8" s="160">
        <v>2</v>
      </c>
      <c r="AG8" s="160" t="s">
        <v>148</v>
      </c>
      <c r="AH8" s="66" t="s">
        <v>148</v>
      </c>
      <c r="AI8" s="66"/>
      <c r="AJ8" s="164">
        <v>2</v>
      </c>
      <c r="AK8" s="66">
        <v>2</v>
      </c>
      <c r="AL8" s="164" t="s">
        <v>148</v>
      </c>
      <c r="AM8" s="164" t="s">
        <v>148</v>
      </c>
      <c r="AN8" s="161" t="s">
        <v>148</v>
      </c>
      <c r="AO8" s="82"/>
      <c r="AP8" s="179">
        <v>2</v>
      </c>
      <c r="AQ8" s="179">
        <v>2</v>
      </c>
      <c r="AR8" s="179" t="s">
        <v>148</v>
      </c>
      <c r="AS8" s="179" t="s">
        <v>148</v>
      </c>
      <c r="AT8" s="179" t="s">
        <v>148</v>
      </c>
      <c r="AU8" s="66"/>
      <c r="AV8" s="179">
        <v>2</v>
      </c>
      <c r="AW8" s="97"/>
      <c r="AX8" s="179" t="s">
        <v>148</v>
      </c>
      <c r="AY8" s="179">
        <v>2</v>
      </c>
      <c r="AZ8" s="179">
        <v>2</v>
      </c>
      <c r="BA8" s="102"/>
      <c r="BB8" s="179">
        <v>2</v>
      </c>
      <c r="BC8" s="179">
        <v>2</v>
      </c>
      <c r="BD8" s="179" t="s">
        <v>148</v>
      </c>
      <c r="BE8" s="179" t="s">
        <v>148</v>
      </c>
      <c r="BF8" s="179" t="s">
        <v>148</v>
      </c>
      <c r="BG8" s="1"/>
      <c r="BH8" s="1">
        <v>2</v>
      </c>
      <c r="BI8" s="179">
        <v>2</v>
      </c>
      <c r="BJ8" s="179" t="s">
        <v>148</v>
      </c>
      <c r="BK8" s="1" t="s">
        <v>148</v>
      </c>
      <c r="BL8" s="1" t="s">
        <v>148</v>
      </c>
      <c r="BM8" s="1"/>
      <c r="BN8" s="1" t="s">
        <v>148</v>
      </c>
      <c r="BO8" s="1" t="s">
        <v>148</v>
      </c>
      <c r="BP8" s="1" t="s">
        <v>148</v>
      </c>
      <c r="BQ8" s="1" t="s">
        <v>148</v>
      </c>
      <c r="BR8" s="1" t="s">
        <v>148</v>
      </c>
      <c r="BS8" s="1">
        <v>2</v>
      </c>
      <c r="BT8" s="1">
        <v>2</v>
      </c>
      <c r="BU8" s="1"/>
      <c r="BV8" s="1"/>
      <c r="BW8" s="1"/>
      <c r="BX8" s="1"/>
      <c r="BY8" s="1"/>
      <c r="BZ8" s="1"/>
      <c r="CA8" s="84">
        <f t="shared" si="28"/>
        <v>33.42</v>
      </c>
      <c r="CB8" s="9">
        <f t="shared" si="25"/>
        <v>2.0661230541141586</v>
      </c>
      <c r="CC8" s="137"/>
    </row>
    <row r="9" s="69" customFormat="true">
      <c r="A9" s="19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/>
      <c r="M9" s="53"/>
      <c r="N9" s="20"/>
      <c r="O9" s="94"/>
      <c r="P9" s="53">
        <f t="shared" si="24"/>
        <v>0</v>
      </c>
      <c r="Q9" s="17"/>
      <c r="R9" s="94"/>
      <c r="S9" s="53">
        <f t="shared" si="26"/>
        <v>0</v>
      </c>
      <c r="T9" s="18"/>
      <c r="U9" s="94"/>
      <c r="V9" s="53">
        <f t="shared" si="27"/>
        <v>0</v>
      </c>
      <c r="W9" s="17"/>
      <c r="X9" s="94"/>
      <c r="Y9" s="53">
        <f t="shared" si="29"/>
        <v>0</v>
      </c>
      <c r="Z9" s="17"/>
      <c r="AA9" s="94"/>
      <c r="AB9" s="53"/>
      <c r="AC9" s="139"/>
      <c r="AD9" s="12">
        <v>2</v>
      </c>
      <c r="AE9" s="66">
        <v>2</v>
      </c>
      <c r="AF9" s="160">
        <v>2</v>
      </c>
      <c r="AG9" s="160">
        <v>2</v>
      </c>
      <c r="AH9" s="66">
        <v>2</v>
      </c>
      <c r="AI9" s="66"/>
      <c r="AJ9" s="164" t="s">
        <v>148</v>
      </c>
      <c r="AK9" s="66">
        <v>1</v>
      </c>
      <c r="AL9" s="164">
        <v>2</v>
      </c>
      <c r="AM9" s="164">
        <v>2</v>
      </c>
      <c r="AN9" s="66">
        <v>2</v>
      </c>
      <c r="AO9" s="66"/>
      <c r="AP9" s="179">
        <v>2</v>
      </c>
      <c r="AQ9" s="179">
        <v>2</v>
      </c>
      <c r="AR9" s="179">
        <v>2</v>
      </c>
      <c r="AS9" s="179">
        <v>2</v>
      </c>
      <c r="AT9" s="179">
        <v>2</v>
      </c>
      <c r="AU9" s="66"/>
      <c r="AV9" s="179">
        <v>2</v>
      </c>
      <c r="AW9" s="66"/>
      <c r="AX9" s="179">
        <v>2</v>
      </c>
      <c r="AY9" s="179">
        <v>2</v>
      </c>
      <c r="AZ9" s="179">
        <v>2</v>
      </c>
      <c r="BA9" s="102"/>
      <c r="BB9" s="179">
        <v>2</v>
      </c>
      <c r="BC9" s="179">
        <v>2</v>
      </c>
      <c r="BD9" s="179">
        <v>2</v>
      </c>
      <c r="BE9" s="179">
        <v>2</v>
      </c>
      <c r="BF9" s="179">
        <v>2</v>
      </c>
      <c r="BG9" s="1"/>
      <c r="BH9" s="1">
        <v>2</v>
      </c>
      <c r="BI9" s="179">
        <v>2</v>
      </c>
      <c r="BJ9" s="179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/>
      <c r="BV9" s="1"/>
      <c r="BW9" s="1"/>
      <c r="BX9" s="1"/>
      <c r="BY9" s="1"/>
      <c r="BZ9" s="1"/>
      <c r="CA9" s="84">
        <f t="shared" si="28"/>
        <v>75.13</v>
      </c>
      <c r="CB9" s="9">
        <f t="shared" si="25"/>
        <v>7.0131949592290574</v>
      </c>
      <c r="CC9" s="137"/>
    </row>
    <row r="10" s="69" customFormat="true">
      <c r="A10" s="19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0</v>
      </c>
      <c r="K10" s="53">
        <f>ROUND('Лр1(ч4)'!K10,2)</f>
        <v>0</v>
      </c>
      <c r="L10" s="28"/>
      <c r="M10" s="53"/>
      <c r="N10" s="20"/>
      <c r="O10" s="94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4"/>
      <c r="S10" s="53">
        <f t="shared" si="26"/>
        <v>0</v>
      </c>
      <c r="T10" s="17"/>
      <c r="U10" s="94"/>
      <c r="V10" s="53">
        <f t="shared" si="27"/>
        <v>0</v>
      </c>
      <c r="W10" s="17"/>
      <c r="X10" s="94"/>
      <c r="Y10" s="53">
        <f t="shared" si="29"/>
        <v>0</v>
      </c>
      <c r="Z10" s="17"/>
      <c r="AA10" s="94"/>
      <c r="AB10" s="53"/>
      <c r="AC10" s="139"/>
      <c r="AD10" s="12">
        <v>2</v>
      </c>
      <c r="AE10" s="66">
        <v>2</v>
      </c>
      <c r="AF10" s="160">
        <v>2</v>
      </c>
      <c r="AG10" s="160">
        <v>2</v>
      </c>
      <c r="AH10" s="66">
        <v>2</v>
      </c>
      <c r="AI10" s="66"/>
      <c r="AJ10" s="164" t="s">
        <v>148</v>
      </c>
      <c r="AK10" s="66">
        <v>2</v>
      </c>
      <c r="AL10" s="164">
        <v>2</v>
      </c>
      <c r="AM10" s="164" t="s">
        <v>148</v>
      </c>
      <c r="AN10" s="66">
        <v>4</v>
      </c>
      <c r="AO10" s="82"/>
      <c r="AP10" s="179">
        <v>2</v>
      </c>
      <c r="AQ10" s="179">
        <v>2</v>
      </c>
      <c r="AR10" s="179" t="s">
        <v>148</v>
      </c>
      <c r="AS10" s="179">
        <v>2</v>
      </c>
      <c r="AT10" s="179">
        <v>2</v>
      </c>
      <c r="AU10" s="90"/>
      <c r="AV10" s="179">
        <v>2</v>
      </c>
      <c r="AW10" s="66"/>
      <c r="AX10" s="179">
        <v>2</v>
      </c>
      <c r="AY10" s="179">
        <v>2</v>
      </c>
      <c r="AZ10" s="179">
        <v>2</v>
      </c>
      <c r="BA10" s="102"/>
      <c r="BB10" s="179">
        <v>2</v>
      </c>
      <c r="BC10" s="179">
        <v>2</v>
      </c>
      <c r="BD10" s="179">
        <v>2</v>
      </c>
      <c r="BE10" s="179">
        <v>2</v>
      </c>
      <c r="BF10" s="179">
        <v>2</v>
      </c>
      <c r="BG10" s="1"/>
      <c r="BH10" s="1">
        <v>2</v>
      </c>
      <c r="BI10" s="179">
        <v>2</v>
      </c>
      <c r="BJ10" s="179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1"/>
      <c r="BV10" s="1"/>
      <c r="BW10" s="1"/>
      <c r="BX10" s="1"/>
      <c r="BY10" s="1"/>
      <c r="BZ10" s="1"/>
      <c r="CA10" s="84">
        <f t="shared" si="28"/>
        <v>80.02</v>
      </c>
      <c r="CB10" s="9">
        <f t="shared" si="25"/>
        <v>7.5931801334321714</v>
      </c>
      <c r="CC10" s="137"/>
    </row>
    <row r="11" s="69" customFormat="true">
      <c r="A11" s="19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/>
      <c r="M11" s="53"/>
      <c r="N11" s="20"/>
      <c r="O11" s="94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4"/>
      <c r="S11" s="53">
        <f t="shared" si="26"/>
        <v>0</v>
      </c>
      <c r="T11" s="17"/>
      <c r="U11" s="94"/>
      <c r="V11" s="53">
        <f t="shared" si="27"/>
        <v>0</v>
      </c>
      <c r="W11" s="17"/>
      <c r="X11" s="94"/>
      <c r="Y11" s="53">
        <f t="shared" si="29"/>
        <v>0</v>
      </c>
      <c r="Z11" s="17"/>
      <c r="AA11" s="94"/>
      <c r="AB11" s="53"/>
      <c r="AC11" s="139"/>
      <c r="AD11" s="12">
        <v>2</v>
      </c>
      <c r="AE11" s="66">
        <v>2</v>
      </c>
      <c r="AF11" s="160">
        <v>2</v>
      </c>
      <c r="AG11" s="160">
        <v>2</v>
      </c>
      <c r="AH11" s="66">
        <v>2</v>
      </c>
      <c r="AI11" s="66"/>
      <c r="AJ11" s="164">
        <v>2</v>
      </c>
      <c r="AK11" s="66">
        <v>2</v>
      </c>
      <c r="AL11" s="164">
        <v>2</v>
      </c>
      <c r="AM11" s="164">
        <v>2</v>
      </c>
      <c r="AN11" s="161" t="s">
        <v>148</v>
      </c>
      <c r="AO11" s="82"/>
      <c r="AP11" s="179">
        <v>2</v>
      </c>
      <c r="AQ11" s="179">
        <v>2</v>
      </c>
      <c r="AR11" s="179">
        <v>2</v>
      </c>
      <c r="AS11" s="179">
        <v>2</v>
      </c>
      <c r="AT11" s="179">
        <v>2</v>
      </c>
      <c r="AU11" s="90"/>
      <c r="AV11" s="179">
        <v>2</v>
      </c>
      <c r="AW11" s="66"/>
      <c r="AX11" s="179">
        <v>2</v>
      </c>
      <c r="AY11" s="179">
        <v>2</v>
      </c>
      <c r="AZ11" s="179">
        <v>2</v>
      </c>
      <c r="BA11" s="102"/>
      <c r="BB11" s="179" t="s">
        <v>148</v>
      </c>
      <c r="BC11" s="179" t="s">
        <v>148</v>
      </c>
      <c r="BD11" s="179">
        <v>2</v>
      </c>
      <c r="BE11" s="179">
        <v>2</v>
      </c>
      <c r="BF11" s="179">
        <v>2</v>
      </c>
      <c r="BG11" s="1"/>
      <c r="BH11" s="1">
        <v>2</v>
      </c>
      <c r="BI11" s="179">
        <v>2</v>
      </c>
      <c r="BJ11" s="179" t="s">
        <v>148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1"/>
      <c r="BV11" s="1"/>
      <c r="BW11" s="1"/>
      <c r="BX11" s="1"/>
      <c r="BY11" s="1"/>
      <c r="BZ11" s="1"/>
      <c r="CA11" s="84">
        <f t="shared" si="28"/>
        <v>65.09</v>
      </c>
      <c r="CB11" s="9">
        <f t="shared" si="25"/>
        <v>5.8223869532987402</v>
      </c>
      <c r="CC11" s="137"/>
    </row>
    <row r="12" s="69" customFormat="true">
      <c r="A12" s="199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/>
      <c r="M12" s="53"/>
      <c r="N12" s="20"/>
      <c r="O12" s="94"/>
      <c r="P12" s="53">
        <f t="shared" si="30"/>
        <v>0</v>
      </c>
      <c r="Q12" s="17"/>
      <c r="R12" s="94"/>
      <c r="S12" s="53">
        <f t="shared" si="26"/>
        <v>0</v>
      </c>
      <c r="T12" s="17"/>
      <c r="U12" s="94"/>
      <c r="V12" s="53">
        <f t="shared" si="27"/>
        <v>0</v>
      </c>
      <c r="W12" s="17"/>
      <c r="X12" s="94"/>
      <c r="Y12" s="53">
        <f t="shared" si="29"/>
        <v>0</v>
      </c>
      <c r="Z12" s="17"/>
      <c r="AA12" s="94"/>
      <c r="AB12" s="53"/>
      <c r="AC12" s="139"/>
      <c r="AD12" s="12">
        <v>2</v>
      </c>
      <c r="AE12" s="66">
        <v>2</v>
      </c>
      <c r="AF12" s="160">
        <v>2</v>
      </c>
      <c r="AG12" s="160">
        <v>2</v>
      </c>
      <c r="AH12" s="66">
        <v>2</v>
      </c>
      <c r="AI12" s="66"/>
      <c r="AJ12" s="164">
        <v>2</v>
      </c>
      <c r="AK12" s="66">
        <v>2</v>
      </c>
      <c r="AL12" s="164">
        <v>2</v>
      </c>
      <c r="AM12" s="164">
        <v>2</v>
      </c>
      <c r="AN12" s="66">
        <v>2</v>
      </c>
      <c r="AO12" s="82"/>
      <c r="AP12" s="179">
        <v>2</v>
      </c>
      <c r="AQ12" s="179">
        <v>2</v>
      </c>
      <c r="AR12" s="179" t="s">
        <v>148</v>
      </c>
      <c r="AS12" s="179" t="s">
        <v>148</v>
      </c>
      <c r="AT12" s="179" t="s">
        <v>148</v>
      </c>
      <c r="AU12" s="90"/>
      <c r="AV12" s="179">
        <v>2</v>
      </c>
      <c r="AW12" s="66"/>
      <c r="AX12" s="179">
        <v>2</v>
      </c>
      <c r="AY12" s="179">
        <v>2</v>
      </c>
      <c r="AZ12" s="179">
        <v>2</v>
      </c>
      <c r="BA12" s="102"/>
      <c r="BB12" s="179">
        <v>2</v>
      </c>
      <c r="BC12" s="179">
        <v>2</v>
      </c>
      <c r="BD12" s="179" t="s">
        <v>148</v>
      </c>
      <c r="BE12" s="179" t="s">
        <v>148</v>
      </c>
      <c r="BF12" s="179" t="s">
        <v>148</v>
      </c>
      <c r="BG12" s="1"/>
      <c r="BH12" s="1" t="s">
        <v>148</v>
      </c>
      <c r="BI12" s="179" t="s">
        <v>148</v>
      </c>
      <c r="BJ12" s="179">
        <v>2</v>
      </c>
      <c r="BK12" s="1">
        <v>2</v>
      </c>
      <c r="BL12" s="1">
        <v>2</v>
      </c>
      <c r="BM12" s="1"/>
      <c r="BN12" s="1" t="s">
        <v>148</v>
      </c>
      <c r="BO12" s="1" t="s">
        <v>148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1"/>
      <c r="BV12" s="1"/>
      <c r="BW12" s="1"/>
      <c r="BX12" s="1"/>
      <c r="BY12" s="1"/>
      <c r="BZ12" s="1"/>
      <c r="CA12" s="84">
        <f t="shared" si="28"/>
        <v>58.54</v>
      </c>
      <c r="CB12" s="9">
        <f t="shared" si="25"/>
        <v>5.0455151964418086</v>
      </c>
      <c r="CC12" s="137"/>
    </row>
    <row r="13" s="69" customFormat="true">
      <c r="A13" s="19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/>
      <c r="M13" s="53"/>
      <c r="N13" s="20"/>
      <c r="O13" s="94"/>
      <c r="P13" s="53">
        <f t="shared" si="30"/>
        <v>0</v>
      </c>
      <c r="Q13" s="17"/>
      <c r="R13" s="94"/>
      <c r="S13" s="53">
        <f t="shared" si="26"/>
        <v>0</v>
      </c>
      <c r="T13" s="17"/>
      <c r="U13" s="94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4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4"/>
      <c r="AB13" s="53"/>
      <c r="AC13" s="139"/>
      <c r="AD13" s="12">
        <v>2</v>
      </c>
      <c r="AE13" s="66">
        <v>2</v>
      </c>
      <c r="AF13" s="160">
        <v>2</v>
      </c>
      <c r="AG13" s="160">
        <v>2</v>
      </c>
      <c r="AH13" s="66">
        <v>2</v>
      </c>
      <c r="AI13" s="66"/>
      <c r="AJ13" s="164">
        <v>2</v>
      </c>
      <c r="AK13" s="66">
        <v>2</v>
      </c>
      <c r="AL13" s="164">
        <v>2</v>
      </c>
      <c r="AM13" s="164">
        <v>2</v>
      </c>
      <c r="AN13" s="66">
        <v>2</v>
      </c>
      <c r="AO13" s="66"/>
      <c r="AP13" s="179">
        <v>2</v>
      </c>
      <c r="AQ13" s="179">
        <v>2</v>
      </c>
      <c r="AR13" s="179">
        <v>2</v>
      </c>
      <c r="AS13" s="179" t="s">
        <v>148</v>
      </c>
      <c r="AT13" s="179" t="s">
        <v>148</v>
      </c>
      <c r="AU13" s="90"/>
      <c r="AV13" s="179">
        <v>2</v>
      </c>
      <c r="AW13" s="66"/>
      <c r="AX13" s="179">
        <v>2</v>
      </c>
      <c r="AY13" s="179" t="s">
        <v>148</v>
      </c>
      <c r="AZ13" s="179" t="s">
        <v>148</v>
      </c>
      <c r="BA13" s="102"/>
      <c r="BB13" s="179">
        <v>2</v>
      </c>
      <c r="BC13" s="179">
        <v>2</v>
      </c>
      <c r="BD13" s="179" t="s">
        <v>148</v>
      </c>
      <c r="BE13" s="179" t="s">
        <v>148</v>
      </c>
      <c r="BF13" s="179" t="s">
        <v>148</v>
      </c>
      <c r="BG13" s="1"/>
      <c r="BH13" s="1" t="s">
        <v>148</v>
      </c>
      <c r="BI13" s="179" t="s">
        <v>148</v>
      </c>
      <c r="BJ13" s="179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1"/>
      <c r="BV13" s="1"/>
      <c r="BW13" s="1"/>
      <c r="BX13" s="1"/>
      <c r="BY13" s="1"/>
      <c r="BZ13" s="1"/>
      <c r="CA13" s="84">
        <f t="shared" si="28"/>
        <v>60.54</v>
      </c>
      <c r="CB13" s="9">
        <f t="shared" si="25"/>
        <v>5.2827279466271309</v>
      </c>
      <c r="CC13" s="137"/>
    </row>
    <row r="14" s="69" customFormat="true">
      <c r="A14" s="19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0.43</v>
      </c>
      <c r="J14" s="52">
        <f>ROUND('Лр1(ч3)'!K14,2)</f>
        <v>0</v>
      </c>
      <c r="K14" s="53">
        <f>ROUND('Лр1(ч4)'!K14,2)</f>
        <v>0</v>
      </c>
      <c r="L14" s="28"/>
      <c r="M14" s="53"/>
      <c r="N14" s="20"/>
      <c r="O14" s="94"/>
      <c r="P14" s="53">
        <f t="shared" si="30"/>
        <v>0</v>
      </c>
      <c r="Q14" s="17"/>
      <c r="R14" s="94"/>
      <c r="S14" s="53">
        <f t="shared" si="26"/>
        <v>0</v>
      </c>
      <c r="T14" s="17"/>
      <c r="U14" s="94"/>
      <c r="V14" s="53">
        <f t="shared" si="27"/>
        <v>0</v>
      </c>
      <c r="W14" s="17"/>
      <c r="X14" s="94"/>
      <c r="Y14" s="53">
        <f t="shared" si="29"/>
        <v>0</v>
      </c>
      <c r="Z14" s="17"/>
      <c r="AA14" s="94"/>
      <c r="AB14" s="53"/>
      <c r="AC14" s="139"/>
      <c r="AD14" s="12">
        <v>2</v>
      </c>
      <c r="AE14" s="66">
        <v>2</v>
      </c>
      <c r="AF14" s="160">
        <v>2</v>
      </c>
      <c r="AG14" s="160">
        <v>2</v>
      </c>
      <c r="AH14" s="66">
        <v>2</v>
      </c>
      <c r="AI14" s="66"/>
      <c r="AJ14" s="164">
        <v>2</v>
      </c>
      <c r="AK14" s="66">
        <v>2</v>
      </c>
      <c r="AL14" s="164">
        <v>2</v>
      </c>
      <c r="AM14" s="164">
        <v>2</v>
      </c>
      <c r="AN14" s="66">
        <v>4</v>
      </c>
      <c r="AO14" s="82"/>
      <c r="AP14" s="179">
        <v>2</v>
      </c>
      <c r="AQ14" s="179">
        <v>2</v>
      </c>
      <c r="AR14" s="179" t="s">
        <v>148</v>
      </c>
      <c r="AS14" s="179">
        <v>2</v>
      </c>
      <c r="AT14" s="179">
        <v>2</v>
      </c>
      <c r="AU14" s="66"/>
      <c r="AV14" s="179">
        <v>2</v>
      </c>
      <c r="AW14" s="66"/>
      <c r="AX14" s="179">
        <v>2</v>
      </c>
      <c r="AY14" s="179">
        <v>2</v>
      </c>
      <c r="AZ14" s="179">
        <v>2</v>
      </c>
      <c r="BA14" s="102"/>
      <c r="BB14" s="179">
        <v>2</v>
      </c>
      <c r="BC14" s="179">
        <v>2</v>
      </c>
      <c r="BD14" s="179">
        <v>2</v>
      </c>
      <c r="BE14" s="179">
        <v>2</v>
      </c>
      <c r="BF14" s="179">
        <v>2</v>
      </c>
      <c r="BG14" s="1"/>
      <c r="BH14" s="1">
        <v>2</v>
      </c>
      <c r="BI14" s="179">
        <v>2</v>
      </c>
      <c r="BJ14" s="179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/>
      <c r="BV14" s="1"/>
      <c r="BW14" s="1"/>
      <c r="BX14" s="1"/>
      <c r="BY14" s="1"/>
      <c r="BZ14" s="1"/>
      <c r="CA14" s="84">
        <f t="shared" si="28"/>
        <v>79.08</v>
      </c>
      <c r="CB14" s="9">
        <f t="shared" si="25"/>
        <v>7.4816901408450702</v>
      </c>
      <c r="CC14" s="137"/>
    </row>
    <row r="15" s="69" customFormat="true">
      <c r="A15" s="199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/>
      <c r="M15" s="53"/>
      <c r="N15" s="38"/>
      <c r="O15" s="94"/>
      <c r="P15" s="53">
        <f t="shared" si="30"/>
        <v>0</v>
      </c>
      <c r="Q15" s="17"/>
      <c r="R15" s="94"/>
      <c r="S15" s="53">
        <f t="shared" si="26"/>
        <v>0</v>
      </c>
      <c r="T15" s="17"/>
      <c r="U15" s="94"/>
      <c r="V15" s="53">
        <f t="shared" si="27"/>
        <v>0</v>
      </c>
      <c r="W15" s="17"/>
      <c r="X15" s="94"/>
      <c r="Y15" s="53">
        <f t="shared" si="29"/>
        <v>0</v>
      </c>
      <c r="Z15" s="17"/>
      <c r="AA15" s="94"/>
      <c r="AB15" s="53"/>
      <c r="AC15" s="139"/>
      <c r="AD15" s="135">
        <v>2</v>
      </c>
      <c r="AE15" s="148">
        <v>2</v>
      </c>
      <c r="AF15" s="160" t="s">
        <v>148</v>
      </c>
      <c r="AG15" s="160" t="s">
        <v>148</v>
      </c>
      <c r="AH15" s="66">
        <v>2</v>
      </c>
      <c r="AI15" s="66"/>
      <c r="AJ15" s="164">
        <v>2</v>
      </c>
      <c r="AK15" s="66">
        <v>2</v>
      </c>
      <c r="AL15" s="164" t="s">
        <v>148</v>
      </c>
      <c r="AM15" s="164" t="s">
        <v>148</v>
      </c>
      <c r="AN15" s="161" t="s">
        <v>148</v>
      </c>
      <c r="AO15" s="82"/>
      <c r="AP15" s="179" t="s">
        <v>148</v>
      </c>
      <c r="AQ15" s="179" t="s">
        <v>148</v>
      </c>
      <c r="AR15" s="179" t="s">
        <v>148</v>
      </c>
      <c r="AS15" s="179" t="s">
        <v>148</v>
      </c>
      <c r="AT15" s="179" t="s">
        <v>148</v>
      </c>
      <c r="AU15" s="90"/>
      <c r="AV15" s="179">
        <v>2</v>
      </c>
      <c r="AW15" s="97"/>
      <c r="AX15" s="179" t="s">
        <v>148</v>
      </c>
      <c r="AY15" s="179" t="s">
        <v>148</v>
      </c>
      <c r="AZ15" s="179" t="s">
        <v>148</v>
      </c>
      <c r="BA15" s="102"/>
      <c r="BB15" s="179" t="s">
        <v>148</v>
      </c>
      <c r="BC15" s="179" t="s">
        <v>148</v>
      </c>
      <c r="BD15" s="179" t="s">
        <v>148</v>
      </c>
      <c r="BE15" s="179">
        <v>2</v>
      </c>
      <c r="BF15" s="179">
        <v>2</v>
      </c>
      <c r="BG15" s="1"/>
      <c r="BH15" s="1" t="s">
        <v>148</v>
      </c>
      <c r="BI15" s="179" t="s">
        <v>148</v>
      </c>
      <c r="BJ15" s="179" t="s">
        <v>148</v>
      </c>
      <c r="BK15" s="1" t="s">
        <v>148</v>
      </c>
      <c r="BL15" s="1" t="s">
        <v>148</v>
      </c>
      <c r="BM15" s="1"/>
      <c r="BN15" s="1" t="s">
        <v>148</v>
      </c>
      <c r="BO15" s="1" t="s">
        <v>148</v>
      </c>
      <c r="BP15" s="1" t="s">
        <v>148</v>
      </c>
      <c r="BQ15" s="1" t="s">
        <v>148</v>
      </c>
      <c r="BR15" s="1" t="s">
        <v>148</v>
      </c>
      <c r="BS15" s="1" t="s">
        <v>148</v>
      </c>
      <c r="BT15" s="1" t="s">
        <v>148</v>
      </c>
      <c r="BU15" s="1"/>
      <c r="BV15" s="1"/>
      <c r="BW15" s="1"/>
      <c r="BX15" s="1"/>
      <c r="BY15" s="1"/>
      <c r="BZ15" s="1"/>
      <c r="CA15" s="84">
        <f t="shared" si="28"/>
        <v>16</v>
      </c>
      <c r="CB15" s="9">
        <f t="shared" si="25"/>
        <v>0</v>
      </c>
      <c r="CC15" s="137"/>
    </row>
    <row r="16" s="69" customFormat="true">
      <c r="A16" s="19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/>
      <c r="M16" s="53"/>
      <c r="N16" s="20"/>
      <c r="O16" s="94"/>
      <c r="P16" s="53">
        <f t="shared" si="30"/>
        <v>0</v>
      </c>
      <c r="Q16" s="17"/>
      <c r="R16" s="94"/>
      <c r="S16" s="53">
        <f t="shared" si="26"/>
        <v>0</v>
      </c>
      <c r="T16" s="17"/>
      <c r="U16" s="94"/>
      <c r="V16" s="53">
        <f t="shared" si="27"/>
        <v>0</v>
      </c>
      <c r="W16" s="17"/>
      <c r="X16" s="94"/>
      <c r="Y16" s="53">
        <f t="shared" si="29"/>
        <v>0</v>
      </c>
      <c r="Z16" s="17"/>
      <c r="AA16" s="94"/>
      <c r="AB16" s="53"/>
      <c r="AC16" s="139"/>
      <c r="AD16" s="135">
        <v>2</v>
      </c>
      <c r="AE16" s="148">
        <v>2</v>
      </c>
      <c r="AF16" s="160">
        <v>2</v>
      </c>
      <c r="AG16" s="160">
        <v>2</v>
      </c>
      <c r="AH16" s="66">
        <v>2</v>
      </c>
      <c r="AI16" s="66"/>
      <c r="AJ16" s="164">
        <v>2</v>
      </c>
      <c r="AK16" s="66">
        <v>2</v>
      </c>
      <c r="AL16" s="164" t="s">
        <v>148</v>
      </c>
      <c r="AM16" s="164" t="s">
        <v>148</v>
      </c>
      <c r="AN16" s="161" t="s">
        <v>148</v>
      </c>
      <c r="AO16" s="66"/>
      <c r="AP16" s="179">
        <v>2</v>
      </c>
      <c r="AQ16" s="179">
        <v>2</v>
      </c>
      <c r="AR16" s="179">
        <v>2</v>
      </c>
      <c r="AS16" s="179">
        <v>2</v>
      </c>
      <c r="AT16" s="179">
        <v>2</v>
      </c>
      <c r="AU16" s="90"/>
      <c r="AV16" s="179">
        <v>2</v>
      </c>
      <c r="AW16" s="66"/>
      <c r="AX16" s="179">
        <v>2</v>
      </c>
      <c r="AY16" s="179">
        <v>2</v>
      </c>
      <c r="AZ16" s="179">
        <v>2</v>
      </c>
      <c r="BA16" s="102"/>
      <c r="BB16" s="179">
        <v>2</v>
      </c>
      <c r="BC16" s="179">
        <v>2</v>
      </c>
      <c r="BD16" s="179">
        <v>2</v>
      </c>
      <c r="BE16" s="179">
        <v>2</v>
      </c>
      <c r="BF16" s="179">
        <v>2</v>
      </c>
      <c r="BG16" s="1"/>
      <c r="BH16" s="1">
        <v>2</v>
      </c>
      <c r="BI16" s="179">
        <v>2</v>
      </c>
      <c r="BJ16" s="179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1"/>
      <c r="BV16" s="1"/>
      <c r="BW16" s="1"/>
      <c r="BX16" s="1"/>
      <c r="BY16" s="1"/>
      <c r="BZ16" s="1"/>
      <c r="CA16" s="84">
        <f t="shared" si="28"/>
        <v>66</v>
      </c>
      <c r="CB16" s="9">
        <f t="shared" si="25"/>
        <v>5.9303187546330616</v>
      </c>
      <c r="CC16" s="137"/>
    </row>
    <row r="17" s="69" customFormat="true">
      <c r="A17" s="19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6.76</v>
      </c>
      <c r="I17" s="52">
        <f>ROUND('Лр1(ч2)'!K17,2)</f>
        <v>0</v>
      </c>
      <c r="J17" s="52">
        <f>ROUND('Лр1(ч3)'!K17,2)</f>
        <v>0</v>
      </c>
      <c r="K17" s="53">
        <f>ROUND('Лр1(ч4)'!K17,2)</f>
        <v>0</v>
      </c>
      <c r="L17" s="28"/>
      <c r="M17" s="53"/>
      <c r="N17" s="38"/>
      <c r="O17" s="94"/>
      <c r="P17" s="53">
        <f t="shared" si="30"/>
        <v>0</v>
      </c>
      <c r="Q17" s="18"/>
      <c r="R17" s="94"/>
      <c r="S17" s="53">
        <f t="shared" si="26"/>
        <v>0</v>
      </c>
      <c r="T17" s="17"/>
      <c r="U17" s="94"/>
      <c r="V17" s="53">
        <f t="shared" si="27"/>
        <v>0</v>
      </c>
      <c r="W17" s="18"/>
      <c r="X17" s="94"/>
      <c r="Y17" s="53">
        <f t="shared" si="29"/>
        <v>0</v>
      </c>
      <c r="Z17" s="18"/>
      <c r="AA17" s="94"/>
      <c r="AB17" s="53"/>
      <c r="AC17" s="139"/>
      <c r="AD17" s="12">
        <v>2</v>
      </c>
      <c r="AE17" s="66">
        <v>2</v>
      </c>
      <c r="AF17" s="160">
        <v>2</v>
      </c>
      <c r="AG17" s="160">
        <v>2</v>
      </c>
      <c r="AH17" s="66">
        <v>2</v>
      </c>
      <c r="AI17" s="66"/>
      <c r="AJ17" s="164">
        <v>2</v>
      </c>
      <c r="AK17" s="66">
        <v>2</v>
      </c>
      <c r="AL17" s="164">
        <v>2</v>
      </c>
      <c r="AM17" s="164">
        <v>2</v>
      </c>
      <c r="AN17" s="66">
        <v>4</v>
      </c>
      <c r="AO17" s="66"/>
      <c r="AP17" s="179">
        <v>2</v>
      </c>
      <c r="AQ17" s="179">
        <v>2</v>
      </c>
      <c r="AR17" s="179" t="s">
        <v>148</v>
      </c>
      <c r="AS17" s="179">
        <v>2</v>
      </c>
      <c r="AT17" s="179">
        <v>2</v>
      </c>
      <c r="AU17" s="66"/>
      <c r="AV17" s="179">
        <v>2</v>
      </c>
      <c r="AW17" s="66"/>
      <c r="AX17" s="179">
        <v>2</v>
      </c>
      <c r="AY17" s="179">
        <v>2</v>
      </c>
      <c r="AZ17" s="179">
        <v>2</v>
      </c>
      <c r="BA17" s="102"/>
      <c r="BB17" s="179">
        <v>2</v>
      </c>
      <c r="BC17" s="179">
        <v>2</v>
      </c>
      <c r="BD17" s="179">
        <v>2</v>
      </c>
      <c r="BE17" s="179">
        <v>2</v>
      </c>
      <c r="BF17" s="179">
        <v>2</v>
      </c>
      <c r="BG17" s="66"/>
      <c r="BH17" s="179">
        <v>2</v>
      </c>
      <c r="BI17" s="179">
        <v>2</v>
      </c>
      <c r="BJ17" s="179">
        <v>2</v>
      </c>
      <c r="BK17" s="179">
        <v>2</v>
      </c>
      <c r="BL17" s="179">
        <v>2</v>
      </c>
      <c r="BM17" s="175"/>
      <c r="BN17" s="179">
        <v>2</v>
      </c>
      <c r="BO17" s="179">
        <v>2</v>
      </c>
      <c r="BP17" s="197">
        <v>2</v>
      </c>
      <c r="BQ17" s="197">
        <v>2</v>
      </c>
      <c r="BR17" s="179">
        <v>2</v>
      </c>
      <c r="BS17" s="216">
        <v>2</v>
      </c>
      <c r="BT17" s="195">
        <v>2</v>
      </c>
      <c r="BU17" s="195"/>
      <c r="BV17" s="195"/>
      <c r="BW17" s="195"/>
      <c r="BX17" s="195"/>
      <c r="BY17" s="195"/>
      <c r="BZ17" s="179"/>
      <c r="CA17" s="84">
        <f t="shared" si="28"/>
        <v>78.760000000000005</v>
      </c>
      <c r="CB17" s="9">
        <f t="shared" si="25"/>
        <v>7.4437361008154195</v>
      </c>
      <c r="CC17" s="137"/>
    </row>
    <row r="18" s="69" customFormat="true">
      <c r="A18" s="19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/>
      <c r="M18" s="53"/>
      <c r="N18" s="20"/>
      <c r="O18" s="94"/>
      <c r="P18" s="53">
        <f t="shared" si="30"/>
        <v>0</v>
      </c>
      <c r="Q18" s="17"/>
      <c r="R18" s="94"/>
      <c r="S18" s="53">
        <f t="shared" si="26"/>
        <v>0</v>
      </c>
      <c r="T18" s="17"/>
      <c r="U18" s="94"/>
      <c r="V18" s="53">
        <f t="shared" si="27"/>
        <v>0</v>
      </c>
      <c r="W18" s="17"/>
      <c r="X18" s="94"/>
      <c r="Y18" s="53">
        <f t="shared" si="29"/>
        <v>0</v>
      </c>
      <c r="Z18" s="17"/>
      <c r="AA18" s="94"/>
      <c r="AB18" s="53"/>
      <c r="AC18" s="139"/>
      <c r="AD18" s="12">
        <v>2</v>
      </c>
      <c r="AE18" s="66">
        <v>2</v>
      </c>
      <c r="AF18" s="160">
        <v>2</v>
      </c>
      <c r="AG18" s="160">
        <v>2</v>
      </c>
      <c r="AH18" s="66">
        <v>2</v>
      </c>
      <c r="AI18" s="66"/>
      <c r="AJ18" s="164" t="s">
        <v>148</v>
      </c>
      <c r="AK18" s="66" t="s">
        <v>148</v>
      </c>
      <c r="AL18" s="164">
        <v>2</v>
      </c>
      <c r="AM18" s="164">
        <v>2</v>
      </c>
      <c r="AN18" s="67">
        <v>2</v>
      </c>
      <c r="AO18" s="66"/>
      <c r="AP18" s="179">
        <v>2</v>
      </c>
      <c r="AQ18" s="179">
        <v>2</v>
      </c>
      <c r="AR18" s="179" t="s">
        <v>148</v>
      </c>
      <c r="AS18" s="179" t="s">
        <v>148</v>
      </c>
      <c r="AT18" s="179" t="s">
        <v>148</v>
      </c>
      <c r="AU18" s="66"/>
      <c r="AV18" s="179">
        <v>2</v>
      </c>
      <c r="AW18" s="66"/>
      <c r="AX18" s="179">
        <v>2</v>
      </c>
      <c r="AY18" s="179" t="s">
        <v>148</v>
      </c>
      <c r="AZ18" s="179" t="s">
        <v>148</v>
      </c>
      <c r="BA18" s="102"/>
      <c r="BB18" s="179">
        <v>2</v>
      </c>
      <c r="BC18" s="179">
        <v>2</v>
      </c>
      <c r="BD18" s="179" t="s">
        <v>148</v>
      </c>
      <c r="BE18" s="179" t="s">
        <v>148</v>
      </c>
      <c r="BF18" s="179" t="s">
        <v>148</v>
      </c>
      <c r="BG18" s="105"/>
      <c r="BH18" s="179" t="s">
        <v>148</v>
      </c>
      <c r="BI18" s="179" t="s">
        <v>148</v>
      </c>
      <c r="BJ18" s="179" t="s">
        <v>148</v>
      </c>
      <c r="BK18" s="179">
        <v>2</v>
      </c>
      <c r="BL18" s="179">
        <v>2</v>
      </c>
      <c r="BM18" s="175"/>
      <c r="BN18" s="179">
        <v>2</v>
      </c>
      <c r="BO18" s="179">
        <v>2</v>
      </c>
      <c r="BP18" s="197" t="s">
        <v>148</v>
      </c>
      <c r="BQ18" s="197" t="s">
        <v>148</v>
      </c>
      <c r="BR18" s="179" t="s">
        <v>148</v>
      </c>
      <c r="BS18" s="216" t="s">
        <v>148</v>
      </c>
      <c r="BT18" s="195" t="s">
        <v>148</v>
      </c>
      <c r="BU18" s="195"/>
      <c r="BV18" s="195"/>
      <c r="BW18" s="195"/>
      <c r="BX18" s="195"/>
      <c r="BY18" s="195"/>
      <c r="BZ18" s="179"/>
      <c r="CA18" s="84">
        <f t="shared" si="28"/>
        <v>36</v>
      </c>
      <c r="CB18" s="9">
        <f t="shared" si="25"/>
        <v>2.3721275018532246</v>
      </c>
      <c r="CC18" s="137"/>
    </row>
    <row r="19" s="69" customFormat="true">
      <c r="A19" s="19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/>
      <c r="M19" s="53"/>
      <c r="N19" s="38"/>
      <c r="O19" s="94"/>
      <c r="P19" s="53">
        <f t="shared" si="30"/>
        <v>0</v>
      </c>
      <c r="Q19" s="17"/>
      <c r="R19" s="94"/>
      <c r="S19" s="53">
        <f t="shared" si="26"/>
        <v>0</v>
      </c>
      <c r="T19" s="18"/>
      <c r="U19" s="94"/>
      <c r="V19" s="53">
        <f t="shared" si="27"/>
        <v>0</v>
      </c>
      <c r="W19" s="17"/>
      <c r="X19" s="94"/>
      <c r="Y19" s="53">
        <f t="shared" si="29"/>
        <v>0</v>
      </c>
      <c r="Z19" s="18"/>
      <c r="AA19" s="94"/>
      <c r="AB19" s="53"/>
      <c r="AC19" s="139"/>
      <c r="AD19" s="12">
        <v>2</v>
      </c>
      <c r="AE19" s="66">
        <v>2</v>
      </c>
      <c r="AF19" s="160">
        <v>2</v>
      </c>
      <c r="AG19" s="160">
        <v>2</v>
      </c>
      <c r="AH19" s="66">
        <v>2</v>
      </c>
      <c r="AI19" s="66"/>
      <c r="AJ19" s="164" t="s">
        <v>148</v>
      </c>
      <c r="AK19" s="66" t="s">
        <v>148</v>
      </c>
      <c r="AL19" s="164">
        <v>2</v>
      </c>
      <c r="AM19" s="164">
        <v>2</v>
      </c>
      <c r="AN19" s="66">
        <v>2</v>
      </c>
      <c r="AO19" s="66"/>
      <c r="AP19" s="179" t="s">
        <v>148</v>
      </c>
      <c r="AQ19" s="179" t="s">
        <v>148</v>
      </c>
      <c r="AR19" s="179">
        <v>2</v>
      </c>
      <c r="AS19" s="179" t="s">
        <v>148</v>
      </c>
      <c r="AT19" s="179" t="s">
        <v>148</v>
      </c>
      <c r="AU19" s="66"/>
      <c r="AV19" s="179">
        <v>2</v>
      </c>
      <c r="AW19" s="66"/>
      <c r="AX19" s="179">
        <v>2</v>
      </c>
      <c r="AY19" s="179">
        <v>2</v>
      </c>
      <c r="AZ19" s="179">
        <v>2</v>
      </c>
      <c r="BA19" s="102"/>
      <c r="BB19" s="179">
        <v>2</v>
      </c>
      <c r="BC19" s="179" t="s">
        <v>148</v>
      </c>
      <c r="BD19" s="179">
        <v>2</v>
      </c>
      <c r="BE19" s="179" t="s">
        <v>148</v>
      </c>
      <c r="BF19" s="179" t="s">
        <v>148</v>
      </c>
      <c r="BG19" s="66"/>
      <c r="BH19" s="179" t="s">
        <v>148</v>
      </c>
      <c r="BI19" s="179" t="s">
        <v>148</v>
      </c>
      <c r="BJ19" s="179">
        <v>2</v>
      </c>
      <c r="BK19" s="179">
        <v>2</v>
      </c>
      <c r="BL19" s="179">
        <v>2</v>
      </c>
      <c r="BM19" s="175"/>
      <c r="BN19" s="179" t="s">
        <v>148</v>
      </c>
      <c r="BO19" s="179" t="s">
        <v>148</v>
      </c>
      <c r="BP19" s="197">
        <v>2</v>
      </c>
      <c r="BQ19" s="197">
        <v>2</v>
      </c>
      <c r="BR19" s="179">
        <v>2</v>
      </c>
      <c r="BS19" s="216" t="s">
        <v>148</v>
      </c>
      <c r="BT19" s="195" t="s">
        <v>148</v>
      </c>
      <c r="BU19" s="195"/>
      <c r="BV19" s="195"/>
      <c r="BW19" s="195"/>
      <c r="BX19" s="195"/>
      <c r="BY19" s="195"/>
      <c r="BZ19" s="179"/>
      <c r="CA19" s="84">
        <f t="shared" si="28"/>
        <v>42</v>
      </c>
      <c r="CB19" s="9">
        <f t="shared" si="25"/>
        <v>3.0837657524091919</v>
      </c>
      <c r="CC19" s="137"/>
    </row>
    <row r="20" s="69" customFormat="true">
      <c r="A20" s="19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0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/>
      <c r="M20" s="53"/>
      <c r="N20" s="20"/>
      <c r="O20" s="94"/>
      <c r="P20" s="53">
        <f t="shared" si="30"/>
        <v>0</v>
      </c>
      <c r="Q20" s="17"/>
      <c r="R20" s="94"/>
      <c r="S20" s="53">
        <f t="shared" si="26"/>
        <v>0</v>
      </c>
      <c r="T20" s="17"/>
      <c r="U20" s="94"/>
      <c r="V20" s="53">
        <f t="shared" si="27"/>
        <v>0</v>
      </c>
      <c r="W20" s="17"/>
      <c r="X20" s="94"/>
      <c r="Y20" s="53">
        <f t="shared" si="29"/>
        <v>0</v>
      </c>
      <c r="Z20" s="17"/>
      <c r="AA20" s="94"/>
      <c r="AB20" s="53"/>
      <c r="AC20" s="139"/>
      <c r="AD20" s="12">
        <v>2</v>
      </c>
      <c r="AE20" s="66">
        <v>2</v>
      </c>
      <c r="AF20" s="160">
        <v>2</v>
      </c>
      <c r="AG20" s="160">
        <v>2</v>
      </c>
      <c r="AH20" s="66">
        <v>2</v>
      </c>
      <c r="AI20" s="66"/>
      <c r="AJ20" s="164">
        <v>2</v>
      </c>
      <c r="AK20" s="66">
        <v>2</v>
      </c>
      <c r="AL20" s="164">
        <v>2</v>
      </c>
      <c r="AM20" s="164">
        <v>2</v>
      </c>
      <c r="AN20" s="66">
        <v>4</v>
      </c>
      <c r="AO20" s="66"/>
      <c r="AP20" s="179">
        <v>2</v>
      </c>
      <c r="AQ20" s="179">
        <v>2</v>
      </c>
      <c r="AR20" s="179">
        <v>2</v>
      </c>
      <c r="AS20" s="179">
        <v>2</v>
      </c>
      <c r="AT20" s="179">
        <v>2</v>
      </c>
      <c r="AU20" s="66"/>
      <c r="AV20" s="179">
        <v>2</v>
      </c>
      <c r="AW20" s="66"/>
      <c r="AX20" s="179">
        <v>2</v>
      </c>
      <c r="AY20" s="179">
        <v>2</v>
      </c>
      <c r="AZ20" s="179">
        <v>2</v>
      </c>
      <c r="BA20" s="102"/>
      <c r="BB20" s="179">
        <v>2</v>
      </c>
      <c r="BC20" s="179">
        <v>2</v>
      </c>
      <c r="BD20" s="179">
        <v>2</v>
      </c>
      <c r="BE20" s="179">
        <v>2</v>
      </c>
      <c r="BF20" s="179">
        <v>2</v>
      </c>
      <c r="BG20" s="66"/>
      <c r="BH20" s="179">
        <v>2</v>
      </c>
      <c r="BI20" s="179">
        <v>2</v>
      </c>
      <c r="BJ20" s="179">
        <v>2</v>
      </c>
      <c r="BK20" s="179">
        <v>2</v>
      </c>
      <c r="BL20" s="179">
        <v>2</v>
      </c>
      <c r="BM20" s="175"/>
      <c r="BN20" s="179">
        <v>2</v>
      </c>
      <c r="BO20" s="179">
        <v>2</v>
      </c>
      <c r="BP20" s="197">
        <v>2</v>
      </c>
      <c r="BQ20" s="197">
        <v>2</v>
      </c>
      <c r="BR20" s="179">
        <v>2</v>
      </c>
      <c r="BS20" s="216">
        <v>2</v>
      </c>
      <c r="BT20" s="195">
        <v>2</v>
      </c>
      <c r="BU20" s="195"/>
      <c r="BV20" s="195"/>
      <c r="BW20" s="195"/>
      <c r="BX20" s="195"/>
      <c r="BY20" s="195"/>
      <c r="BZ20" s="179"/>
      <c r="CA20" s="84">
        <f t="shared" si="28"/>
        <v>74</v>
      </c>
      <c r="CB20" s="9">
        <f t="shared" si="25"/>
        <v>6.8791697553743507</v>
      </c>
      <c r="CC20" s="137"/>
    </row>
    <row r="21" s="69" customFormat="true">
      <c r="A21" s="19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</v>
      </c>
      <c r="J21" s="52">
        <f>ROUND('Лр1(ч3)'!K21,2)</f>
        <v>0</v>
      </c>
      <c r="K21" s="53">
        <f>ROUND('Лр1(ч4)'!K21,2)</f>
        <v>0</v>
      </c>
      <c r="L21" s="28"/>
      <c r="M21" s="53"/>
      <c r="N21" s="20"/>
      <c r="O21" s="94"/>
      <c r="P21" s="53">
        <f t="shared" si="30"/>
        <v>0</v>
      </c>
      <c r="Q21" s="20"/>
      <c r="R21" s="94"/>
      <c r="S21" s="53">
        <f t="shared" si="26"/>
        <v>0</v>
      </c>
      <c r="T21" s="20"/>
      <c r="U21" s="94"/>
      <c r="V21" s="53">
        <f t="shared" si="27"/>
        <v>0</v>
      </c>
      <c r="W21" s="17"/>
      <c r="X21" s="94"/>
      <c r="Y21" s="53">
        <f t="shared" si="29"/>
        <v>0</v>
      </c>
      <c r="Z21" s="17"/>
      <c r="AA21" s="94"/>
      <c r="AB21" s="53"/>
      <c r="AC21" s="139"/>
      <c r="AD21" s="135" t="s">
        <v>148</v>
      </c>
      <c r="AE21" s="148" t="s">
        <v>148</v>
      </c>
      <c r="AF21" s="160">
        <v>2</v>
      </c>
      <c r="AG21" s="160">
        <v>2</v>
      </c>
      <c r="AH21" s="66">
        <v>2</v>
      </c>
      <c r="AI21" s="66"/>
      <c r="AJ21" s="164" t="s">
        <v>148</v>
      </c>
      <c r="AK21" s="66">
        <v>2</v>
      </c>
      <c r="AL21" s="164">
        <v>2</v>
      </c>
      <c r="AM21" s="164">
        <v>2</v>
      </c>
      <c r="AN21" s="66">
        <v>2</v>
      </c>
      <c r="AO21" s="66"/>
      <c r="AP21" s="179">
        <v>2</v>
      </c>
      <c r="AQ21" s="179">
        <v>2</v>
      </c>
      <c r="AR21" s="179" t="s">
        <v>148</v>
      </c>
      <c r="AS21" s="179">
        <v>2</v>
      </c>
      <c r="AT21" s="179">
        <v>2</v>
      </c>
      <c r="AU21" s="90"/>
      <c r="AV21" s="179">
        <v>2</v>
      </c>
      <c r="AW21" s="66"/>
      <c r="AX21" s="179">
        <v>2</v>
      </c>
      <c r="AY21" s="179">
        <v>2</v>
      </c>
      <c r="AZ21" s="179">
        <v>2</v>
      </c>
      <c r="BA21" s="102"/>
      <c r="BB21" s="179">
        <v>2</v>
      </c>
      <c r="BC21" s="179">
        <v>2</v>
      </c>
      <c r="BD21" s="179">
        <v>2</v>
      </c>
      <c r="BE21" s="179">
        <v>2</v>
      </c>
      <c r="BF21" s="179">
        <v>2</v>
      </c>
      <c r="BG21" s="66"/>
      <c r="BH21" s="179" t="s">
        <v>148</v>
      </c>
      <c r="BI21" s="179" t="s">
        <v>148</v>
      </c>
      <c r="BJ21" s="179">
        <v>2</v>
      </c>
      <c r="BK21" s="179">
        <v>2</v>
      </c>
      <c r="BL21" s="179">
        <v>2</v>
      </c>
      <c r="BM21" s="175"/>
      <c r="BN21" s="179">
        <v>0</v>
      </c>
      <c r="BO21" s="179">
        <v>0</v>
      </c>
      <c r="BP21" s="197">
        <v>2</v>
      </c>
      <c r="BQ21" s="197">
        <v>2</v>
      </c>
      <c r="BR21" s="179">
        <v>2</v>
      </c>
      <c r="BS21" s="216">
        <v>0</v>
      </c>
      <c r="BT21" s="195">
        <v>2</v>
      </c>
      <c r="BU21" s="195"/>
      <c r="BV21" s="195"/>
      <c r="BW21" s="195"/>
      <c r="BX21" s="195"/>
      <c r="BY21" s="195"/>
      <c r="BZ21" s="179"/>
      <c r="CA21" s="84">
        <f t="shared" si="28"/>
        <v>54</v>
      </c>
      <c r="CB21" s="9">
        <f t="shared" si="25"/>
        <v>4.507042253521127</v>
      </c>
      <c r="CC21" s="137"/>
    </row>
    <row r="22" s="69" customFormat="true">
      <c r="A22" s="19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/>
      <c r="M22" s="53"/>
      <c r="N22" s="38"/>
      <c r="O22" s="94"/>
      <c r="P22" s="53">
        <f t="shared" si="30"/>
        <v>0</v>
      </c>
      <c r="Q22" s="18"/>
      <c r="R22" s="94"/>
      <c r="S22" s="53">
        <f t="shared" si="26"/>
        <v>0</v>
      </c>
      <c r="T22" s="18"/>
      <c r="U22" s="94"/>
      <c r="V22" s="53">
        <f t="shared" si="27"/>
        <v>0</v>
      </c>
      <c r="W22" s="18"/>
      <c r="X22" s="94"/>
      <c r="Y22" s="53">
        <f t="shared" si="29"/>
        <v>0</v>
      </c>
      <c r="Z22" s="18"/>
      <c r="AA22" s="94"/>
      <c r="AB22" s="53"/>
      <c r="AC22" s="139"/>
      <c r="AD22" s="12">
        <v>2</v>
      </c>
      <c r="AE22" s="66">
        <v>2</v>
      </c>
      <c r="AF22" s="160">
        <v>2</v>
      </c>
      <c r="AG22" s="160">
        <v>2</v>
      </c>
      <c r="AH22" s="66">
        <v>2</v>
      </c>
      <c r="AI22" s="66"/>
      <c r="AJ22" s="164">
        <v>2</v>
      </c>
      <c r="AK22" s="66">
        <v>2</v>
      </c>
      <c r="AL22" s="164">
        <v>2</v>
      </c>
      <c r="AM22" s="164" t="s">
        <v>148</v>
      </c>
      <c r="AN22" s="67">
        <v>2</v>
      </c>
      <c r="AO22" s="66"/>
      <c r="AP22" s="179">
        <v>2</v>
      </c>
      <c r="AQ22" s="179" t="s">
        <v>148</v>
      </c>
      <c r="AR22" s="179">
        <v>2</v>
      </c>
      <c r="AS22" s="179">
        <v>2</v>
      </c>
      <c r="AT22" s="179">
        <v>2</v>
      </c>
      <c r="AU22" s="66"/>
      <c r="AV22" s="179">
        <v>2</v>
      </c>
      <c r="AW22" s="66"/>
      <c r="AX22" s="179">
        <v>2</v>
      </c>
      <c r="AY22" s="179">
        <v>2</v>
      </c>
      <c r="AZ22" s="179">
        <v>2</v>
      </c>
      <c r="BA22" s="102"/>
      <c r="BB22" s="179">
        <v>2</v>
      </c>
      <c r="BC22" s="179">
        <v>2</v>
      </c>
      <c r="BD22" s="179">
        <v>2</v>
      </c>
      <c r="BE22" s="179">
        <v>2</v>
      </c>
      <c r="BF22" s="179">
        <v>2</v>
      </c>
      <c r="BG22" s="66"/>
      <c r="BH22" s="179">
        <v>2</v>
      </c>
      <c r="BI22" s="179">
        <v>2</v>
      </c>
      <c r="BJ22" s="179">
        <v>2</v>
      </c>
      <c r="BK22" s="179">
        <v>2</v>
      </c>
      <c r="BL22" s="179">
        <v>2</v>
      </c>
      <c r="BM22" s="175"/>
      <c r="BN22" s="179" t="s">
        <v>148</v>
      </c>
      <c r="BO22" s="179" t="s">
        <v>148</v>
      </c>
      <c r="BP22" s="197">
        <v>2</v>
      </c>
      <c r="BQ22" s="197" t="s">
        <v>148</v>
      </c>
      <c r="BR22" s="179">
        <v>2</v>
      </c>
      <c r="BS22" s="216" t="s">
        <v>148</v>
      </c>
      <c r="BT22" s="195">
        <v>2</v>
      </c>
      <c r="BU22" s="195"/>
      <c r="BV22" s="195"/>
      <c r="BW22" s="195"/>
      <c r="BX22" s="195"/>
      <c r="BY22" s="195"/>
      <c r="BZ22" s="179"/>
      <c r="CA22" s="84">
        <f t="shared" si="28"/>
        <v>60</v>
      </c>
      <c r="CB22" s="9">
        <f t="shared" si="25"/>
        <v>5.2186805040770938</v>
      </c>
      <c r="CC22" s="137"/>
    </row>
    <row r="23" s="69" customFormat="true">
      <c r="A23" s="19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/>
      <c r="M23" s="53"/>
      <c r="N23" s="38"/>
      <c r="O23" s="94"/>
      <c r="P23" s="53">
        <f t="shared" si="30"/>
        <v>0</v>
      </c>
      <c r="Q23" s="18"/>
      <c r="R23" s="94"/>
      <c r="S23" s="53">
        <f t="shared" si="26"/>
        <v>0</v>
      </c>
      <c r="T23" s="18"/>
      <c r="U23" s="94"/>
      <c r="V23" s="53">
        <f t="shared" si="27"/>
        <v>0</v>
      </c>
      <c r="W23" s="18"/>
      <c r="X23" s="94"/>
      <c r="Y23" s="53">
        <f t="shared" si="29"/>
        <v>0</v>
      </c>
      <c r="Z23" s="18"/>
      <c r="AA23" s="94"/>
      <c r="AB23" s="53"/>
      <c r="AC23" s="139"/>
      <c r="AD23" s="135" t="s">
        <v>148</v>
      </c>
      <c r="AE23" s="148" t="s">
        <v>148</v>
      </c>
      <c r="AF23" s="160">
        <v>2</v>
      </c>
      <c r="AG23" s="160">
        <v>2</v>
      </c>
      <c r="AH23" s="66">
        <v>2</v>
      </c>
      <c r="AI23" s="66"/>
      <c r="AJ23" s="164" t="s">
        <v>148</v>
      </c>
      <c r="AK23" s="66" t="s">
        <v>148</v>
      </c>
      <c r="AL23" s="164" t="s">
        <v>148</v>
      </c>
      <c r="AM23" s="164" t="s">
        <v>148</v>
      </c>
      <c r="AN23" s="161" t="s">
        <v>148</v>
      </c>
      <c r="AO23" s="66"/>
      <c r="AP23" s="179">
        <v>2</v>
      </c>
      <c r="AQ23" s="179">
        <v>2</v>
      </c>
      <c r="AR23" s="179">
        <v>2</v>
      </c>
      <c r="AS23" s="179" t="s">
        <v>148</v>
      </c>
      <c r="AT23" s="179" t="s">
        <v>148</v>
      </c>
      <c r="AU23" s="66"/>
      <c r="AV23" s="179">
        <v>2</v>
      </c>
      <c r="AW23" s="97"/>
      <c r="AX23" s="179">
        <v>2</v>
      </c>
      <c r="AY23" s="179">
        <v>2</v>
      </c>
      <c r="AZ23" s="179">
        <v>2</v>
      </c>
      <c r="BA23" s="102"/>
      <c r="BB23" s="179">
        <v>2</v>
      </c>
      <c r="BC23" s="179">
        <v>2</v>
      </c>
      <c r="BD23" s="179">
        <v>2</v>
      </c>
      <c r="BE23" s="179" t="s">
        <v>148</v>
      </c>
      <c r="BF23" s="179" t="s">
        <v>148</v>
      </c>
      <c r="BG23" s="105"/>
      <c r="BH23" s="179" t="s">
        <v>148</v>
      </c>
      <c r="BI23" s="179">
        <v>2</v>
      </c>
      <c r="BJ23" s="179">
        <v>2</v>
      </c>
      <c r="BK23" s="179">
        <v>2</v>
      </c>
      <c r="BL23" s="179">
        <v>2</v>
      </c>
      <c r="BM23" s="175"/>
      <c r="BN23" s="179" t="s">
        <v>148</v>
      </c>
      <c r="BO23" s="179" t="s">
        <v>148</v>
      </c>
      <c r="BP23" s="197">
        <v>2</v>
      </c>
      <c r="BQ23" s="197">
        <v>2</v>
      </c>
      <c r="BR23" s="179">
        <v>2</v>
      </c>
      <c r="BS23" s="216">
        <v>2</v>
      </c>
      <c r="BT23" s="195">
        <v>2</v>
      </c>
      <c r="BU23" s="195"/>
      <c r="BV23" s="195"/>
      <c r="BW23" s="195"/>
      <c r="BX23" s="195"/>
      <c r="BY23" s="195"/>
      <c r="BZ23" s="179"/>
      <c r="CA23" s="84">
        <f t="shared" si="28"/>
        <v>44</v>
      </c>
      <c r="CB23" s="9">
        <f t="shared" si="25"/>
        <v>3.3209785025945142</v>
      </c>
      <c r="CC23" s="137"/>
    </row>
    <row r="24" s="69" customFormat="true">
      <c r="A24" s="19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/>
      <c r="M24" s="53"/>
      <c r="N24" s="38"/>
      <c r="O24" s="94"/>
      <c r="P24" s="53">
        <f t="shared" si="30"/>
        <v>0</v>
      </c>
      <c r="Q24" s="18"/>
      <c r="R24" s="94"/>
      <c r="S24" s="53">
        <f t="shared" si="26"/>
        <v>0</v>
      </c>
      <c r="T24" s="18"/>
      <c r="U24" s="94"/>
      <c r="V24" s="53">
        <f t="shared" si="27"/>
        <v>0</v>
      </c>
      <c r="W24" s="18"/>
      <c r="X24" s="94"/>
      <c r="Y24" s="53">
        <f t="shared" si="29"/>
        <v>0</v>
      </c>
      <c r="Z24" s="18"/>
      <c r="AA24" s="94"/>
      <c r="AB24" s="53"/>
      <c r="AC24" s="139"/>
      <c r="AD24" s="16">
        <v>2</v>
      </c>
      <c r="AE24" s="148" t="s">
        <v>148</v>
      </c>
      <c r="AF24" s="66"/>
      <c r="AG24" s="66">
        <v>2</v>
      </c>
      <c r="AH24" s="66">
        <v>2</v>
      </c>
      <c r="AI24" s="66">
        <v>2</v>
      </c>
      <c r="AJ24" s="66">
        <v>2</v>
      </c>
      <c r="AK24" s="66">
        <v>2</v>
      </c>
      <c r="AL24" s="66"/>
      <c r="AM24" s="66">
        <v>2</v>
      </c>
      <c r="AN24" s="66">
        <v>2</v>
      </c>
      <c r="AO24" s="166">
        <v>2</v>
      </c>
      <c r="AP24" s="166">
        <v>2</v>
      </c>
      <c r="AQ24" s="66">
        <v>2</v>
      </c>
      <c r="AR24" s="164"/>
      <c r="AS24" s="164">
        <v>2</v>
      </c>
      <c r="AT24" s="164">
        <v>2</v>
      </c>
      <c r="AU24" s="90">
        <v>2</v>
      </c>
      <c r="AV24" s="66"/>
      <c r="AW24" s="66"/>
      <c r="AX24" s="100"/>
      <c r="AY24" s="66">
        <v>2</v>
      </c>
      <c r="AZ24" s="102">
        <v>2</v>
      </c>
      <c r="BA24" s="102">
        <v>2</v>
      </c>
      <c r="BB24" s="66"/>
      <c r="BC24" s="66">
        <v>2</v>
      </c>
      <c r="BD24" s="167">
        <v>2</v>
      </c>
      <c r="BE24" s="170">
        <v>2</v>
      </c>
      <c r="BF24" s="66">
        <v>2</v>
      </c>
      <c r="BG24" s="66">
        <v>2</v>
      </c>
      <c r="BH24" s="66" t="s">
        <v>148</v>
      </c>
      <c r="BI24" s="108" t="s">
        <v>148</v>
      </c>
      <c r="BJ24" s="66"/>
      <c r="BK24" s="111">
        <v>2</v>
      </c>
      <c r="BL24" s="172">
        <v>2</v>
      </c>
      <c r="BM24" s="175">
        <v>2</v>
      </c>
      <c r="BN24" s="175">
        <v>2</v>
      </c>
      <c r="BO24" s="179">
        <v>2</v>
      </c>
      <c r="BP24" s="179">
        <v>4</v>
      </c>
      <c r="BQ24" s="175">
        <v>2</v>
      </c>
      <c r="BR24" s="179">
        <v>2</v>
      </c>
      <c r="BS24" s="195">
        <v>2</v>
      </c>
      <c r="BT24" s="195">
        <v>2</v>
      </c>
      <c r="BU24" s="195"/>
      <c r="BV24" s="195"/>
      <c r="BW24" s="195"/>
      <c r="BX24" s="195"/>
      <c r="BY24" s="195"/>
      <c r="BZ24" s="179"/>
      <c r="CA24" s="84">
        <f t="shared" si="28"/>
        <v>66</v>
      </c>
      <c r="CB24" s="9">
        <f t="shared" si="25"/>
        <v>5.9303187546330616</v>
      </c>
      <c r="CC24" s="137"/>
    </row>
    <row r="25" s="69" customFormat="true">
      <c r="A25" s="19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/>
      <c r="M25" s="53"/>
      <c r="N25" s="38"/>
      <c r="O25" s="94"/>
      <c r="P25" s="53">
        <f t="shared" si="30"/>
        <v>0</v>
      </c>
      <c r="Q25" s="18"/>
      <c r="R25" s="94"/>
      <c r="S25" s="53">
        <f t="shared" si="26"/>
        <v>0</v>
      </c>
      <c r="T25" s="18"/>
      <c r="U25" s="94"/>
      <c r="V25" s="53">
        <f t="shared" si="27"/>
        <v>0</v>
      </c>
      <c r="W25" s="18"/>
      <c r="X25" s="94"/>
      <c r="Y25" s="53">
        <f t="shared" si="29"/>
        <v>0</v>
      </c>
      <c r="Z25" s="18"/>
      <c r="AA25" s="94"/>
      <c r="AB25" s="53"/>
      <c r="AC25" s="139"/>
      <c r="AD25" s="16">
        <v>2</v>
      </c>
      <c r="AE25" s="66">
        <v>2</v>
      </c>
      <c r="AF25" s="66"/>
      <c r="AG25" s="66">
        <v>2</v>
      </c>
      <c r="AH25" s="66">
        <v>2</v>
      </c>
      <c r="AI25" s="66" t="s">
        <v>148</v>
      </c>
      <c r="AJ25" s="66">
        <v>2</v>
      </c>
      <c r="AK25" s="66">
        <v>2</v>
      </c>
      <c r="AL25" s="66"/>
      <c r="AM25" s="66">
        <v>2</v>
      </c>
      <c r="AN25" s="161" t="s">
        <v>148</v>
      </c>
      <c r="AO25" s="166">
        <v>2</v>
      </c>
      <c r="AP25" s="166" t="s">
        <v>148</v>
      </c>
      <c r="AQ25" s="66">
        <v>2</v>
      </c>
      <c r="AR25" s="164"/>
      <c r="AS25" s="164">
        <v>2</v>
      </c>
      <c r="AT25" s="164">
        <v>2</v>
      </c>
      <c r="AU25" s="66">
        <v>2</v>
      </c>
      <c r="AV25" s="66"/>
      <c r="AW25" s="66"/>
      <c r="AX25" s="100"/>
      <c r="AY25" s="99">
        <v>2</v>
      </c>
      <c r="AZ25" s="102" t="s">
        <v>148</v>
      </c>
      <c r="BA25" s="102">
        <v>2</v>
      </c>
      <c r="BB25" s="66"/>
      <c r="BC25" s="66">
        <v>2</v>
      </c>
      <c r="BD25" s="66">
        <v>2</v>
      </c>
      <c r="BE25" s="170" t="s">
        <v>148</v>
      </c>
      <c r="BF25" s="66">
        <v>2</v>
      </c>
      <c r="BG25" s="66" t="s">
        <v>148</v>
      </c>
      <c r="BH25" s="66" t="s">
        <v>148</v>
      </c>
      <c r="BI25" s="66">
        <v>2</v>
      </c>
      <c r="BJ25" s="66"/>
      <c r="BK25" s="111">
        <v>2</v>
      </c>
      <c r="BL25" s="172">
        <v>2</v>
      </c>
      <c r="BM25" s="175">
        <v>2</v>
      </c>
      <c r="BN25" s="175">
        <v>2</v>
      </c>
      <c r="BO25" s="179">
        <v>2</v>
      </c>
      <c r="BP25" s="179">
        <v>2</v>
      </c>
      <c r="BQ25" s="175">
        <v>2</v>
      </c>
      <c r="BR25" s="179">
        <v>2</v>
      </c>
      <c r="BS25" s="195">
        <v>2</v>
      </c>
      <c r="BT25" s="195">
        <v>2</v>
      </c>
      <c r="BU25" s="195"/>
      <c r="BV25" s="195"/>
      <c r="BW25" s="195"/>
      <c r="BX25" s="195"/>
      <c r="BY25" s="195"/>
      <c r="BZ25" s="179"/>
      <c r="CA25" s="84">
        <f t="shared" si="28"/>
        <v>56</v>
      </c>
      <c r="CB25" s="9">
        <f t="shared" si="25"/>
        <v>4.7442550037064493</v>
      </c>
      <c r="CC25" s="137"/>
    </row>
    <row r="26" s="69" customFormat="true">
      <c r="A26" s="19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6.76</v>
      </c>
      <c r="I26" s="52">
        <f>ROUND('Лр1(ч2)'!K26,2)</f>
        <v>4.6900000000000004</v>
      </c>
      <c r="J26" s="52">
        <f>ROUND('Лр1(ч3)'!K26,2)</f>
        <v>0</v>
      </c>
      <c r="K26" s="53">
        <f>ROUND('Лр1(ч4)'!K26,2)</f>
        <v>0</v>
      </c>
      <c r="L26" s="28"/>
      <c r="M26" s="53"/>
      <c r="N26" s="38"/>
      <c r="O26" s="94"/>
      <c r="P26" s="53">
        <f t="shared" si="30"/>
        <v>0</v>
      </c>
      <c r="Q26" s="18"/>
      <c r="R26" s="94"/>
      <c r="S26" s="53">
        <f t="shared" si="26"/>
        <v>0</v>
      </c>
      <c r="T26" s="18"/>
      <c r="U26" s="94"/>
      <c r="V26" s="53">
        <f t="shared" si="27"/>
        <v>0</v>
      </c>
      <c r="W26" s="18"/>
      <c r="X26" s="94"/>
      <c r="Y26" s="53">
        <f t="shared" si="29"/>
        <v>0</v>
      </c>
      <c r="Z26" s="18"/>
      <c r="AA26" s="94"/>
      <c r="AB26" s="53"/>
      <c r="AC26" s="139"/>
      <c r="AD26" s="16">
        <v>2</v>
      </c>
      <c r="AE26" s="66">
        <v>2</v>
      </c>
      <c r="AF26" s="66"/>
      <c r="AG26" s="66">
        <v>2</v>
      </c>
      <c r="AH26" s="66">
        <v>2</v>
      </c>
      <c r="AI26" s="66">
        <v>2</v>
      </c>
      <c r="AJ26" s="66">
        <v>2</v>
      </c>
      <c r="AK26" s="66">
        <v>2</v>
      </c>
      <c r="AL26" s="66"/>
      <c r="AM26" s="66">
        <v>2</v>
      </c>
      <c r="AN26" s="66">
        <v>2</v>
      </c>
      <c r="AO26" s="166">
        <v>2</v>
      </c>
      <c r="AP26" s="166">
        <v>2</v>
      </c>
      <c r="AQ26" s="66">
        <v>2</v>
      </c>
      <c r="AR26" s="164"/>
      <c r="AS26" s="164">
        <v>2</v>
      </c>
      <c r="AT26" s="164">
        <v>2</v>
      </c>
      <c r="AU26" s="66">
        <v>2</v>
      </c>
      <c r="AV26" s="66"/>
      <c r="AW26" s="66"/>
      <c r="AX26" s="100"/>
      <c r="AY26" s="66">
        <v>2</v>
      </c>
      <c r="AZ26" s="102">
        <v>2</v>
      </c>
      <c r="BA26" s="102">
        <v>2</v>
      </c>
      <c r="BB26" s="66"/>
      <c r="BC26" s="66">
        <v>2</v>
      </c>
      <c r="BD26" s="66">
        <v>2</v>
      </c>
      <c r="BE26" s="170">
        <v>2</v>
      </c>
      <c r="BF26" s="66">
        <v>2</v>
      </c>
      <c r="BG26" s="66">
        <v>2</v>
      </c>
      <c r="BH26" s="66">
        <v>2</v>
      </c>
      <c r="BI26" s="108">
        <v>2</v>
      </c>
      <c r="BJ26" s="66"/>
      <c r="BK26" s="66">
        <v>2</v>
      </c>
      <c r="BL26" s="172">
        <v>2</v>
      </c>
      <c r="BM26" s="175">
        <v>2</v>
      </c>
      <c r="BN26" s="175">
        <v>2</v>
      </c>
      <c r="BO26" s="179">
        <v>2</v>
      </c>
      <c r="BP26" s="179">
        <v>2</v>
      </c>
      <c r="BQ26" s="175">
        <v>2</v>
      </c>
      <c r="BR26" s="179">
        <v>2</v>
      </c>
      <c r="BS26" s="195">
        <v>2</v>
      </c>
      <c r="BT26" s="195">
        <v>2</v>
      </c>
      <c r="BU26" s="195"/>
      <c r="BV26" s="195"/>
      <c r="BW26" s="195"/>
      <c r="BX26" s="195"/>
      <c r="BY26" s="195"/>
      <c r="BZ26" s="179"/>
      <c r="CA26" s="84">
        <f t="shared" si="28"/>
        <v>81.45</v>
      </c>
      <c r="CB26" s="9">
        <f t="shared" si="25"/>
        <v>7.7627872498146777</v>
      </c>
      <c r="CC26" s="137"/>
    </row>
    <row r="27" s="69" customFormat="true">
      <c r="A27" s="19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0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/>
      <c r="M27" s="53"/>
      <c r="N27" s="38"/>
      <c r="O27" s="94"/>
      <c r="P27" s="53">
        <f t="shared" si="30"/>
        <v>0</v>
      </c>
      <c r="Q27" s="18"/>
      <c r="R27" s="94"/>
      <c r="S27" s="53">
        <f t="shared" si="26"/>
        <v>0</v>
      </c>
      <c r="T27" s="18"/>
      <c r="U27" s="94"/>
      <c r="V27" s="53">
        <f t="shared" si="27"/>
        <v>0</v>
      </c>
      <c r="W27" s="18"/>
      <c r="X27" s="94"/>
      <c r="Y27" s="53">
        <f t="shared" si="29"/>
        <v>0</v>
      </c>
      <c r="Z27" s="18"/>
      <c r="AA27" s="94"/>
      <c r="AB27" s="53"/>
      <c r="AC27" s="139"/>
      <c r="AD27" s="16">
        <v>2</v>
      </c>
      <c r="AE27" s="66">
        <v>2</v>
      </c>
      <c r="AF27" s="66"/>
      <c r="AG27" s="66">
        <v>2</v>
      </c>
      <c r="AH27" s="66">
        <v>2</v>
      </c>
      <c r="AI27" s="66">
        <v>2</v>
      </c>
      <c r="AJ27" s="66">
        <v>2</v>
      </c>
      <c r="AK27" s="66">
        <v>2</v>
      </c>
      <c r="AL27" s="66"/>
      <c r="AM27" s="66">
        <v>2</v>
      </c>
      <c r="AN27" s="66">
        <v>2</v>
      </c>
      <c r="AO27" s="166">
        <v>2</v>
      </c>
      <c r="AP27" s="166">
        <v>1</v>
      </c>
      <c r="AQ27" s="66">
        <v>2</v>
      </c>
      <c r="AR27" s="164"/>
      <c r="AS27" s="164">
        <v>2</v>
      </c>
      <c r="AT27" s="164" t="s">
        <v>148</v>
      </c>
      <c r="AU27" s="66">
        <v>2</v>
      </c>
      <c r="AV27" s="66"/>
      <c r="AW27" s="97"/>
      <c r="AX27" s="100"/>
      <c r="AY27" s="66">
        <v>1</v>
      </c>
      <c r="AZ27" s="102" t="s">
        <v>148</v>
      </c>
      <c r="BA27" s="102">
        <v>2</v>
      </c>
      <c r="BB27" s="66"/>
      <c r="BC27" s="103" t="s">
        <v>148</v>
      </c>
      <c r="BD27" s="66" t="s">
        <v>148</v>
      </c>
      <c r="BE27" s="170">
        <v>2</v>
      </c>
      <c r="BF27" s="66">
        <v>2</v>
      </c>
      <c r="BG27" s="66">
        <v>2</v>
      </c>
      <c r="BH27" s="66">
        <v>2</v>
      </c>
      <c r="BI27" s="108">
        <v>2</v>
      </c>
      <c r="BJ27" s="66"/>
      <c r="BK27" s="111">
        <v>2</v>
      </c>
      <c r="BL27" s="172">
        <v>2</v>
      </c>
      <c r="BM27" s="175">
        <v>2</v>
      </c>
      <c r="BN27" s="175">
        <v>2</v>
      </c>
      <c r="BO27" s="179">
        <v>2</v>
      </c>
      <c r="BP27" s="179">
        <v>2</v>
      </c>
      <c r="BQ27" s="175">
        <v>2</v>
      </c>
      <c r="BR27" s="179" t="s">
        <v>148</v>
      </c>
      <c r="BS27" s="195">
        <v>2</v>
      </c>
      <c r="BT27" s="195">
        <v>2</v>
      </c>
      <c r="BU27" s="195"/>
      <c r="BV27" s="195"/>
      <c r="BW27" s="195"/>
      <c r="BX27" s="195"/>
      <c r="BY27" s="195"/>
      <c r="BZ27" s="179"/>
      <c r="CA27" s="84">
        <f t="shared" si="28"/>
        <v>58</v>
      </c>
      <c r="CB27" s="9">
        <f t="shared" si="25"/>
        <v>4.9814677538917715</v>
      </c>
      <c r="CC27" s="137"/>
    </row>
    <row r="28" s="69" customFormat="true">
      <c r="A28" s="19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/>
      <c r="M28" s="53"/>
      <c r="N28" s="38"/>
      <c r="O28" s="94"/>
      <c r="P28" s="53">
        <f t="shared" si="30"/>
        <v>0</v>
      </c>
      <c r="Q28" s="18"/>
      <c r="R28" s="94"/>
      <c r="S28" s="53">
        <f t="shared" si="26"/>
        <v>0</v>
      </c>
      <c r="T28" s="18"/>
      <c r="U28" s="94"/>
      <c r="V28" s="53">
        <f t="shared" si="27"/>
        <v>0</v>
      </c>
      <c r="W28" s="18"/>
      <c r="X28" s="94"/>
      <c r="Y28" s="53">
        <f t="shared" si="29"/>
        <v>0</v>
      </c>
      <c r="Z28" s="18"/>
      <c r="AA28" s="94"/>
      <c r="AB28" s="53"/>
      <c r="AC28" s="139"/>
      <c r="AD28" s="16">
        <v>2</v>
      </c>
      <c r="AE28" s="66">
        <v>2</v>
      </c>
      <c r="AF28" s="66"/>
      <c r="AG28" s="66">
        <v>2</v>
      </c>
      <c r="AH28" s="66">
        <v>2</v>
      </c>
      <c r="AI28" s="66">
        <v>2</v>
      </c>
      <c r="AJ28" s="66">
        <v>2</v>
      </c>
      <c r="AK28" s="66">
        <v>2</v>
      </c>
      <c r="AL28" s="66"/>
      <c r="AM28" s="66">
        <v>2</v>
      </c>
      <c r="AN28" s="66">
        <v>2</v>
      </c>
      <c r="AO28" s="166">
        <v>2</v>
      </c>
      <c r="AP28" s="166">
        <v>1</v>
      </c>
      <c r="AQ28" s="89">
        <v>2</v>
      </c>
      <c r="AR28" s="164"/>
      <c r="AS28" s="164">
        <v>2</v>
      </c>
      <c r="AT28" s="164">
        <v>2</v>
      </c>
      <c r="AU28" s="66">
        <v>2</v>
      </c>
      <c r="AV28" s="66"/>
      <c r="AW28" s="97"/>
      <c r="AX28" s="100"/>
      <c r="AY28" s="99">
        <v>2</v>
      </c>
      <c r="AZ28" s="102">
        <v>2</v>
      </c>
      <c r="BA28" s="102">
        <v>2</v>
      </c>
      <c r="BB28" s="66"/>
      <c r="BC28" s="66">
        <v>2</v>
      </c>
      <c r="BD28" s="66">
        <v>2</v>
      </c>
      <c r="BE28" s="170">
        <v>2</v>
      </c>
      <c r="BF28" s="66">
        <v>1</v>
      </c>
      <c r="BG28" s="66">
        <v>2</v>
      </c>
      <c r="BH28" s="66">
        <v>2</v>
      </c>
      <c r="BI28" s="66">
        <v>2</v>
      </c>
      <c r="BJ28" s="66"/>
      <c r="BK28" s="66">
        <v>0</v>
      </c>
      <c r="BL28" s="172">
        <v>2</v>
      </c>
      <c r="BM28" s="175">
        <v>2</v>
      </c>
      <c r="BN28" s="175">
        <v>2</v>
      </c>
      <c r="BO28" s="179">
        <v>2</v>
      </c>
      <c r="BP28" s="179">
        <v>2</v>
      </c>
      <c r="BQ28" s="175">
        <v>2</v>
      </c>
      <c r="BR28" s="179">
        <v>2</v>
      </c>
      <c r="BS28" s="195">
        <v>2</v>
      </c>
      <c r="BT28" s="195">
        <v>2</v>
      </c>
      <c r="BU28" s="195"/>
      <c r="BV28" s="195"/>
      <c r="BW28" s="195"/>
      <c r="BX28" s="195"/>
      <c r="BY28" s="195"/>
      <c r="BZ28" s="179"/>
      <c r="CA28" s="84">
        <f t="shared" si="28"/>
        <v>66</v>
      </c>
      <c r="CB28" s="9">
        <f t="shared" si="25"/>
        <v>5.9303187546330616</v>
      </c>
      <c r="CC28" s="137"/>
    </row>
    <row r="29" s="69" customFormat="true">
      <c r="A29" s="199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</v>
      </c>
      <c r="J29" s="52">
        <f>ROUND('Лр1(ч3)'!K29,2)</f>
        <v>0</v>
      </c>
      <c r="K29" s="53">
        <f>ROUND('Лр1(ч4)'!K29,2)</f>
        <v>0</v>
      </c>
      <c r="L29" s="28"/>
      <c r="M29" s="53"/>
      <c r="N29" s="38"/>
      <c r="O29" s="94"/>
      <c r="P29" s="53">
        <f t="shared" si="30"/>
        <v>0</v>
      </c>
      <c r="Q29" s="18"/>
      <c r="R29" s="94"/>
      <c r="S29" s="53">
        <f t="shared" si="26"/>
        <v>0</v>
      </c>
      <c r="T29" s="18"/>
      <c r="U29" s="94"/>
      <c r="V29" s="53">
        <f t="shared" si="27"/>
        <v>0</v>
      </c>
      <c r="W29" s="17"/>
      <c r="X29" s="94"/>
      <c r="Y29" s="53">
        <f t="shared" si="29"/>
        <v>0</v>
      </c>
      <c r="Z29" s="18"/>
      <c r="AA29" s="94"/>
      <c r="AB29" s="53"/>
      <c r="AC29" s="139"/>
      <c r="AD29" s="16">
        <v>2</v>
      </c>
      <c r="AE29" s="66">
        <v>2</v>
      </c>
      <c r="AF29" s="66"/>
      <c r="AG29" s="66">
        <v>2</v>
      </c>
      <c r="AH29" s="66">
        <v>2</v>
      </c>
      <c r="AI29" s="66">
        <v>2</v>
      </c>
      <c r="AJ29" s="66">
        <v>2</v>
      </c>
      <c r="AK29" s="66">
        <v>2</v>
      </c>
      <c r="AL29" s="66"/>
      <c r="AM29" s="106">
        <v>2</v>
      </c>
      <c r="AN29" s="66">
        <v>2</v>
      </c>
      <c r="AO29" s="166">
        <v>2</v>
      </c>
      <c r="AP29" s="166">
        <v>2</v>
      </c>
      <c r="AQ29" s="66">
        <v>2</v>
      </c>
      <c r="AR29" s="164"/>
      <c r="AS29" s="164">
        <v>2</v>
      </c>
      <c r="AT29" s="164" t="s">
        <v>148</v>
      </c>
      <c r="AU29" s="66">
        <v>2</v>
      </c>
      <c r="AV29" s="66"/>
      <c r="AW29" s="97"/>
      <c r="AX29" s="100"/>
      <c r="AY29" s="66">
        <v>2</v>
      </c>
      <c r="AZ29" s="102">
        <v>2</v>
      </c>
      <c r="BA29" s="102">
        <v>2</v>
      </c>
      <c r="BB29" s="66"/>
      <c r="BC29" s="66" t="s">
        <v>148</v>
      </c>
      <c r="BD29" s="66">
        <v>2</v>
      </c>
      <c r="BE29" s="170">
        <v>2</v>
      </c>
      <c r="BF29" s="66">
        <v>2</v>
      </c>
      <c r="BG29" s="105">
        <v>2</v>
      </c>
      <c r="BH29" s="66" t="s">
        <v>148</v>
      </c>
      <c r="BI29" s="66" t="s">
        <v>148</v>
      </c>
      <c r="BJ29" s="66"/>
      <c r="BK29" s="66">
        <v>2</v>
      </c>
      <c r="BL29" s="172">
        <v>1</v>
      </c>
      <c r="BM29" s="175">
        <v>2</v>
      </c>
      <c r="BN29" s="175">
        <v>2</v>
      </c>
      <c r="BO29" s="179">
        <v>2</v>
      </c>
      <c r="BP29" s="179">
        <v>2</v>
      </c>
      <c r="BQ29" s="175">
        <v>2</v>
      </c>
      <c r="BR29" s="179">
        <v>1</v>
      </c>
      <c r="BS29" s="195" t="s">
        <v>148</v>
      </c>
      <c r="BT29" s="195">
        <v>2</v>
      </c>
      <c r="BU29" s="195"/>
      <c r="BV29" s="195"/>
      <c r="BW29" s="195"/>
      <c r="BX29" s="195"/>
      <c r="BY29" s="195"/>
      <c r="BZ29" s="179"/>
      <c r="CA29" s="84">
        <f t="shared" si="28"/>
        <v>58</v>
      </c>
      <c r="CB29" s="9">
        <f t="shared" si="25"/>
        <v>4.9814677538917715</v>
      </c>
      <c r="CC29" s="137"/>
    </row>
    <row r="30" s="69" customFormat="true">
      <c r="A30" s="199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7.14</v>
      </c>
      <c r="I30" s="52">
        <f>ROUND('Лр1(ч2)'!K30,2)</f>
        <v>5.31</v>
      </c>
      <c r="J30" s="52">
        <f>ROUND('Лр1(ч3)'!K30,2)</f>
        <v>0</v>
      </c>
      <c r="K30" s="53">
        <f>ROUND('Лр1(ч4)'!K30,2)</f>
        <v>0</v>
      </c>
      <c r="L30" s="28"/>
      <c r="M30" s="53"/>
      <c r="N30" s="38"/>
      <c r="O30" s="94"/>
      <c r="P30" s="53">
        <f t="shared" si="30"/>
        <v>0</v>
      </c>
      <c r="Q30" s="18"/>
      <c r="R30" s="94"/>
      <c r="S30" s="53">
        <f t="shared" si="26"/>
        <v>0</v>
      </c>
      <c r="T30" s="18"/>
      <c r="U30" s="94"/>
      <c r="V30" s="53">
        <f t="shared" si="27"/>
        <v>0</v>
      </c>
      <c r="W30" s="18"/>
      <c r="X30" s="94"/>
      <c r="Y30" s="53">
        <f t="shared" si="29"/>
        <v>0</v>
      </c>
      <c r="Z30" s="18"/>
      <c r="AA30" s="94"/>
      <c r="AB30" s="53"/>
      <c r="AC30" s="139"/>
      <c r="AD30" s="16">
        <v>2</v>
      </c>
      <c r="AE30" s="66">
        <v>2</v>
      </c>
      <c r="AF30" s="66"/>
      <c r="AG30" s="66">
        <v>2</v>
      </c>
      <c r="AH30" s="66">
        <v>2</v>
      </c>
      <c r="AI30" s="66">
        <v>2</v>
      </c>
      <c r="AJ30" s="66">
        <v>2</v>
      </c>
      <c r="AK30" s="66">
        <v>2</v>
      </c>
      <c r="AL30" s="66"/>
      <c r="AM30" s="66">
        <v>2</v>
      </c>
      <c r="AN30" s="66">
        <v>4</v>
      </c>
      <c r="AO30" s="166">
        <v>2</v>
      </c>
      <c r="AP30" s="166">
        <v>1</v>
      </c>
      <c r="AQ30" s="66">
        <v>4</v>
      </c>
      <c r="AR30" s="164"/>
      <c r="AS30" s="164">
        <v>2</v>
      </c>
      <c r="AT30" s="164">
        <v>2</v>
      </c>
      <c r="AU30" s="66">
        <v>2</v>
      </c>
      <c r="AV30" s="66"/>
      <c r="AW30" s="66"/>
      <c r="AX30" s="100"/>
      <c r="AY30" s="66">
        <v>2</v>
      </c>
      <c r="AZ30" s="102">
        <v>2</v>
      </c>
      <c r="BA30" s="102">
        <v>2</v>
      </c>
      <c r="BB30" s="66"/>
      <c r="BC30" s="66" t="s">
        <v>148</v>
      </c>
      <c r="BD30" s="66">
        <v>2</v>
      </c>
      <c r="BE30" s="170">
        <v>2</v>
      </c>
      <c r="BF30" s="66">
        <v>2</v>
      </c>
      <c r="BG30" s="66">
        <v>2</v>
      </c>
      <c r="BH30" s="66">
        <v>2</v>
      </c>
      <c r="BI30" s="108">
        <v>2</v>
      </c>
      <c r="BJ30" s="66"/>
      <c r="BK30" s="66">
        <v>2</v>
      </c>
      <c r="BL30" s="172">
        <v>2</v>
      </c>
      <c r="BM30" s="175">
        <v>2</v>
      </c>
      <c r="BN30" s="175">
        <v>2</v>
      </c>
      <c r="BO30" s="179">
        <v>2</v>
      </c>
      <c r="BP30" s="179">
        <v>2</v>
      </c>
      <c r="BQ30" s="175">
        <v>2</v>
      </c>
      <c r="BR30" s="179">
        <v>2</v>
      </c>
      <c r="BS30" s="195">
        <v>2</v>
      </c>
      <c r="BT30" s="195">
        <v>2</v>
      </c>
      <c r="BU30" s="195"/>
      <c r="BV30" s="195"/>
      <c r="BW30" s="195"/>
      <c r="BX30" s="195"/>
      <c r="BY30" s="195"/>
      <c r="BZ30" s="179"/>
      <c r="CA30" s="84">
        <f t="shared" si="28"/>
        <v>83.45</v>
      </c>
      <c r="CB30" s="9">
        <f t="shared" si="25"/>
        <v>8</v>
      </c>
      <c r="CC30" s="137"/>
    </row>
    <row r="31" s="69" customFormat="true">
      <c r="A31" s="199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/>
      <c r="M31" s="53"/>
      <c r="N31" s="38"/>
      <c r="O31" s="94"/>
      <c r="P31" s="53">
        <f t="shared" si="30"/>
        <v>0</v>
      </c>
      <c r="Q31" s="18"/>
      <c r="R31" s="94"/>
      <c r="S31" s="53">
        <f t="shared" si="26"/>
        <v>0</v>
      </c>
      <c r="T31" s="18"/>
      <c r="U31" s="94"/>
      <c r="V31" s="53">
        <f t="shared" si="27"/>
        <v>0</v>
      </c>
      <c r="W31" s="17"/>
      <c r="X31" s="94"/>
      <c r="Y31" s="53">
        <f t="shared" si="29"/>
        <v>0</v>
      </c>
      <c r="Z31" s="18"/>
      <c r="AA31" s="94"/>
      <c r="AB31" s="53"/>
      <c r="AC31" s="139"/>
      <c r="AD31" s="16">
        <v>2</v>
      </c>
      <c r="AE31" s="66">
        <v>2</v>
      </c>
      <c r="AF31" s="66"/>
      <c r="AG31" s="66">
        <v>2</v>
      </c>
      <c r="AH31" s="66">
        <v>2</v>
      </c>
      <c r="AI31" s="66">
        <v>2</v>
      </c>
      <c r="AJ31" s="66">
        <v>2</v>
      </c>
      <c r="AK31" s="66">
        <v>2</v>
      </c>
      <c r="AL31" s="66"/>
      <c r="AM31" s="66">
        <v>2</v>
      </c>
      <c r="AN31" s="66">
        <v>2</v>
      </c>
      <c r="AO31" s="166">
        <v>2</v>
      </c>
      <c r="AP31" s="166">
        <v>1</v>
      </c>
      <c r="AQ31" s="66">
        <v>2</v>
      </c>
      <c r="AR31" s="164"/>
      <c r="AS31" s="164">
        <v>2</v>
      </c>
      <c r="AT31" s="164">
        <v>2</v>
      </c>
      <c r="AU31" s="66">
        <v>2</v>
      </c>
      <c r="AV31" s="66"/>
      <c r="AW31" s="66"/>
      <c r="AX31" s="100"/>
      <c r="AY31" s="66">
        <v>2</v>
      </c>
      <c r="AZ31" s="102">
        <v>2</v>
      </c>
      <c r="BA31" s="102">
        <v>2</v>
      </c>
      <c r="BB31" s="66"/>
      <c r="BC31" s="66" t="s">
        <v>148</v>
      </c>
      <c r="BD31" s="66">
        <v>2</v>
      </c>
      <c r="BE31" s="170">
        <v>2</v>
      </c>
      <c r="BF31" s="66">
        <v>2</v>
      </c>
      <c r="BG31" s="66">
        <v>2</v>
      </c>
      <c r="BH31" s="66">
        <v>2</v>
      </c>
      <c r="BI31" s="66">
        <v>2</v>
      </c>
      <c r="BJ31" s="66"/>
      <c r="BK31" s="66">
        <v>2</v>
      </c>
      <c r="BL31" s="172">
        <v>2</v>
      </c>
      <c r="BM31" s="175">
        <v>2</v>
      </c>
      <c r="BN31" s="175">
        <v>4</v>
      </c>
      <c r="BO31" s="179">
        <v>2</v>
      </c>
      <c r="BP31" s="179" t="s">
        <v>148</v>
      </c>
      <c r="BQ31" s="175" t="s">
        <v>148</v>
      </c>
      <c r="BR31" s="179" t="s">
        <v>148</v>
      </c>
      <c r="BS31" s="195" t="s">
        <v>148</v>
      </c>
      <c r="BT31" s="195" t="s">
        <v>148</v>
      </c>
      <c r="BU31" s="195"/>
      <c r="BV31" s="195"/>
      <c r="BW31" s="195"/>
      <c r="BX31" s="195"/>
      <c r="BY31" s="195"/>
      <c r="BZ31" s="179"/>
      <c r="CA31" s="84">
        <f t="shared" si="28"/>
        <v>59</v>
      </c>
      <c r="CB31" s="9">
        <f t="shared" si="25"/>
        <v>5.1000741289844331</v>
      </c>
      <c r="CC31" s="137"/>
    </row>
    <row r="32" s="69" customFormat="true">
      <c r="A32" s="199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4.55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/>
      <c r="M32" s="53"/>
      <c r="N32" s="38"/>
      <c r="O32" s="94"/>
      <c r="P32" s="53">
        <f t="shared" si="30"/>
        <v>0</v>
      </c>
      <c r="Q32" s="38"/>
      <c r="R32" s="94"/>
      <c r="S32" s="53">
        <f t="shared" si="26"/>
        <v>0</v>
      </c>
      <c r="T32" s="18"/>
      <c r="U32" s="94"/>
      <c r="V32" s="53">
        <f t="shared" si="27"/>
        <v>0</v>
      </c>
      <c r="W32" s="18"/>
      <c r="X32" s="94"/>
      <c r="Y32" s="53">
        <f t="shared" si="29"/>
        <v>0</v>
      </c>
      <c r="Z32" s="18"/>
      <c r="AA32" s="94"/>
      <c r="AB32" s="53"/>
      <c r="AC32" s="139"/>
      <c r="AD32" s="16">
        <v>2</v>
      </c>
      <c r="AE32" s="66">
        <v>2</v>
      </c>
      <c r="AF32" s="66"/>
      <c r="AG32" s="66">
        <v>2</v>
      </c>
      <c r="AH32" s="66">
        <v>2</v>
      </c>
      <c r="AI32" s="66">
        <v>2</v>
      </c>
      <c r="AJ32" s="66">
        <v>2</v>
      </c>
      <c r="AK32" s="66">
        <v>2</v>
      </c>
      <c r="AL32" s="66"/>
      <c r="AM32" s="66">
        <v>2</v>
      </c>
      <c r="AN32" s="66">
        <v>2</v>
      </c>
      <c r="AO32" s="166">
        <v>2</v>
      </c>
      <c r="AP32" s="166">
        <v>2</v>
      </c>
      <c r="AQ32" s="66">
        <v>2</v>
      </c>
      <c r="AR32" s="164"/>
      <c r="AS32" s="164">
        <v>2</v>
      </c>
      <c r="AT32" s="164">
        <v>2</v>
      </c>
      <c r="AU32" s="66">
        <v>2</v>
      </c>
      <c r="AV32" s="66"/>
      <c r="AW32" s="66"/>
      <c r="AX32" s="100"/>
      <c r="AY32" s="66">
        <v>2</v>
      </c>
      <c r="AZ32" s="102">
        <v>2</v>
      </c>
      <c r="BA32" s="102">
        <v>2</v>
      </c>
      <c r="BB32" s="66"/>
      <c r="BC32" s="66" t="s">
        <v>148</v>
      </c>
      <c r="BD32" s="66">
        <v>2</v>
      </c>
      <c r="BE32" s="170">
        <v>2</v>
      </c>
      <c r="BF32" s="66">
        <v>2</v>
      </c>
      <c r="BG32" s="66">
        <v>2</v>
      </c>
      <c r="BH32" s="66">
        <v>2</v>
      </c>
      <c r="BI32" s="66">
        <v>2</v>
      </c>
      <c r="BJ32" s="66"/>
      <c r="BK32" s="66">
        <v>2</v>
      </c>
      <c r="BL32" s="172">
        <v>2</v>
      </c>
      <c r="BM32" s="175">
        <v>2</v>
      </c>
      <c r="BN32" s="175">
        <v>2</v>
      </c>
      <c r="BO32" s="179">
        <v>2</v>
      </c>
      <c r="BP32" s="179">
        <v>2</v>
      </c>
      <c r="BQ32" s="175">
        <v>2</v>
      </c>
      <c r="BR32" s="179">
        <v>2</v>
      </c>
      <c r="BS32" s="195">
        <v>2</v>
      </c>
      <c r="BT32" s="195">
        <v>2</v>
      </c>
      <c r="BU32" s="195"/>
      <c r="BV32" s="195"/>
      <c r="BW32" s="195"/>
      <c r="BX32" s="195"/>
      <c r="BY32" s="195"/>
      <c r="BZ32" s="179"/>
      <c r="CA32" s="84">
        <f t="shared" si="28"/>
        <v>72.55</v>
      </c>
      <c r="CB32" s="9">
        <f t="shared" si="25"/>
        <v>6.7071905114899923</v>
      </c>
      <c r="CC32" s="137"/>
    </row>
    <row r="33" s="69" customFormat="true">
      <c r="A33" s="199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0</v>
      </c>
      <c r="K33" s="53">
        <f>ROUND('Лр1(ч4)'!K33,2)</f>
        <v>0</v>
      </c>
      <c r="L33" s="28"/>
      <c r="M33" s="53"/>
      <c r="N33" s="38"/>
      <c r="O33" s="94"/>
      <c r="P33" s="53">
        <f t="shared" si="30"/>
        <v>0</v>
      </c>
      <c r="Q33" s="18"/>
      <c r="R33" s="94"/>
      <c r="S33" s="53">
        <f t="shared" si="26"/>
        <v>0</v>
      </c>
      <c r="T33" s="18"/>
      <c r="U33" s="94"/>
      <c r="V33" s="53">
        <f t="shared" si="27"/>
        <v>0</v>
      </c>
      <c r="W33" s="18"/>
      <c r="X33" s="94"/>
      <c r="Y33" s="53">
        <f t="shared" si="29"/>
        <v>0</v>
      </c>
      <c r="Z33" s="18"/>
      <c r="AA33" s="94"/>
      <c r="AB33" s="53"/>
      <c r="AC33" s="139"/>
      <c r="AD33" s="16">
        <v>2</v>
      </c>
      <c r="AE33" s="66">
        <v>2</v>
      </c>
      <c r="AF33" s="66"/>
      <c r="AG33" s="66">
        <v>2</v>
      </c>
      <c r="AH33" s="66">
        <v>2</v>
      </c>
      <c r="AI33" s="66">
        <v>2</v>
      </c>
      <c r="AJ33" s="66">
        <v>2</v>
      </c>
      <c r="AK33" s="66">
        <v>2</v>
      </c>
      <c r="AL33" s="66"/>
      <c r="AM33" s="66">
        <v>2</v>
      </c>
      <c r="AN33" s="66">
        <v>2</v>
      </c>
      <c r="AO33" s="166">
        <v>2</v>
      </c>
      <c r="AP33" s="166">
        <v>2</v>
      </c>
      <c r="AQ33" s="89">
        <v>2</v>
      </c>
      <c r="AR33" s="164"/>
      <c r="AS33" s="164">
        <v>2</v>
      </c>
      <c r="AT33" s="164">
        <v>2</v>
      </c>
      <c r="AU33" s="66">
        <v>2</v>
      </c>
      <c r="AV33" s="66"/>
      <c r="AW33" s="66"/>
      <c r="AX33" s="66"/>
      <c r="AY33" s="66">
        <v>2</v>
      </c>
      <c r="AZ33" s="102">
        <v>2</v>
      </c>
      <c r="BA33" s="102">
        <v>2</v>
      </c>
      <c r="BB33" s="66"/>
      <c r="BC33" s="66">
        <v>2</v>
      </c>
      <c r="BD33" s="66">
        <v>2</v>
      </c>
      <c r="BE33" s="170">
        <v>2</v>
      </c>
      <c r="BF33" s="66">
        <v>2</v>
      </c>
      <c r="BG33" s="105">
        <v>2</v>
      </c>
      <c r="BH33" s="66">
        <v>2</v>
      </c>
      <c r="BI33" s="66">
        <v>2</v>
      </c>
      <c r="BJ33" s="66"/>
      <c r="BK33" s="66">
        <v>2</v>
      </c>
      <c r="BL33" s="172">
        <v>2</v>
      </c>
      <c r="BM33" s="175">
        <v>2</v>
      </c>
      <c r="BN33" s="175">
        <v>2</v>
      </c>
      <c r="BO33" s="179">
        <v>2</v>
      </c>
      <c r="BP33" s="179">
        <v>2</v>
      </c>
      <c r="BQ33" s="175">
        <v>2</v>
      </c>
      <c r="BR33" s="179">
        <v>2</v>
      </c>
      <c r="BS33" s="195">
        <v>2</v>
      </c>
      <c r="BT33" s="195">
        <v>2</v>
      </c>
      <c r="BU33" s="195"/>
      <c r="BV33" s="195"/>
      <c r="BW33" s="195"/>
      <c r="BX33" s="195"/>
      <c r="BY33" s="195"/>
      <c r="BZ33" s="179"/>
      <c r="CA33" s="84">
        <f t="shared" si="28"/>
        <v>82.82</v>
      </c>
      <c r="CB33" s="9">
        <f t="shared" si="25"/>
        <v>7.9252779836916218</v>
      </c>
      <c r="CC33" s="137"/>
    </row>
    <row r="34" s="69" customFormat="true">
      <c r="A34" s="199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0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/>
      <c r="M34" s="53"/>
      <c r="N34" s="38"/>
      <c r="O34" s="94"/>
      <c r="P34" s="53">
        <f t="shared" si="30"/>
        <v>0</v>
      </c>
      <c r="Q34" s="18"/>
      <c r="R34" s="94"/>
      <c r="S34" s="53">
        <f t="shared" si="26"/>
        <v>0</v>
      </c>
      <c r="T34" s="18"/>
      <c r="U34" s="94"/>
      <c r="V34" s="53">
        <f t="shared" si="27"/>
        <v>0</v>
      </c>
      <c r="W34" s="18"/>
      <c r="X34" s="94"/>
      <c r="Y34" s="53">
        <f t="shared" si="29"/>
        <v>0</v>
      </c>
      <c r="Z34" s="18"/>
      <c r="AA34" s="94"/>
      <c r="AB34" s="53"/>
      <c r="AC34" s="139"/>
      <c r="AD34" s="16">
        <v>2</v>
      </c>
      <c r="AE34" s="66">
        <v>2</v>
      </c>
      <c r="AF34" s="66"/>
      <c r="AG34" s="66">
        <v>2</v>
      </c>
      <c r="AH34" s="66">
        <v>2</v>
      </c>
      <c r="AI34" s="66">
        <v>2</v>
      </c>
      <c r="AJ34" s="66">
        <v>2</v>
      </c>
      <c r="AK34" s="66">
        <v>2</v>
      </c>
      <c r="AL34" s="66"/>
      <c r="AM34" s="66">
        <v>2</v>
      </c>
      <c r="AN34" s="66">
        <v>2</v>
      </c>
      <c r="AO34" s="166">
        <v>2</v>
      </c>
      <c r="AP34" s="166">
        <v>2</v>
      </c>
      <c r="AQ34" s="89">
        <v>2</v>
      </c>
      <c r="AR34" s="164"/>
      <c r="AS34" s="164">
        <v>2</v>
      </c>
      <c r="AT34" s="164">
        <v>2</v>
      </c>
      <c r="AU34" s="66">
        <v>2</v>
      </c>
      <c r="AV34" s="66"/>
      <c r="AW34" s="66"/>
      <c r="AX34" s="66"/>
      <c r="AY34" s="66">
        <v>2</v>
      </c>
      <c r="AZ34" s="102">
        <v>2</v>
      </c>
      <c r="BA34" s="102">
        <v>2</v>
      </c>
      <c r="BB34" s="66"/>
      <c r="BC34" s="66">
        <v>2</v>
      </c>
      <c r="BD34" s="66">
        <v>2</v>
      </c>
      <c r="BE34" s="170">
        <v>2</v>
      </c>
      <c r="BF34" s="66">
        <v>2</v>
      </c>
      <c r="BG34" s="66">
        <v>2</v>
      </c>
      <c r="BH34" s="66">
        <v>2</v>
      </c>
      <c r="BI34" s="66">
        <v>2</v>
      </c>
      <c r="BJ34" s="66"/>
      <c r="BK34" s="66">
        <v>0</v>
      </c>
      <c r="BL34" s="172">
        <v>2</v>
      </c>
      <c r="BM34" s="175" t="s">
        <v>148</v>
      </c>
      <c r="BN34" s="175">
        <v>2</v>
      </c>
      <c r="BO34" s="179">
        <v>2</v>
      </c>
      <c r="BP34" s="179" t="s">
        <v>148</v>
      </c>
      <c r="BQ34" s="175" t="s">
        <v>148</v>
      </c>
      <c r="BR34" s="179">
        <v>2</v>
      </c>
      <c r="BS34" s="195">
        <v>2</v>
      </c>
      <c r="BT34" s="195">
        <v>2</v>
      </c>
      <c r="BU34" s="195"/>
      <c r="BV34" s="195"/>
      <c r="BW34" s="195"/>
      <c r="BX34" s="195"/>
      <c r="BY34" s="195"/>
      <c r="BZ34" s="179"/>
      <c r="CA34" s="84">
        <f t="shared" si="28"/>
        <v>62</v>
      </c>
      <c r="CB34" s="9">
        <f t="shared" si="25"/>
        <v>5.4558932542624161</v>
      </c>
      <c r="CC34" s="137"/>
    </row>
    <row r="35" s="69" customFormat="true">
      <c r="A35" s="199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6.28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/>
      <c r="M35" s="53"/>
      <c r="N35" s="38"/>
      <c r="O35" s="94"/>
      <c r="P35" s="53">
        <f t="shared" si="30"/>
        <v>0</v>
      </c>
      <c r="Q35" s="18"/>
      <c r="R35" s="94"/>
      <c r="S35" s="53">
        <f t="shared" si="26"/>
        <v>0</v>
      </c>
      <c r="T35" s="18"/>
      <c r="U35" s="94"/>
      <c r="V35" s="53">
        <f t="shared" si="27"/>
        <v>0</v>
      </c>
      <c r="W35" s="17"/>
      <c r="X35" s="94"/>
      <c r="Y35" s="53">
        <f t="shared" si="29"/>
        <v>0</v>
      </c>
      <c r="Z35" s="18"/>
      <c r="AA35" s="94"/>
      <c r="AB35" s="53"/>
      <c r="AC35" s="139"/>
      <c r="AD35" s="16">
        <v>2</v>
      </c>
      <c r="AE35" s="66">
        <v>2</v>
      </c>
      <c r="AF35" s="66"/>
      <c r="AG35" s="66">
        <v>2</v>
      </c>
      <c r="AH35" s="66">
        <v>2</v>
      </c>
      <c r="AI35" s="66">
        <v>2</v>
      </c>
      <c r="AJ35" s="66">
        <v>2</v>
      </c>
      <c r="AK35" s="66" t="s">
        <v>148</v>
      </c>
      <c r="AL35" s="66"/>
      <c r="AM35" s="66">
        <v>2</v>
      </c>
      <c r="AN35" s="66">
        <v>2</v>
      </c>
      <c r="AO35" s="166">
        <v>2</v>
      </c>
      <c r="AP35" s="166">
        <v>2</v>
      </c>
      <c r="AQ35" s="66">
        <v>2</v>
      </c>
      <c r="AR35" s="164"/>
      <c r="AS35" s="164">
        <v>2</v>
      </c>
      <c r="AT35" s="164">
        <v>2</v>
      </c>
      <c r="AU35" s="66">
        <v>2</v>
      </c>
      <c r="AV35" s="66"/>
      <c r="AW35" s="66"/>
      <c r="AX35" s="66"/>
      <c r="AY35" s="66">
        <v>2</v>
      </c>
      <c r="AZ35" s="102">
        <v>2</v>
      </c>
      <c r="BA35" s="102">
        <v>2</v>
      </c>
      <c r="BB35" s="66"/>
      <c r="BC35" s="66">
        <v>2</v>
      </c>
      <c r="BD35" s="66">
        <v>2</v>
      </c>
      <c r="BE35" s="170">
        <v>2</v>
      </c>
      <c r="BF35" s="66">
        <v>2</v>
      </c>
      <c r="BG35" s="105">
        <v>2</v>
      </c>
      <c r="BH35" s="66">
        <v>2</v>
      </c>
      <c r="BI35" s="66">
        <v>2</v>
      </c>
      <c r="BJ35" s="66"/>
      <c r="BK35" s="66">
        <v>2</v>
      </c>
      <c r="BL35" s="172">
        <v>2</v>
      </c>
      <c r="BM35" s="175">
        <v>2</v>
      </c>
      <c r="BN35" s="175">
        <v>2</v>
      </c>
      <c r="BO35" s="179">
        <v>2</v>
      </c>
      <c r="BP35" s="179">
        <v>2</v>
      </c>
      <c r="BQ35" s="175">
        <v>2</v>
      </c>
      <c r="BR35" s="179">
        <v>2</v>
      </c>
      <c r="BS35" s="195">
        <v>2</v>
      </c>
      <c r="BT35" s="195">
        <v>2</v>
      </c>
      <c r="BU35" s="195"/>
      <c r="BV35" s="195"/>
      <c r="BW35" s="195"/>
      <c r="BX35" s="195"/>
      <c r="BY35" s="195"/>
      <c r="BZ35" s="179"/>
      <c r="CA35" s="84">
        <f t="shared" si="28"/>
        <v>74.28</v>
      </c>
      <c r="CB35" s="9">
        <f t="shared" si="25"/>
        <v>6.9123795404002966</v>
      </c>
      <c r="CC35" s="137"/>
    </row>
    <row r="36" s="69" customFormat="true">
      <c r="A36" s="199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3.71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/>
      <c r="M36" s="53"/>
      <c r="N36" s="38"/>
      <c r="O36" s="94"/>
      <c r="P36" s="53">
        <f t="shared" si="30"/>
        <v>0</v>
      </c>
      <c r="Q36" s="18"/>
      <c r="R36" s="94"/>
      <c r="S36" s="53">
        <f t="shared" si="26"/>
        <v>0</v>
      </c>
      <c r="T36" s="18"/>
      <c r="U36" s="94"/>
      <c r="V36" s="53">
        <f t="shared" si="27"/>
        <v>0</v>
      </c>
      <c r="W36" s="18"/>
      <c r="X36" s="94"/>
      <c r="Y36" s="53">
        <f t="shared" si="29"/>
        <v>0</v>
      </c>
      <c r="Z36" s="18"/>
      <c r="AA36" s="94"/>
      <c r="AB36" s="53"/>
      <c r="AC36" s="139"/>
      <c r="AD36" s="16">
        <v>2</v>
      </c>
      <c r="AE36" s="66">
        <v>2</v>
      </c>
      <c r="AF36" s="66"/>
      <c r="AG36" s="66">
        <v>2</v>
      </c>
      <c r="AH36" s="66">
        <v>2</v>
      </c>
      <c r="AI36" s="66">
        <v>2</v>
      </c>
      <c r="AJ36" s="66">
        <v>2</v>
      </c>
      <c r="AK36" s="66">
        <v>2</v>
      </c>
      <c r="AL36" s="66"/>
      <c r="AM36" s="66">
        <v>2</v>
      </c>
      <c r="AN36" s="66">
        <v>4</v>
      </c>
      <c r="AO36" s="166">
        <v>2</v>
      </c>
      <c r="AP36" s="166">
        <v>2</v>
      </c>
      <c r="AQ36" s="89">
        <v>2</v>
      </c>
      <c r="AR36" s="164"/>
      <c r="AS36" s="164">
        <v>2</v>
      </c>
      <c r="AT36" s="164">
        <v>2</v>
      </c>
      <c r="AU36" s="90">
        <v>2</v>
      </c>
      <c r="AV36" s="66"/>
      <c r="AW36" s="66"/>
      <c r="AX36" s="66"/>
      <c r="AY36" s="66">
        <v>2</v>
      </c>
      <c r="AZ36" s="102">
        <v>2</v>
      </c>
      <c r="BA36" s="102">
        <v>2</v>
      </c>
      <c r="BB36" s="66"/>
      <c r="BC36" s="103">
        <v>2</v>
      </c>
      <c r="BD36" s="66">
        <v>2</v>
      </c>
      <c r="BE36" s="170">
        <v>2</v>
      </c>
      <c r="BF36" s="66">
        <v>2</v>
      </c>
      <c r="BG36" s="66">
        <v>2</v>
      </c>
      <c r="BH36" s="66">
        <v>2</v>
      </c>
      <c r="BI36" s="66">
        <v>2</v>
      </c>
      <c r="BJ36" s="66"/>
      <c r="BK36" s="66">
        <v>2</v>
      </c>
      <c r="BL36" s="172" t="s">
        <v>148</v>
      </c>
      <c r="BM36" s="175">
        <v>2</v>
      </c>
      <c r="BN36" s="175">
        <v>2</v>
      </c>
      <c r="BO36" s="179">
        <v>2</v>
      </c>
      <c r="BP36" s="179">
        <v>2</v>
      </c>
      <c r="BQ36" s="175">
        <v>2</v>
      </c>
      <c r="BR36" s="179">
        <v>2</v>
      </c>
      <c r="BS36" s="195">
        <v>2</v>
      </c>
      <c r="BT36" s="195">
        <v>2</v>
      </c>
      <c r="BU36" s="195"/>
      <c r="BV36" s="195"/>
      <c r="BW36" s="195"/>
      <c r="BX36" s="195"/>
      <c r="BY36" s="195"/>
      <c r="BZ36" s="179"/>
      <c r="CA36" s="84">
        <f t="shared" si="28"/>
        <v>73.709999999999994</v>
      </c>
      <c r="CB36" s="9">
        <f t="shared" si="25"/>
        <v>6.8447739065974789</v>
      </c>
      <c r="CC36" s="137"/>
    </row>
    <row r="37" s="69" customFormat="true">
      <c r="A37" s="199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/>
      <c r="M37" s="53"/>
      <c r="N37" s="38"/>
      <c r="O37" s="94"/>
      <c r="P37" s="53">
        <f t="shared" si="30"/>
        <v>0</v>
      </c>
      <c r="Q37" s="18"/>
      <c r="R37" s="94"/>
      <c r="S37" s="53">
        <f t="shared" si="26"/>
        <v>0</v>
      </c>
      <c r="T37" s="18"/>
      <c r="U37" s="94"/>
      <c r="V37" s="53">
        <f t="shared" si="27"/>
        <v>0</v>
      </c>
      <c r="W37" s="18"/>
      <c r="X37" s="94"/>
      <c r="Y37" s="53">
        <f t="shared" si="29"/>
        <v>0</v>
      </c>
      <c r="Z37" s="18"/>
      <c r="AA37" s="94"/>
      <c r="AB37" s="53"/>
      <c r="AC37" s="139"/>
      <c r="AD37" s="16" t="s">
        <v>148</v>
      </c>
      <c r="AE37" s="66">
        <v>2</v>
      </c>
      <c r="AF37" s="66"/>
      <c r="AG37" s="66">
        <v>2</v>
      </c>
      <c r="AH37" s="66">
        <v>2</v>
      </c>
      <c r="AI37" s="66">
        <v>2</v>
      </c>
      <c r="AJ37" s="66">
        <v>1</v>
      </c>
      <c r="AK37" s="66">
        <v>2</v>
      </c>
      <c r="AL37" s="66"/>
      <c r="AM37" s="66">
        <v>2</v>
      </c>
      <c r="AN37" s="66">
        <v>2</v>
      </c>
      <c r="AO37" s="166">
        <v>2</v>
      </c>
      <c r="AP37" s="166" t="s">
        <v>148</v>
      </c>
      <c r="AQ37" s="163" t="s">
        <v>148</v>
      </c>
      <c r="AR37" s="164"/>
      <c r="AS37" s="164">
        <v>2</v>
      </c>
      <c r="AT37" s="164">
        <v>2</v>
      </c>
      <c r="AU37" s="90">
        <v>2</v>
      </c>
      <c r="AV37" s="66"/>
      <c r="AW37" s="66"/>
      <c r="AX37" s="66"/>
      <c r="AY37" s="66" t="s">
        <v>148</v>
      </c>
      <c r="AZ37" s="102" t="s">
        <v>148</v>
      </c>
      <c r="BA37" s="102" t="s">
        <v>148</v>
      </c>
      <c r="BB37" s="66"/>
      <c r="BC37" s="103">
        <v>2</v>
      </c>
      <c r="BD37" s="167">
        <v>2</v>
      </c>
      <c r="BE37" s="170" t="s">
        <v>148</v>
      </c>
      <c r="BF37" s="66" t="s">
        <v>148</v>
      </c>
      <c r="BG37" s="105" t="s">
        <v>148</v>
      </c>
      <c r="BH37" s="66" t="s">
        <v>148</v>
      </c>
      <c r="BI37" s="66" t="s">
        <v>148</v>
      </c>
      <c r="BJ37" s="66"/>
      <c r="BK37" s="111">
        <v>0</v>
      </c>
      <c r="BL37" s="172">
        <v>2</v>
      </c>
      <c r="BM37" s="175" t="s">
        <v>148</v>
      </c>
      <c r="BN37" s="175">
        <v>2</v>
      </c>
      <c r="BO37" s="179">
        <v>2</v>
      </c>
      <c r="BP37" s="179" t="s">
        <v>148</v>
      </c>
      <c r="BQ37" s="175" t="s">
        <v>148</v>
      </c>
      <c r="BR37" s="179" t="s">
        <v>148</v>
      </c>
      <c r="BS37" s="195">
        <v>2</v>
      </c>
      <c r="BT37" s="195">
        <v>2</v>
      </c>
      <c r="BU37" s="195"/>
      <c r="BV37" s="195"/>
      <c r="BW37" s="195"/>
      <c r="BX37" s="195"/>
      <c r="BY37" s="195"/>
      <c r="BZ37" s="179"/>
      <c r="CA37" s="84">
        <f t="shared" si="28"/>
        <v>37</v>
      </c>
      <c r="CB37" s="9">
        <f t="shared" si="25"/>
        <v>2.4907338769458858</v>
      </c>
      <c r="CC37" s="137"/>
    </row>
    <row r="38" s="69" customFormat="true">
      <c r="A38" s="199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0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55"/>
      <c r="M38" s="56"/>
      <c r="N38" s="38"/>
      <c r="O38" s="94"/>
      <c r="P38" s="53">
        <f t="shared" si="30"/>
        <v>0</v>
      </c>
      <c r="Q38" s="18"/>
      <c r="R38" s="94"/>
      <c r="S38" s="53">
        <f t="shared" si="26"/>
        <v>0</v>
      </c>
      <c r="T38" s="18"/>
      <c r="U38" s="94"/>
      <c r="V38" s="53">
        <f t="shared" si="27"/>
        <v>0</v>
      </c>
      <c r="W38" s="18"/>
      <c r="X38" s="94"/>
      <c r="Y38" s="53">
        <f t="shared" si="29"/>
        <v>0</v>
      </c>
      <c r="Z38" s="18"/>
      <c r="AA38" s="94"/>
      <c r="AB38" s="56"/>
      <c r="AC38" s="139"/>
      <c r="AD38" s="16" t="s">
        <v>148</v>
      </c>
      <c r="AE38" s="148" t="s">
        <v>148</v>
      </c>
      <c r="AF38" s="66"/>
      <c r="AG38" s="66" t="s">
        <v>148</v>
      </c>
      <c r="AH38" s="14" t="s">
        <v>148</v>
      </c>
      <c r="AI38" s="14" t="s">
        <v>148</v>
      </c>
      <c r="AJ38" s="14">
        <v>2</v>
      </c>
      <c r="AK38" s="66">
        <v>2</v>
      </c>
      <c r="AL38" s="66"/>
      <c r="AM38" s="66">
        <v>2</v>
      </c>
      <c r="AN38" s="83">
        <v>2</v>
      </c>
      <c r="AO38" s="166">
        <v>2</v>
      </c>
      <c r="AP38" s="166">
        <v>2</v>
      </c>
      <c r="AQ38" s="14">
        <v>2</v>
      </c>
      <c r="AR38" s="164"/>
      <c r="AS38" s="164">
        <v>2</v>
      </c>
      <c r="AT38" s="165">
        <v>2</v>
      </c>
      <c r="AU38" s="14">
        <v>2</v>
      </c>
      <c r="AV38" s="66"/>
      <c r="AW38" s="66"/>
      <c r="AX38" s="66"/>
      <c r="AY38" s="66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70">
        <v>2</v>
      </c>
      <c r="BF38" s="14">
        <v>2</v>
      </c>
      <c r="BG38" s="66">
        <v>2</v>
      </c>
      <c r="BH38" s="66">
        <v>2</v>
      </c>
      <c r="BI38" s="108">
        <v>2</v>
      </c>
      <c r="BJ38" s="66"/>
      <c r="BK38" s="66">
        <v>2</v>
      </c>
      <c r="BL38" s="172">
        <v>2</v>
      </c>
      <c r="BM38" s="175">
        <v>2</v>
      </c>
      <c r="BN38" s="175">
        <v>2</v>
      </c>
      <c r="BO38" s="179">
        <v>2</v>
      </c>
      <c r="BP38" s="179">
        <v>2</v>
      </c>
      <c r="BQ38" s="175">
        <v>2</v>
      </c>
      <c r="BR38" s="179">
        <v>2</v>
      </c>
      <c r="BS38" s="195">
        <v>2</v>
      </c>
      <c r="BT38" s="195">
        <v>2</v>
      </c>
      <c r="BU38" s="195"/>
      <c r="BV38" s="195"/>
      <c r="BW38" s="195"/>
      <c r="BX38" s="195"/>
      <c r="BY38" s="195"/>
      <c r="BZ38" s="179"/>
      <c r="CA38" s="84">
        <f t="shared" si="28"/>
        <v>60</v>
      </c>
      <c r="CB38" s="9">
        <f t="shared" si="25"/>
        <v>5.2186805040770938</v>
      </c>
      <c r="CC38" s="137"/>
    </row>
    <row r="39" s="69" customFormat="true">
      <c r="A39" s="199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5.98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55"/>
      <c r="M39" s="56"/>
      <c r="N39" s="38"/>
      <c r="O39" s="94"/>
      <c r="P39" s="53">
        <f t="shared" si="30"/>
        <v>0</v>
      </c>
      <c r="Q39" s="17"/>
      <c r="R39" s="94"/>
      <c r="S39" s="53">
        <f t="shared" si="26"/>
        <v>0</v>
      </c>
      <c r="T39" s="17"/>
      <c r="U39" s="94"/>
      <c r="V39" s="53">
        <f t="shared" si="27"/>
        <v>0</v>
      </c>
      <c r="W39" s="17"/>
      <c r="X39" s="94"/>
      <c r="Y39" s="53">
        <f t="shared" si="29"/>
        <v>0</v>
      </c>
      <c r="Z39" s="17"/>
      <c r="AA39" s="94"/>
      <c r="AB39" s="56"/>
      <c r="AC39" s="139"/>
      <c r="AD39" s="16">
        <f>2+2</f>
        <v>4</v>
      </c>
      <c r="AE39" s="66">
        <v>2</v>
      </c>
      <c r="AF39" s="66"/>
      <c r="AG39" s="66">
        <v>2</v>
      </c>
      <c r="AH39" s="14">
        <v>2</v>
      </c>
      <c r="AI39" s="14">
        <v>2</v>
      </c>
      <c r="AJ39" s="14">
        <v>2</v>
      </c>
      <c r="AK39" s="66">
        <v>2</v>
      </c>
      <c r="AL39" s="66"/>
      <c r="AM39" s="66">
        <v>2</v>
      </c>
      <c r="AN39" s="66">
        <v>2</v>
      </c>
      <c r="AO39" s="166">
        <v>2</v>
      </c>
      <c r="AP39" s="166">
        <v>1</v>
      </c>
      <c r="AQ39" s="14">
        <v>2</v>
      </c>
      <c r="AR39" s="164"/>
      <c r="AS39" s="164">
        <v>2</v>
      </c>
      <c r="AT39" s="165">
        <v>2</v>
      </c>
      <c r="AU39" s="14">
        <v>2</v>
      </c>
      <c r="AV39" s="66"/>
      <c r="AW39" s="66"/>
      <c r="AX39" s="66"/>
      <c r="AY39" s="66">
        <v>2</v>
      </c>
      <c r="AZ39" s="14">
        <v>2</v>
      </c>
      <c r="BA39" s="14">
        <v>2</v>
      </c>
      <c r="BB39" s="66"/>
      <c r="BC39" s="66">
        <v>2</v>
      </c>
      <c r="BD39" s="66">
        <v>2</v>
      </c>
      <c r="BE39" s="170">
        <v>2</v>
      </c>
      <c r="BF39" s="66">
        <v>2</v>
      </c>
      <c r="BG39" s="66">
        <v>2</v>
      </c>
      <c r="BH39" s="66">
        <v>2</v>
      </c>
      <c r="BI39" s="66">
        <v>2</v>
      </c>
      <c r="BJ39" s="66"/>
      <c r="BK39" s="66">
        <v>2</v>
      </c>
      <c r="BL39" s="172">
        <v>2</v>
      </c>
      <c r="BM39" s="175">
        <v>2</v>
      </c>
      <c r="BN39" s="175">
        <v>2</v>
      </c>
      <c r="BO39" s="179">
        <v>2</v>
      </c>
      <c r="BP39" s="179">
        <v>2</v>
      </c>
      <c r="BQ39" s="175">
        <v>2</v>
      </c>
      <c r="BR39" s="179">
        <v>2</v>
      </c>
      <c r="BS39" s="195">
        <v>2</v>
      </c>
      <c r="BT39" s="195">
        <v>2</v>
      </c>
      <c r="BU39" s="195"/>
      <c r="BV39" s="195"/>
      <c r="BW39" s="195"/>
      <c r="BX39" s="195"/>
      <c r="BY39" s="195"/>
      <c r="BZ39" s="179"/>
      <c r="CA39" s="84">
        <f t="shared" si="28"/>
        <v>76.98</v>
      </c>
      <c r="CB39" s="9">
        <f t="shared" si="25"/>
        <v>7.2326167531504817</v>
      </c>
      <c r="CC39" s="137"/>
    </row>
    <row r="40" s="69" customFormat="true">
      <c r="A40" s="199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55"/>
      <c r="M40" s="56"/>
      <c r="N40" s="20"/>
      <c r="O40" s="94"/>
      <c r="P40" s="53">
        <f t="shared" si="30"/>
        <v>0</v>
      </c>
      <c r="Q40" s="17"/>
      <c r="R40" s="94"/>
      <c r="S40" s="53">
        <f t="shared" si="26"/>
        <v>0</v>
      </c>
      <c r="T40" s="17"/>
      <c r="U40" s="94"/>
      <c r="V40" s="53">
        <f t="shared" si="27"/>
        <v>0</v>
      </c>
      <c r="W40" s="17"/>
      <c r="X40" s="94"/>
      <c r="Y40" s="53">
        <f t="shared" si="29"/>
        <v>0</v>
      </c>
      <c r="Z40" s="17"/>
      <c r="AA40" s="94"/>
      <c r="AB40" s="56"/>
      <c r="AC40" s="139"/>
      <c r="AD40" s="16">
        <v>2</v>
      </c>
      <c r="AE40" s="66">
        <v>2</v>
      </c>
      <c r="AF40" s="66"/>
      <c r="AG40" s="66">
        <v>2</v>
      </c>
      <c r="AH40" s="14">
        <v>2</v>
      </c>
      <c r="AI40" s="14" t="s">
        <v>148</v>
      </c>
      <c r="AJ40" s="14">
        <v>2</v>
      </c>
      <c r="AK40" s="66">
        <v>2</v>
      </c>
      <c r="AL40" s="66"/>
      <c r="AM40" s="66">
        <v>2</v>
      </c>
      <c r="AN40" s="161" t="s">
        <v>148</v>
      </c>
      <c r="AO40" s="166">
        <v>2</v>
      </c>
      <c r="AP40" s="166">
        <v>2</v>
      </c>
      <c r="AQ40" s="14">
        <v>2</v>
      </c>
      <c r="AR40" s="164"/>
      <c r="AS40" s="164">
        <v>2</v>
      </c>
      <c r="AT40" s="165">
        <v>2</v>
      </c>
      <c r="AU40" s="14">
        <v>2</v>
      </c>
      <c r="AV40" s="66"/>
      <c r="AW40" s="66"/>
      <c r="AX40" s="66"/>
      <c r="AY40" s="99">
        <v>2</v>
      </c>
      <c r="AZ40" s="14" t="s">
        <v>148</v>
      </c>
      <c r="BA40" s="14">
        <v>2</v>
      </c>
      <c r="BB40" s="14"/>
      <c r="BC40" s="14">
        <v>2</v>
      </c>
      <c r="BD40" s="14">
        <v>2</v>
      </c>
      <c r="BE40" s="170" t="s">
        <v>148</v>
      </c>
      <c r="BF40" s="14">
        <v>2</v>
      </c>
      <c r="BG40" s="66" t="s">
        <v>148</v>
      </c>
      <c r="BH40" s="66">
        <v>2</v>
      </c>
      <c r="BI40" s="66">
        <v>2</v>
      </c>
      <c r="BJ40" s="66"/>
      <c r="BK40" s="66">
        <v>2</v>
      </c>
      <c r="BL40" s="172">
        <v>2</v>
      </c>
      <c r="BM40" s="175">
        <v>2</v>
      </c>
      <c r="BN40" s="175">
        <v>2</v>
      </c>
      <c r="BO40" s="179">
        <v>2</v>
      </c>
      <c r="BP40" s="179">
        <v>2</v>
      </c>
      <c r="BQ40" s="175">
        <v>2</v>
      </c>
      <c r="BR40" s="179">
        <v>2</v>
      </c>
      <c r="BS40" s="195">
        <v>2</v>
      </c>
      <c r="BT40" s="195">
        <v>2</v>
      </c>
      <c r="BU40" s="195"/>
      <c r="BV40" s="195"/>
      <c r="BW40" s="195"/>
      <c r="BX40" s="195"/>
      <c r="BY40" s="195"/>
      <c r="BZ40" s="179"/>
      <c r="CA40" s="84">
        <f t="shared" si="28"/>
        <v>60</v>
      </c>
      <c r="CB40" s="9">
        <f t="shared" si="25"/>
        <v>5.2186805040770938</v>
      </c>
      <c r="CC40" s="137"/>
    </row>
    <row r="41" s="69" customFormat="true">
      <c r="A41" s="199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55"/>
      <c r="M41" s="56"/>
      <c r="N41" s="18"/>
      <c r="O41" s="94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4"/>
      <c r="S41" s="53">
        <f t="shared" si="26"/>
        <v>0</v>
      </c>
      <c r="T41" s="18"/>
      <c r="U41" s="94"/>
      <c r="V41" s="53">
        <f t="shared" si="27"/>
        <v>0</v>
      </c>
      <c r="W41" s="17"/>
      <c r="X41" s="94"/>
      <c r="Y41" s="53">
        <f t="shared" si="29"/>
        <v>0</v>
      </c>
      <c r="Z41" s="18"/>
      <c r="AA41" s="94"/>
      <c r="AB41" s="56"/>
      <c r="AC41" s="139"/>
      <c r="AD41" s="16">
        <v>2</v>
      </c>
      <c r="AE41" s="66">
        <v>2</v>
      </c>
      <c r="AF41" s="66"/>
      <c r="AG41" s="66">
        <v>2</v>
      </c>
      <c r="AH41" s="14" t="s">
        <v>148</v>
      </c>
      <c r="AI41" s="14">
        <v>2</v>
      </c>
      <c r="AJ41" s="14" t="s">
        <v>148</v>
      </c>
      <c r="AK41" s="66" t="s">
        <v>148</v>
      </c>
      <c r="AL41" s="66"/>
      <c r="AM41" s="66">
        <v>2</v>
      </c>
      <c r="AN41" s="83">
        <v>2</v>
      </c>
      <c r="AO41" s="166">
        <v>2</v>
      </c>
      <c r="AP41" s="166" t="s">
        <v>148</v>
      </c>
      <c r="AQ41" s="162" t="s">
        <v>148</v>
      </c>
      <c r="AR41" s="164"/>
      <c r="AS41" s="164">
        <v>2</v>
      </c>
      <c r="AT41" s="165">
        <v>2</v>
      </c>
      <c r="AU41" s="14">
        <v>2</v>
      </c>
      <c r="AV41" s="98"/>
      <c r="AW41" s="66"/>
      <c r="AX41" s="66"/>
      <c r="AY41" s="99" t="s">
        <v>148</v>
      </c>
      <c r="AZ41" s="14" t="s">
        <v>148</v>
      </c>
      <c r="BA41" s="14" t="s">
        <v>148</v>
      </c>
      <c r="BB41" s="14"/>
      <c r="BC41" s="14">
        <v>2</v>
      </c>
      <c r="BD41" s="168">
        <v>2</v>
      </c>
      <c r="BE41" s="170" t="s">
        <v>148</v>
      </c>
      <c r="BF41" s="14" t="s">
        <v>148</v>
      </c>
      <c r="BG41" s="105" t="s">
        <v>148</v>
      </c>
      <c r="BH41" s="66" t="s">
        <v>148</v>
      </c>
      <c r="BI41" s="66" t="s">
        <v>148</v>
      </c>
      <c r="BJ41" s="66"/>
      <c r="BK41" s="66">
        <v>0</v>
      </c>
      <c r="BL41" s="172">
        <v>2</v>
      </c>
      <c r="BM41" s="175" t="s">
        <v>148</v>
      </c>
      <c r="BN41" s="175">
        <v>2</v>
      </c>
      <c r="BO41" s="179">
        <v>2</v>
      </c>
      <c r="BP41" s="179" t="s">
        <v>148</v>
      </c>
      <c r="BQ41" s="175" t="s">
        <v>148</v>
      </c>
      <c r="BR41" s="179" t="s">
        <v>148</v>
      </c>
      <c r="BS41" s="195">
        <v>2</v>
      </c>
      <c r="BT41" s="195">
        <v>2</v>
      </c>
      <c r="BU41" s="195"/>
      <c r="BV41" s="195"/>
      <c r="BW41" s="195"/>
      <c r="BX41" s="195"/>
      <c r="BY41" s="195"/>
      <c r="BZ41" s="179"/>
      <c r="CA41" s="84">
        <f t="shared" si="28"/>
        <v>34</v>
      </c>
      <c r="CB41" s="9">
        <f t="shared" si="25"/>
        <v>2.1349147516679019</v>
      </c>
      <c r="CC41" s="137"/>
    </row>
    <row r="42" s="78" customFormat="true" ht="15.75" thickBot="true">
      <c r="A42" s="199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3">
        <f>ROUND(Лр4!K42,2)</f>
        <v>0</v>
      </c>
      <c r="H42" s="95">
        <f>ROUND('Лр1(ч1)'!K42,2)</f>
        <v>0</v>
      </c>
      <c r="I42" s="95">
        <f>ROUND('Лр1(ч2)'!K42,2)</f>
        <v>0</v>
      </c>
      <c r="J42" s="95">
        <f>ROUND('Лр1(ч3)'!K42,2)</f>
        <v>0</v>
      </c>
      <c r="K42" s="107">
        <f>ROUND('Лр1(ч4)'!K42,2)</f>
        <v>0</v>
      </c>
      <c r="L42" s="58"/>
      <c r="M42" s="59"/>
      <c r="N42" s="39"/>
      <c r="O42" s="96"/>
      <c r="P42" s="107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6"/>
      <c r="S42" s="107">
        <f t="shared" si="26"/>
        <v>0</v>
      </c>
      <c r="T42" s="21"/>
      <c r="U42" s="96"/>
      <c r="V42" s="107">
        <f t="shared" si="27"/>
        <v>0</v>
      </c>
      <c r="W42" s="21"/>
      <c r="X42" s="96"/>
      <c r="Y42" s="107">
        <f t="shared" si="29"/>
        <v>0</v>
      </c>
      <c r="Z42" s="21"/>
      <c r="AA42" s="96"/>
      <c r="AB42" s="59"/>
      <c r="AC42" s="140"/>
      <c r="AD42" s="74">
        <v>2</v>
      </c>
      <c r="AE42" s="75" t="s">
        <v>148</v>
      </c>
      <c r="AF42" s="75"/>
      <c r="AG42" s="75">
        <v>2</v>
      </c>
      <c r="AH42" s="76">
        <v>2</v>
      </c>
      <c r="AI42" s="76">
        <v>2</v>
      </c>
      <c r="AJ42" s="76">
        <v>2</v>
      </c>
      <c r="AK42" s="75">
        <v>2</v>
      </c>
      <c r="AL42" s="75"/>
      <c r="AM42" s="75">
        <v>2</v>
      </c>
      <c r="AN42" s="75">
        <v>2</v>
      </c>
      <c r="AO42" s="75">
        <v>2</v>
      </c>
      <c r="AP42" s="75">
        <v>2</v>
      </c>
      <c r="AQ42" s="76">
        <v>2</v>
      </c>
      <c r="AR42" s="75"/>
      <c r="AS42" s="75">
        <v>2</v>
      </c>
      <c r="AT42" s="76">
        <v>2</v>
      </c>
      <c r="AU42" s="76">
        <v>2</v>
      </c>
      <c r="AV42" s="75"/>
      <c r="AW42" s="75"/>
      <c r="AX42" s="75"/>
      <c r="AY42" s="75">
        <v>2</v>
      </c>
      <c r="AZ42" s="76">
        <v>2</v>
      </c>
      <c r="BA42" s="76">
        <v>2</v>
      </c>
      <c r="BB42" s="75"/>
      <c r="BC42" s="75">
        <v>2</v>
      </c>
      <c r="BD42" s="169">
        <v>2</v>
      </c>
      <c r="BE42" s="75" t="s">
        <v>148</v>
      </c>
      <c r="BF42" s="75" t="s">
        <v>148</v>
      </c>
      <c r="BG42" s="75" t="s">
        <v>148</v>
      </c>
      <c r="BH42" s="75" t="s">
        <v>148</v>
      </c>
      <c r="BI42" s="75" t="s">
        <v>148</v>
      </c>
      <c r="BJ42" s="75"/>
      <c r="BK42" s="75" t="s">
        <v>148</v>
      </c>
      <c r="BL42" s="175" t="s">
        <v>148</v>
      </c>
      <c r="BM42" s="175">
        <v>2</v>
      </c>
      <c r="BN42" s="175">
        <v>2</v>
      </c>
      <c r="BO42" s="179">
        <v>2</v>
      </c>
      <c r="BP42" s="179">
        <v>2</v>
      </c>
      <c r="BQ42" s="175">
        <v>2</v>
      </c>
      <c r="BR42" s="179" t="s">
        <v>148</v>
      </c>
      <c r="BS42" s="195">
        <v>2</v>
      </c>
      <c r="BT42" s="195">
        <v>2</v>
      </c>
      <c r="BU42" s="195"/>
      <c r="BV42" s="195"/>
      <c r="BW42" s="195"/>
      <c r="BX42" s="195"/>
      <c r="BY42" s="195"/>
      <c r="BZ42" s="179"/>
      <c r="CA42" s="84">
        <f t="shared" si="28"/>
        <v>52</v>
      </c>
      <c r="CB42" s="77">
        <f t="shared" si="25"/>
        <v>4.2698295033358038</v>
      </c>
      <c r="CC42" s="137"/>
    </row>
    <row r="43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3"/>
      <c r="P43" s="93"/>
      <c r="Q43" s="15"/>
      <c r="R43" s="93"/>
      <c r="S43" s="93"/>
      <c r="T43" s="93"/>
      <c r="U43" s="93"/>
      <c r="V43" s="15"/>
      <c r="W43" s="93"/>
      <c r="X43" s="93"/>
      <c r="Y43" s="15"/>
      <c r="Z43" s="93"/>
      <c r="AA43" s="93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T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31</v>
      </c>
      <c r="BQ43" s="8">
        <f t="shared" si="34"/>
        <v>28</v>
      </c>
      <c r="BR43" s="8">
        <f t="shared" si="34"/>
        <v>27</v>
      </c>
      <c r="BS43" s="8">
        <f t="shared" si="34"/>
        <v>31</v>
      </c>
      <c r="BT43" s="8">
        <f t="shared" si="34"/>
        <v>33</v>
      </c>
      <c r="BU43" s="8"/>
      <c r="BV43" s="8"/>
      <c r="BW43" s="8"/>
      <c r="BX43" s="8"/>
      <c r="BY43" s="8"/>
      <c r="BZ43" s="8"/>
      <c r="CA43" s="85"/>
    </row>
    <row r="44">
      <c r="G44"/>
      <c r="H44"/>
      <c r="I44"/>
      <c r="J44"/>
      <c r="K44"/>
      <c r="AD44" t="s">
        <v>0</v>
      </c>
      <c r="AG44" s="3">
        <f>MAX(CA5:CA42)</f>
        <v>83.45</v>
      </c>
      <c r="AI44" t="s">
        <v>1</v>
      </c>
      <c r="AM44" s="4">
        <v>8</v>
      </c>
      <c r="AP44" s="8"/>
    </row>
    <row r="45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ht="15.75" thickBot="true">
      <c r="A46" t="s">
        <v>7</v>
      </c>
      <c r="G46"/>
      <c r="H46"/>
      <c r="I46"/>
      <c r="J46"/>
      <c r="K46"/>
      <c r="AG46" s="2"/>
      <c r="AK46" s="4"/>
    </row>
    <row r="47">
      <c r="A47" s="241" t="s">
        <v>8</v>
      </c>
      <c r="B47" s="244" t="s">
        <v>73</v>
      </c>
      <c r="C47" s="251" t="s">
        <v>30</v>
      </c>
      <c r="D47" s="244" t="s">
        <v>27</v>
      </c>
      <c r="E47" s="244" t="s">
        <v>28</v>
      </c>
      <c r="F47" s="242" t="s">
        <v>29</v>
      </c>
      <c r="G47" s="248" t="s">
        <v>116</v>
      </c>
      <c r="H47" s="249"/>
      <c r="I47" s="249"/>
      <c r="J47" s="249"/>
      <c r="K47" s="249"/>
      <c r="L47" s="249"/>
      <c r="M47" s="250"/>
      <c r="N47" s="91" t="s">
        <v>117</v>
      </c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22"/>
      <c r="AD47" s="70" t="s">
        <v>4</v>
      </c>
      <c r="AE47" s="71" t="s">
        <v>32</v>
      </c>
      <c r="AF47" s="70" t="str">
        <f>AD47</f>
        <v>ЛР</v>
      </c>
      <c r="AG47" s="70" t="str">
        <f t="shared" ref="AG47" si="35">AE47</f>
        <v>Л</v>
      </c>
      <c r="AH47" s="70" t="str">
        <f t="shared" ref="AH47" si="36">AF47</f>
        <v>ЛР</v>
      </c>
      <c r="AI47" s="70" t="str">
        <f t="shared" ref="AI47" si="37">AG47</f>
        <v>Л</v>
      </c>
      <c r="AJ47" s="70" t="str">
        <f t="shared" ref="AJ47" si="38">AH47</f>
        <v>ЛР</v>
      </c>
      <c r="AK47" s="70" t="str">
        <f t="shared" ref="AK47" si="39">AI47</f>
        <v>Л</v>
      </c>
      <c r="AL47" s="70" t="str">
        <f t="shared" ref="AL47" si="40">AJ47</f>
        <v>ЛР</v>
      </c>
      <c r="AM47" s="70" t="str">
        <f t="shared" ref="AM47" si="41">AK47</f>
        <v>Л</v>
      </c>
      <c r="AN47" s="70" t="str">
        <f t="shared" ref="AN47" si="42">AL47</f>
        <v>ЛР</v>
      </c>
      <c r="AO47" s="70" t="str">
        <f t="shared" ref="AO47" si="43">AM47</f>
        <v>Л</v>
      </c>
      <c r="AP47" s="70" t="str">
        <f t="shared" ref="AP47" si="44">AN47</f>
        <v>ЛР</v>
      </c>
      <c r="AQ47" s="70" t="str">
        <f t="shared" ref="AQ47" si="45">AO47</f>
        <v>Л</v>
      </c>
      <c r="AR47" s="70" t="str">
        <f t="shared" ref="AR47" si="46">AP47</f>
        <v>ЛР</v>
      </c>
      <c r="AS47" s="70" t="str">
        <f t="shared" ref="AS47" si="47">AQ47</f>
        <v>Л</v>
      </c>
      <c r="AT47" s="70" t="str">
        <f t="shared" ref="AT47" si="48">AR47</f>
        <v>ЛР</v>
      </c>
      <c r="AU47" s="70" t="str">
        <f t="shared" ref="AU47" si="49">AS47</f>
        <v>Л</v>
      </c>
      <c r="AV47" s="70" t="str">
        <f t="shared" ref="AV47" si="50">AT47</f>
        <v>ЛР</v>
      </c>
      <c r="AW47" s="70" t="str">
        <f t="shared" ref="AW47" si="51">AU47</f>
        <v>Л</v>
      </c>
      <c r="AX47" s="70" t="str">
        <f t="shared" ref="AX47" si="52">AV47</f>
        <v>ЛР</v>
      </c>
      <c r="AY47" s="70" t="str">
        <f t="shared" ref="AY47" si="53">AW47</f>
        <v>Л</v>
      </c>
      <c r="AZ47" s="70" t="str">
        <f t="shared" ref="AZ47" si="54">AX47</f>
        <v>ЛР</v>
      </c>
      <c r="BA47" s="70" t="str">
        <f t="shared" ref="BA47" si="55">AY47</f>
        <v>Л</v>
      </c>
      <c r="BB47" s="70" t="str">
        <f t="shared" ref="BB47" si="56">AZ47</f>
        <v>ЛР</v>
      </c>
      <c r="BC47" s="70" t="str">
        <f t="shared" ref="BC47" si="57">BA47</f>
        <v>Л</v>
      </c>
      <c r="BD47" s="70" t="str">
        <f t="shared" ref="BD47" si="58">BB47</f>
        <v>ЛР</v>
      </c>
      <c r="BE47" s="70" t="str">
        <f t="shared" ref="BE47" si="59">BC47</f>
        <v>Л</v>
      </c>
      <c r="BF47" s="70" t="str">
        <f t="shared" ref="BF47" si="60">BD47</f>
        <v>ЛР</v>
      </c>
      <c r="BG47" s="70" t="str">
        <f t="shared" ref="BG47" si="61">BE47</f>
        <v>Л</v>
      </c>
      <c r="BH47" s="70" t="str">
        <f t="shared" ref="BH47" si="62">BF47</f>
        <v>ЛР</v>
      </c>
      <c r="BI47" s="70" t="str">
        <f t="shared" ref="BI47" si="63">BG47</f>
        <v>Л</v>
      </c>
      <c r="BJ47" s="70" t="str">
        <f t="shared" ref="BJ47" si="64">BH47</f>
        <v>ЛР</v>
      </c>
      <c r="BK47" s="70" t="str">
        <f t="shared" ref="BK47" si="65">BI47</f>
        <v>Л</v>
      </c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87"/>
      <c r="CB47" s="79"/>
      <c r="CC47" s="134"/>
    </row>
    <row r="48" ht="45">
      <c r="A48" s="241"/>
      <c r="B48" s="245"/>
      <c r="C48" s="252"/>
      <c r="D48" s="245"/>
      <c r="E48" s="245"/>
      <c r="F48" s="242"/>
      <c r="G48" s="51" t="s">
        <v>113</v>
      </c>
      <c r="H48" s="13" t="s">
        <v>114</v>
      </c>
      <c r="I48" s="13" t="s">
        <v>118</v>
      </c>
      <c r="J48" s="13" t="s">
        <v>119</v>
      </c>
      <c r="K48" s="13" t="s">
        <v>120</v>
      </c>
      <c r="L48" s="13" t="s">
        <v>121</v>
      </c>
      <c r="M48" s="62" t="s">
        <v>122</v>
      </c>
      <c r="N48" s="51" t="s">
        <v>126</v>
      </c>
      <c r="O48" s="62" t="s">
        <v>127</v>
      </c>
      <c r="P48" s="62" t="s">
        <v>128</v>
      </c>
      <c r="Q48" s="13" t="s">
        <v>132</v>
      </c>
      <c r="R48" s="13" t="s">
        <v>133</v>
      </c>
      <c r="S48" s="13" t="s">
        <v>134</v>
      </c>
      <c r="T48" s="13" t="s">
        <v>135</v>
      </c>
      <c r="U48" s="13" t="s">
        <v>136</v>
      </c>
      <c r="V48" s="13" t="s">
        <v>137</v>
      </c>
      <c r="W48" s="13" t="s">
        <v>142</v>
      </c>
      <c r="X48" s="13" t="s">
        <v>143</v>
      </c>
      <c r="Y48" s="13" t="s">
        <v>144</v>
      </c>
      <c r="Z48" s="13" t="s">
        <v>145</v>
      </c>
      <c r="AA48" s="13" t="s">
        <v>146</v>
      </c>
      <c r="AB48" s="13" t="s">
        <v>147</v>
      </c>
      <c r="AC48" s="23" t="s">
        <v>33</v>
      </c>
      <c r="AD48" s="128">
        <f>DATE(2017,2,11)</f>
        <v>42777</v>
      </c>
      <c r="AE48" s="128">
        <f>DATE(2017,2,11)</f>
        <v>42777</v>
      </c>
      <c r="AF48" s="128">
        <f>AD48+7</f>
        <v>42784</v>
      </c>
      <c r="AG48" s="128">
        <f>AE48+7</f>
        <v>42784</v>
      </c>
      <c r="AH48" s="128">
        <f t="shared" ref="AH48" si="66">AF48+7</f>
        <v>42791</v>
      </c>
      <c r="AI48" s="128">
        <f t="shared" ref="AI48" si="67">AG48+7</f>
        <v>42791</v>
      </c>
      <c r="AJ48" s="128">
        <f t="shared" ref="AJ48" si="68">AH48+7</f>
        <v>42798</v>
      </c>
      <c r="AK48" s="128">
        <f t="shared" ref="AK48" si="69">AI48+7</f>
        <v>42798</v>
      </c>
      <c r="AL48" s="128">
        <f t="shared" ref="AL48" si="70">AJ48+7</f>
        <v>42805</v>
      </c>
      <c r="AM48" s="128">
        <f t="shared" ref="AM48" si="71">AK48+7</f>
        <v>42805</v>
      </c>
      <c r="AN48" s="128">
        <f t="shared" ref="AN48" si="72">AL48+7</f>
        <v>42812</v>
      </c>
      <c r="AO48" s="128">
        <f t="shared" ref="AO48" si="73">AM48+7</f>
        <v>42812</v>
      </c>
      <c r="AP48" s="128">
        <f t="shared" ref="AP48" si="74">AN48+7</f>
        <v>42819</v>
      </c>
      <c r="AQ48" s="128">
        <f t="shared" ref="AQ48" si="75">AO48+7</f>
        <v>42819</v>
      </c>
      <c r="AR48" s="128">
        <f t="shared" ref="AR48" si="76">AP48+7</f>
        <v>42826</v>
      </c>
      <c r="AS48" s="128">
        <f t="shared" ref="AS48" si="77">AQ48+7</f>
        <v>42826</v>
      </c>
      <c r="AT48" s="128">
        <f t="shared" ref="AT48" si="78">AR48+7</f>
        <v>42833</v>
      </c>
      <c r="AU48" s="128">
        <f t="shared" ref="AU48" si="79">AS48+7</f>
        <v>42833</v>
      </c>
      <c r="AV48" s="128">
        <f t="shared" ref="AV48" si="80">AT48+7</f>
        <v>42840</v>
      </c>
      <c r="AW48" s="128">
        <f t="shared" ref="AW48" si="81">AU48+7</f>
        <v>42840</v>
      </c>
      <c r="AX48" s="128">
        <f t="shared" ref="AX48" si="82">AV48+7</f>
        <v>42847</v>
      </c>
      <c r="AY48" s="128">
        <f t="shared" ref="AY48" si="83">AW48+7</f>
        <v>42847</v>
      </c>
      <c r="AZ48" s="128">
        <f t="shared" ref="AZ48" si="84">AX48+7</f>
        <v>42854</v>
      </c>
      <c r="BA48" s="128">
        <f t="shared" ref="BA48" si="85">AY48+7</f>
        <v>42854</v>
      </c>
      <c r="BB48" s="128">
        <f t="shared" ref="BB48" si="86">AZ48+7</f>
        <v>42861</v>
      </c>
      <c r="BC48" s="128">
        <f t="shared" ref="BC48" si="87">BA48+7</f>
        <v>42861</v>
      </c>
      <c r="BD48" s="128">
        <f t="shared" ref="BD48" si="88">BB48+7</f>
        <v>42868</v>
      </c>
      <c r="BE48" s="128">
        <f t="shared" ref="BE48" si="89">BC48+7</f>
        <v>42868</v>
      </c>
      <c r="BF48" s="128">
        <f t="shared" ref="BF48" si="90">BD48+7</f>
        <v>42875</v>
      </c>
      <c r="BG48" s="128">
        <f t="shared" ref="BG48" si="91">BE48+7</f>
        <v>42875</v>
      </c>
      <c r="BH48" s="128">
        <f t="shared" ref="BH48" si="92">BF48+7</f>
        <v>42882</v>
      </c>
      <c r="BI48" s="128">
        <f t="shared" ref="BI48" si="93">BG48+7</f>
        <v>42882</v>
      </c>
      <c r="BJ48" s="128">
        <f t="shared" ref="BJ48" si="94">BH48+7</f>
        <v>42889</v>
      </c>
      <c r="BK48" s="128">
        <f t="shared" ref="BK48" si="95">BI48+7</f>
        <v>42889</v>
      </c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88" t="s">
        <v>5</v>
      </c>
      <c r="CB48" s="80" t="s">
        <v>6</v>
      </c>
      <c r="CC48" s="5"/>
    </row>
    <row r="49" ht="15" customHeight="true">
      <c r="A49" s="138">
        <v>26</v>
      </c>
      <c r="B49" s="68">
        <v>11405215</v>
      </c>
      <c r="C49" s="63">
        <v>3</v>
      </c>
      <c r="D49" s="81" t="s">
        <v>89</v>
      </c>
      <c r="E49" s="81" t="s">
        <v>26</v>
      </c>
      <c r="F49" s="81" t="s">
        <v>90</v>
      </c>
      <c r="G49" s="26">
        <v>0</v>
      </c>
      <c r="H49" s="52">
        <v>6.76</v>
      </c>
      <c r="I49" s="52">
        <v>5.31</v>
      </c>
      <c r="J49" s="52">
        <v>0</v>
      </c>
      <c r="K49" s="28">
        <v>0</v>
      </c>
      <c r="L49" s="28"/>
      <c r="M49" s="53"/>
      <c r="N49" s="20"/>
      <c r="O49" s="94"/>
      <c r="P49" s="17">
        <v>0</v>
      </c>
      <c r="Q49" s="17"/>
      <c r="R49" s="94"/>
      <c r="S49" s="17">
        <v>0</v>
      </c>
      <c r="T49" s="17"/>
      <c r="U49" s="94"/>
      <c r="V49" s="17">
        <v>0</v>
      </c>
      <c r="W49" s="17"/>
      <c r="X49" s="94"/>
      <c r="Y49" s="17">
        <v>0</v>
      </c>
      <c r="Z49" s="17"/>
      <c r="AA49" s="94"/>
      <c r="AB49" s="17"/>
      <c r="AC49" s="24"/>
      <c r="AD49" s="16">
        <v>2</v>
      </c>
      <c r="AE49" s="66">
        <v>2</v>
      </c>
      <c r="AF49" s="66"/>
      <c r="AG49" s="66">
        <v>2</v>
      </c>
      <c r="AH49" s="234">
        <v>2</v>
      </c>
      <c r="AI49" s="234">
        <v>2</v>
      </c>
      <c r="AJ49" s="234">
        <v>2</v>
      </c>
      <c r="AK49" s="66">
        <v>2</v>
      </c>
      <c r="AL49" s="66"/>
      <c r="AM49" s="66">
        <v>2</v>
      </c>
      <c r="AN49" s="66">
        <v>4</v>
      </c>
      <c r="AO49" s="234">
        <v>2</v>
      </c>
      <c r="AP49" s="66">
        <v>1</v>
      </c>
      <c r="AQ49" s="234">
        <v>4</v>
      </c>
      <c r="AR49" s="234"/>
      <c r="AS49" s="234">
        <v>2</v>
      </c>
      <c r="AT49" s="66">
        <v>2</v>
      </c>
      <c r="AU49" s="234">
        <v>2</v>
      </c>
      <c r="AV49" s="66"/>
      <c r="AW49" s="66"/>
      <c r="AX49" s="66"/>
      <c r="AY49" s="66">
        <v>2</v>
      </c>
      <c r="AZ49" s="234">
        <v>2</v>
      </c>
      <c r="BA49" s="234">
        <v>2</v>
      </c>
      <c r="BB49" s="116"/>
      <c r="BC49" s="116" t="s">
        <v>148</v>
      </c>
      <c r="BD49" s="116">
        <v>2</v>
      </c>
      <c r="BE49" s="1">
        <v>2</v>
      </c>
      <c r="BF49" s="116">
        <v>2</v>
      </c>
      <c r="BG49" s="1">
        <v>2</v>
      </c>
      <c r="BH49" s="1">
        <v>2</v>
      </c>
      <c r="BI49" s="1">
        <v>2</v>
      </c>
      <c r="BJ49" s="1"/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/>
      <c r="BV49" s="1"/>
      <c r="BW49" s="1"/>
      <c r="BX49" s="1"/>
      <c r="BY49" s="1"/>
      <c r="BZ49" s="1"/>
      <c r="CA49" s="84">
        <v>83.07</v>
      </c>
      <c r="CB49" s="81">
        <v>8</v>
      </c>
      <c r="CC49" s="136"/>
    </row>
    <row r="50" ht="15" customHeight="true">
      <c r="A50" s="138">
        <v>29</v>
      </c>
      <c r="B50" s="68">
        <v>11405215</v>
      </c>
      <c r="C50" s="63">
        <v>4</v>
      </c>
      <c r="D50" s="81" t="s">
        <v>93</v>
      </c>
      <c r="E50" s="81" t="s">
        <v>94</v>
      </c>
      <c r="F50" s="81" t="s">
        <v>23</v>
      </c>
      <c r="G50" s="26">
        <v>0</v>
      </c>
      <c r="H50" s="52">
        <v>6.54</v>
      </c>
      <c r="I50" s="52">
        <v>6.28</v>
      </c>
      <c r="J50" s="52">
        <v>0</v>
      </c>
      <c r="K50" s="28">
        <v>0</v>
      </c>
      <c r="L50" s="28"/>
      <c r="M50" s="53"/>
      <c r="N50" s="38"/>
      <c r="O50" s="94"/>
      <c r="P50" s="18">
        <v>0</v>
      </c>
      <c r="Q50" s="18"/>
      <c r="R50" s="94"/>
      <c r="S50" s="18">
        <v>0</v>
      </c>
      <c r="T50" s="18"/>
      <c r="U50" s="94"/>
      <c r="V50" s="18">
        <v>0</v>
      </c>
      <c r="W50" s="18"/>
      <c r="X50" s="94"/>
      <c r="Y50" s="18">
        <v>0</v>
      </c>
      <c r="Z50" s="18"/>
      <c r="AA50" s="94"/>
      <c r="AB50" s="18"/>
      <c r="AC50" s="24"/>
      <c r="AD50" s="135">
        <v>2</v>
      </c>
      <c r="AE50" s="66">
        <v>2</v>
      </c>
      <c r="AF50" s="66"/>
      <c r="AG50" s="66">
        <v>2</v>
      </c>
      <c r="AH50" s="171">
        <v>2</v>
      </c>
      <c r="AI50" s="171">
        <v>2</v>
      </c>
      <c r="AJ50" s="171">
        <v>2</v>
      </c>
      <c r="AK50" s="66">
        <v>2</v>
      </c>
      <c r="AL50" s="66"/>
      <c r="AM50" s="66">
        <v>2</v>
      </c>
      <c r="AN50" s="66">
        <v>2</v>
      </c>
      <c r="AO50" s="171">
        <v>2</v>
      </c>
      <c r="AP50" s="66">
        <v>2</v>
      </c>
      <c r="AQ50" s="171">
        <v>2</v>
      </c>
      <c r="AR50" s="171"/>
      <c r="AS50" s="171">
        <v>2</v>
      </c>
      <c r="AT50" s="66">
        <v>2</v>
      </c>
      <c r="AU50" s="171">
        <v>2</v>
      </c>
      <c r="AV50" s="66"/>
      <c r="AW50" s="66"/>
      <c r="AX50" s="66"/>
      <c r="AY50" s="66">
        <v>2</v>
      </c>
      <c r="AZ50" s="171">
        <v>2</v>
      </c>
      <c r="BA50" s="171">
        <v>2</v>
      </c>
      <c r="BB50" s="171"/>
      <c r="BC50" s="171">
        <v>2</v>
      </c>
      <c r="BD50" s="171">
        <v>2</v>
      </c>
      <c r="BE50" s="198">
        <v>2</v>
      </c>
      <c r="BF50" s="171">
        <v>2</v>
      </c>
      <c r="BG50" s="198">
        <v>2</v>
      </c>
      <c r="BH50" s="198">
        <v>2</v>
      </c>
      <c r="BI50" s="198">
        <v>2</v>
      </c>
      <c r="BJ50" s="198"/>
      <c r="BK50" s="198">
        <v>2</v>
      </c>
      <c r="BL50" s="198">
        <v>2</v>
      </c>
      <c r="BM50" s="198">
        <v>2</v>
      </c>
      <c r="BN50" s="198">
        <v>2</v>
      </c>
      <c r="BO50" s="198">
        <v>2</v>
      </c>
      <c r="BP50" s="198">
        <v>2</v>
      </c>
      <c r="BQ50" s="198">
        <v>2</v>
      </c>
      <c r="BR50" s="198">
        <v>2</v>
      </c>
      <c r="BS50" s="198">
        <v>2</v>
      </c>
      <c r="BT50" s="198">
        <v>2</v>
      </c>
      <c r="BU50" s="198"/>
      <c r="BV50" s="198"/>
      <c r="BW50" s="198"/>
      <c r="BX50" s="198"/>
      <c r="BY50" s="198"/>
      <c r="BZ50" s="198"/>
      <c r="CA50" s="84">
        <v>82.82</v>
      </c>
      <c r="CB50" s="81">
        <v>7.9701804085284031</v>
      </c>
      <c r="CC50" s="136"/>
    </row>
    <row r="51" ht="15" customHeight="true">
      <c r="A51" s="138">
        <v>22</v>
      </c>
      <c r="B51" s="68">
        <v>11405215</v>
      </c>
      <c r="C51" s="63">
        <v>3</v>
      </c>
      <c r="D51" s="81" t="s">
        <v>79</v>
      </c>
      <c r="E51" s="81" t="s">
        <v>80</v>
      </c>
      <c r="F51" s="81" t="s">
        <v>81</v>
      </c>
      <c r="G51" s="26">
        <v>0</v>
      </c>
      <c r="H51" s="52">
        <v>6.76</v>
      </c>
      <c r="I51" s="52">
        <v>4.6900000000000004</v>
      </c>
      <c r="J51" s="52">
        <v>0</v>
      </c>
      <c r="K51" s="28">
        <v>0</v>
      </c>
      <c r="L51" s="28"/>
      <c r="M51" s="53"/>
      <c r="N51" s="20"/>
      <c r="O51" s="94"/>
      <c r="P51" s="17">
        <v>0</v>
      </c>
      <c r="Q51" s="17"/>
      <c r="R51" s="94"/>
      <c r="S51" s="17">
        <v>0</v>
      </c>
      <c r="T51" s="17"/>
      <c r="U51" s="94"/>
      <c r="V51" s="17">
        <v>0</v>
      </c>
      <c r="W51" s="17"/>
      <c r="X51" s="94"/>
      <c r="Y51" s="17">
        <v>0</v>
      </c>
      <c r="Z51" s="17"/>
      <c r="AA51" s="94"/>
      <c r="AB51" s="17"/>
      <c r="AC51" s="24"/>
      <c r="AD51" s="135">
        <v>2</v>
      </c>
      <c r="AE51" s="66">
        <v>2</v>
      </c>
      <c r="AF51" s="66"/>
      <c r="AG51" s="66">
        <v>2</v>
      </c>
      <c r="AH51" s="110">
        <v>2</v>
      </c>
      <c r="AI51" s="110">
        <v>2</v>
      </c>
      <c r="AJ51" s="110">
        <v>2</v>
      </c>
      <c r="AK51" s="66">
        <v>2</v>
      </c>
      <c r="AL51" s="66"/>
      <c r="AM51" s="66">
        <v>2</v>
      </c>
      <c r="AN51" s="66">
        <v>2</v>
      </c>
      <c r="AO51" s="110">
        <v>2</v>
      </c>
      <c r="AP51" s="66">
        <v>2</v>
      </c>
      <c r="AQ51" s="110">
        <v>2</v>
      </c>
      <c r="AR51" s="110"/>
      <c r="AS51" s="110">
        <v>2</v>
      </c>
      <c r="AT51" s="66">
        <v>2</v>
      </c>
      <c r="AU51" s="110">
        <v>2</v>
      </c>
      <c r="AV51" s="66"/>
      <c r="AW51" s="66"/>
      <c r="AX51" s="66"/>
      <c r="AY51" s="66">
        <v>2</v>
      </c>
      <c r="AZ51" s="110">
        <v>2</v>
      </c>
      <c r="BA51" s="110">
        <v>2</v>
      </c>
      <c r="BB51" s="110"/>
      <c r="BC51" s="110">
        <v>2</v>
      </c>
      <c r="BD51" s="110">
        <v>2</v>
      </c>
      <c r="BE51" s="1">
        <v>2</v>
      </c>
      <c r="BF51" s="110">
        <v>2</v>
      </c>
      <c r="BG51" s="1">
        <v>2</v>
      </c>
      <c r="BH51" s="1">
        <v>2</v>
      </c>
      <c r="BI51" s="1">
        <v>2</v>
      </c>
      <c r="BJ51" s="1"/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>
        <v>2</v>
      </c>
      <c r="BU51" s="1"/>
      <c r="BV51" s="1"/>
      <c r="BW51" s="1"/>
      <c r="BX51" s="1"/>
      <c r="BY51" s="1"/>
      <c r="BZ51" s="1"/>
      <c r="CA51" s="84">
        <v>81.45</v>
      </c>
      <c r="CB51" s="81">
        <v>7.8067690472640532</v>
      </c>
      <c r="CC51" s="136"/>
    </row>
    <row r="52" ht="15" customHeight="true">
      <c r="A52" s="138">
        <v>6</v>
      </c>
      <c r="B52" s="68">
        <v>11405115</v>
      </c>
      <c r="C52" s="63">
        <v>1</v>
      </c>
      <c r="D52" s="81" t="s">
        <v>48</v>
      </c>
      <c r="E52" s="81" t="s">
        <v>49</v>
      </c>
      <c r="F52" s="81" t="s">
        <v>50</v>
      </c>
      <c r="G52" s="26">
        <v>0</v>
      </c>
      <c r="H52" s="52">
        <v>6.71</v>
      </c>
      <c r="I52" s="52">
        <v>5.31</v>
      </c>
      <c r="J52" s="52">
        <v>0</v>
      </c>
      <c r="K52" s="28">
        <v>0</v>
      </c>
      <c r="L52" s="28"/>
      <c r="M52" s="53"/>
      <c r="N52" s="20"/>
      <c r="O52" s="94"/>
      <c r="P52" s="17">
        <v>0</v>
      </c>
      <c r="Q52" s="17"/>
      <c r="R52" s="94"/>
      <c r="S52" s="17">
        <v>0</v>
      </c>
      <c r="T52" s="17"/>
      <c r="U52" s="94"/>
      <c r="V52" s="17">
        <v>0</v>
      </c>
      <c r="W52" s="17"/>
      <c r="X52" s="94"/>
      <c r="Y52" s="17">
        <v>0</v>
      </c>
      <c r="Z52" s="17"/>
      <c r="AA52" s="94"/>
      <c r="AB52" s="17"/>
      <c r="AC52" s="24"/>
      <c r="AD52" s="135">
        <v>2</v>
      </c>
      <c r="AE52" s="66">
        <v>2</v>
      </c>
      <c r="AF52" s="66">
        <v>2</v>
      </c>
      <c r="AG52" s="66">
        <v>2</v>
      </c>
      <c r="AH52" s="160">
        <v>2</v>
      </c>
      <c r="AI52" s="160"/>
      <c r="AJ52" s="160" t="s">
        <v>148</v>
      </c>
      <c r="AK52" s="66">
        <v>2</v>
      </c>
      <c r="AL52" s="66">
        <v>2</v>
      </c>
      <c r="AM52" s="66" t="s">
        <v>148</v>
      </c>
      <c r="AN52" s="66">
        <v>4</v>
      </c>
      <c r="AO52" s="160"/>
      <c r="AP52" s="66">
        <v>2</v>
      </c>
      <c r="AQ52" s="160">
        <v>2</v>
      </c>
      <c r="AR52" s="160" t="s">
        <v>148</v>
      </c>
      <c r="AS52" s="160">
        <v>2</v>
      </c>
      <c r="AT52" s="66">
        <v>2</v>
      </c>
      <c r="AU52" s="160"/>
      <c r="AV52" s="66">
        <v>2</v>
      </c>
      <c r="AW52" s="66"/>
      <c r="AX52" s="66">
        <v>2</v>
      </c>
      <c r="AY52" s="66">
        <v>2</v>
      </c>
      <c r="AZ52" s="160">
        <v>2</v>
      </c>
      <c r="BA52" s="160"/>
      <c r="BB52" s="130">
        <v>2</v>
      </c>
      <c r="BC52" s="130">
        <v>2</v>
      </c>
      <c r="BD52" s="130">
        <v>2</v>
      </c>
      <c r="BE52" s="198">
        <v>2</v>
      </c>
      <c r="BF52" s="130">
        <v>2</v>
      </c>
      <c r="BG52" s="198"/>
      <c r="BH52" s="198">
        <v>2</v>
      </c>
      <c r="BI52" s="198">
        <v>2</v>
      </c>
      <c r="BJ52" s="198">
        <v>2</v>
      </c>
      <c r="BK52" s="198">
        <v>2</v>
      </c>
      <c r="BL52" s="198">
        <v>2</v>
      </c>
      <c r="BM52" s="198"/>
      <c r="BN52" s="198">
        <v>2</v>
      </c>
      <c r="BO52" s="198">
        <v>2</v>
      </c>
      <c r="BP52" s="198">
        <v>2</v>
      </c>
      <c r="BQ52" s="198">
        <v>2</v>
      </c>
      <c r="BR52" s="198">
        <v>2</v>
      </c>
      <c r="BS52" s="198">
        <v>2</v>
      </c>
      <c r="BT52" s="198">
        <v>2</v>
      </c>
      <c r="BU52" s="198"/>
      <c r="BV52" s="198"/>
      <c r="BW52" s="198"/>
      <c r="BX52" s="198"/>
      <c r="BY52" s="198"/>
      <c r="BZ52" s="198"/>
      <c r="CA52" s="84">
        <v>80.02</v>
      </c>
      <c r="CB52" s="81">
        <v>7.6362009840465186</v>
      </c>
      <c r="CC52" s="136"/>
    </row>
    <row r="53" ht="15" customHeight="true">
      <c r="A53" s="138">
        <v>10</v>
      </c>
      <c r="B53" s="68">
        <v>11405115</v>
      </c>
      <c r="C53" s="63">
        <v>1</v>
      </c>
      <c r="D53" s="81" t="s">
        <v>57</v>
      </c>
      <c r="E53" s="81" t="s">
        <v>58</v>
      </c>
      <c r="F53" s="81" t="s">
        <v>18</v>
      </c>
      <c r="G53" s="26">
        <v>0</v>
      </c>
      <c r="H53" s="52">
        <v>6.65</v>
      </c>
      <c r="I53" s="52">
        <v>0.43</v>
      </c>
      <c r="J53" s="52">
        <v>0</v>
      </c>
      <c r="K53" s="28">
        <v>0</v>
      </c>
      <c r="L53" s="28"/>
      <c r="M53" s="53"/>
      <c r="N53" s="38"/>
      <c r="O53" s="94"/>
      <c r="P53" s="18">
        <v>0</v>
      </c>
      <c r="Q53" s="18"/>
      <c r="R53" s="94"/>
      <c r="S53" s="18">
        <v>0</v>
      </c>
      <c r="T53" s="18"/>
      <c r="U53" s="94"/>
      <c r="V53" s="18">
        <v>0</v>
      </c>
      <c r="W53" s="18"/>
      <c r="X53" s="94"/>
      <c r="Y53" s="18">
        <v>0</v>
      </c>
      <c r="Z53" s="18"/>
      <c r="AA53" s="94"/>
      <c r="AB53" s="18"/>
      <c r="AC53" s="24"/>
      <c r="AD53" s="16">
        <v>2</v>
      </c>
      <c r="AE53" s="66">
        <v>2</v>
      </c>
      <c r="AF53" s="66">
        <v>2</v>
      </c>
      <c r="AG53" s="66">
        <v>2</v>
      </c>
      <c r="AH53" s="148">
        <v>2</v>
      </c>
      <c r="AI53" s="148"/>
      <c r="AJ53" s="148">
        <v>2</v>
      </c>
      <c r="AK53" s="66">
        <v>2</v>
      </c>
      <c r="AL53" s="66">
        <v>2</v>
      </c>
      <c r="AM53" s="66">
        <v>2</v>
      </c>
      <c r="AN53" s="66">
        <v>4</v>
      </c>
      <c r="AO53" s="148"/>
      <c r="AP53" s="66">
        <v>2</v>
      </c>
      <c r="AQ53" s="148">
        <v>2</v>
      </c>
      <c r="AR53" s="148" t="s">
        <v>148</v>
      </c>
      <c r="AS53" s="148">
        <v>2</v>
      </c>
      <c r="AT53" s="66">
        <v>2</v>
      </c>
      <c r="AU53" s="148"/>
      <c r="AV53" s="66">
        <v>2</v>
      </c>
      <c r="AW53" s="66"/>
      <c r="AX53" s="66">
        <v>2</v>
      </c>
      <c r="AY53" s="66">
        <v>2</v>
      </c>
      <c r="AZ53" s="148">
        <v>2</v>
      </c>
      <c r="BA53" s="148"/>
      <c r="BB53" s="104">
        <v>2</v>
      </c>
      <c r="BC53" s="104">
        <v>2</v>
      </c>
      <c r="BD53" s="104">
        <v>2</v>
      </c>
      <c r="BE53" s="198">
        <v>2</v>
      </c>
      <c r="BF53" s="104">
        <v>2</v>
      </c>
      <c r="BG53" s="198"/>
      <c r="BH53" s="198">
        <v>2</v>
      </c>
      <c r="BI53" s="198">
        <v>2</v>
      </c>
      <c r="BJ53" s="198">
        <v>2</v>
      </c>
      <c r="BK53" s="198">
        <v>2</v>
      </c>
      <c r="BL53" s="198">
        <v>2</v>
      </c>
      <c r="BM53" s="198"/>
      <c r="BN53" s="198">
        <v>2</v>
      </c>
      <c r="BO53" s="198">
        <v>2</v>
      </c>
      <c r="BP53" s="198">
        <v>2</v>
      </c>
      <c r="BQ53" s="198">
        <v>2</v>
      </c>
      <c r="BR53" s="198">
        <v>2</v>
      </c>
      <c r="BS53" s="198">
        <v>2</v>
      </c>
      <c r="BT53" s="198">
        <v>2</v>
      </c>
      <c r="BU53" s="198"/>
      <c r="BV53" s="198"/>
      <c r="BW53" s="198"/>
      <c r="BX53" s="198"/>
      <c r="BY53" s="198"/>
      <c r="BZ53" s="198"/>
      <c r="CA53" s="84">
        <v>79.08</v>
      </c>
      <c r="CB53" s="81">
        <v>7.5240793201133149</v>
      </c>
      <c r="CC53" s="136"/>
    </row>
    <row r="54" ht="15" customHeight="true">
      <c r="A54" s="138">
        <v>13</v>
      </c>
      <c r="B54" s="68">
        <v>11405115</v>
      </c>
      <c r="C54" s="63">
        <v>2</v>
      </c>
      <c r="D54" s="81" t="s">
        <v>62</v>
      </c>
      <c r="E54" s="81" t="s">
        <v>63</v>
      </c>
      <c r="F54" s="81" t="s">
        <v>64</v>
      </c>
      <c r="G54" s="26">
        <v>0</v>
      </c>
      <c r="H54" s="52">
        <v>6.76</v>
      </c>
      <c r="I54" s="52">
        <v>0</v>
      </c>
      <c r="J54" s="52">
        <v>0</v>
      </c>
      <c r="K54" s="28">
        <v>0</v>
      </c>
      <c r="L54" s="28"/>
      <c r="M54" s="53"/>
      <c r="N54" s="20"/>
      <c r="O54" s="94"/>
      <c r="P54" s="17">
        <v>0</v>
      </c>
      <c r="Q54" s="17"/>
      <c r="R54" s="94"/>
      <c r="S54" s="17">
        <v>0</v>
      </c>
      <c r="T54" s="17"/>
      <c r="U54" s="94"/>
      <c r="V54" s="17">
        <v>0</v>
      </c>
      <c r="W54" s="17"/>
      <c r="X54" s="94"/>
      <c r="Y54" s="17">
        <v>0</v>
      </c>
      <c r="Z54" s="17"/>
      <c r="AA54" s="94"/>
      <c r="AB54" s="17"/>
      <c r="AC54" s="24"/>
      <c r="AD54" s="135">
        <v>2</v>
      </c>
      <c r="AE54" s="66">
        <v>2</v>
      </c>
      <c r="AF54" s="66">
        <v>2</v>
      </c>
      <c r="AG54" s="66">
        <v>2</v>
      </c>
      <c r="AH54" s="171">
        <v>2</v>
      </c>
      <c r="AI54" s="171"/>
      <c r="AJ54" s="171">
        <v>2</v>
      </c>
      <c r="AK54" s="66">
        <v>2</v>
      </c>
      <c r="AL54" s="66">
        <v>2</v>
      </c>
      <c r="AM54" s="66">
        <v>2</v>
      </c>
      <c r="AN54" s="66">
        <v>4</v>
      </c>
      <c r="AO54" s="171"/>
      <c r="AP54" s="66">
        <v>2</v>
      </c>
      <c r="AQ54" s="171">
        <v>2</v>
      </c>
      <c r="AR54" s="171" t="s">
        <v>148</v>
      </c>
      <c r="AS54" s="171">
        <v>2</v>
      </c>
      <c r="AT54" s="66">
        <v>2</v>
      </c>
      <c r="AU54" s="171"/>
      <c r="AV54" s="66">
        <v>2</v>
      </c>
      <c r="AW54" s="66"/>
      <c r="AX54" s="66">
        <v>2</v>
      </c>
      <c r="AY54" s="66">
        <v>2</v>
      </c>
      <c r="AZ54" s="171">
        <v>2</v>
      </c>
      <c r="BA54" s="171"/>
      <c r="BB54" s="130">
        <v>2</v>
      </c>
      <c r="BC54" s="130">
        <v>2</v>
      </c>
      <c r="BD54" s="130">
        <v>2</v>
      </c>
      <c r="BE54" s="1">
        <v>2</v>
      </c>
      <c r="BF54" s="130">
        <v>2</v>
      </c>
      <c r="BG54" s="1"/>
      <c r="BH54" s="1">
        <v>2</v>
      </c>
      <c r="BI54" s="1">
        <v>2</v>
      </c>
      <c r="BJ54" s="1">
        <v>2</v>
      </c>
      <c r="BK54" s="1">
        <v>2</v>
      </c>
      <c r="BL54" s="1">
        <v>2</v>
      </c>
      <c r="BM54" s="1"/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/>
      <c r="BW54" s="1"/>
      <c r="BX54" s="1"/>
      <c r="BY54" s="1"/>
      <c r="BZ54" s="1"/>
      <c r="CA54" s="84">
        <v>78.760000000000005</v>
      </c>
      <c r="CB54" s="81">
        <v>7.4859102430296716</v>
      </c>
      <c r="CC54" s="136"/>
    </row>
    <row r="55" ht="15" customHeight="true">
      <c r="A55" s="138">
        <v>35</v>
      </c>
      <c r="B55" s="68">
        <v>11405215</v>
      </c>
      <c r="C55" s="63">
        <v>4</v>
      </c>
      <c r="D55" s="81" t="s">
        <v>102</v>
      </c>
      <c r="E55" s="81" t="s">
        <v>41</v>
      </c>
      <c r="F55" s="81" t="s">
        <v>103</v>
      </c>
      <c r="G55" s="26">
        <v>0</v>
      </c>
      <c r="H55" s="52">
        <v>5.98</v>
      </c>
      <c r="I55" s="52">
        <v>0</v>
      </c>
      <c r="J55" s="52">
        <v>0</v>
      </c>
      <c r="K55" s="28">
        <v>0</v>
      </c>
      <c r="L55" s="28"/>
      <c r="M55" s="53"/>
      <c r="N55" s="38"/>
      <c r="O55" s="94"/>
      <c r="P55" s="18">
        <v>0</v>
      </c>
      <c r="Q55" s="18"/>
      <c r="R55" s="94"/>
      <c r="S55" s="18">
        <v>0</v>
      </c>
      <c r="T55" s="18"/>
      <c r="U55" s="94"/>
      <c r="V55" s="18">
        <v>0</v>
      </c>
      <c r="W55" s="18"/>
      <c r="X55" s="94"/>
      <c r="Y55" s="18">
        <v>0</v>
      </c>
      <c r="Z55" s="18"/>
      <c r="AA55" s="94"/>
      <c r="AB55" s="18"/>
      <c r="AC55" s="24"/>
      <c r="AD55" s="16">
        <v>4</v>
      </c>
      <c r="AE55" s="66">
        <v>2</v>
      </c>
      <c r="AF55" s="66"/>
      <c r="AG55" s="66">
        <v>2</v>
      </c>
      <c r="AH55" s="198">
        <v>2</v>
      </c>
      <c r="AI55" s="198">
        <v>2</v>
      </c>
      <c r="AJ55" s="198">
        <v>2</v>
      </c>
      <c r="AK55" s="66">
        <v>2</v>
      </c>
      <c r="AL55" s="66"/>
      <c r="AM55" s="66">
        <v>2</v>
      </c>
      <c r="AN55" s="66">
        <v>2</v>
      </c>
      <c r="AO55" s="198">
        <v>2</v>
      </c>
      <c r="AP55" s="66">
        <v>1</v>
      </c>
      <c r="AQ55" s="198">
        <v>2</v>
      </c>
      <c r="AR55" s="198"/>
      <c r="AS55" s="198">
        <v>2</v>
      </c>
      <c r="AT55" s="66">
        <v>2</v>
      </c>
      <c r="AU55" s="198">
        <v>2</v>
      </c>
      <c r="AV55" s="66"/>
      <c r="AW55" s="66"/>
      <c r="AX55" s="66"/>
      <c r="AY55" s="66">
        <v>2</v>
      </c>
      <c r="AZ55" s="198">
        <v>2</v>
      </c>
      <c r="BA55" s="198">
        <v>2</v>
      </c>
      <c r="BB55" s="198"/>
      <c r="BC55" s="198">
        <v>2</v>
      </c>
      <c r="BD55" s="198">
        <v>2</v>
      </c>
      <c r="BE55" s="234">
        <v>2</v>
      </c>
      <c r="BF55" s="198">
        <v>2</v>
      </c>
      <c r="BG55" s="234">
        <v>2</v>
      </c>
      <c r="BH55" s="234">
        <v>2</v>
      </c>
      <c r="BI55" s="234">
        <v>2</v>
      </c>
      <c r="BJ55" s="234"/>
      <c r="BK55" s="234">
        <v>2</v>
      </c>
      <c r="BL55" s="234">
        <v>2</v>
      </c>
      <c r="BM55" s="234">
        <v>2</v>
      </c>
      <c r="BN55" s="234">
        <v>2</v>
      </c>
      <c r="BO55" s="234">
        <v>2</v>
      </c>
      <c r="BP55" s="234">
        <v>2</v>
      </c>
      <c r="BQ55" s="234">
        <v>2</v>
      </c>
      <c r="BR55" s="234">
        <v>2</v>
      </c>
      <c r="BS55" s="234">
        <v>2</v>
      </c>
      <c r="BT55" s="234">
        <v>2</v>
      </c>
      <c r="BU55" s="234"/>
      <c r="BV55" s="234"/>
      <c r="BW55" s="234"/>
      <c r="BX55" s="234"/>
      <c r="BY55" s="234"/>
      <c r="BZ55" s="234"/>
      <c r="CA55" s="84">
        <v>76.98</v>
      </c>
      <c r="CB55" s="81">
        <v>7.2735947517519026</v>
      </c>
      <c r="CC55" s="136"/>
    </row>
    <row r="56" ht="15" customHeight="true">
      <c r="A56" s="138">
        <v>5</v>
      </c>
      <c r="B56" s="68">
        <v>11405115</v>
      </c>
      <c r="C56" s="63">
        <v>1</v>
      </c>
      <c r="D56" s="81" t="s">
        <v>46</v>
      </c>
      <c r="E56" s="81" t="s">
        <v>16</v>
      </c>
      <c r="F56" s="81" t="s">
        <v>47</v>
      </c>
      <c r="G56" s="26">
        <v>0</v>
      </c>
      <c r="H56" s="52">
        <v>6.13</v>
      </c>
      <c r="I56" s="52">
        <v>0</v>
      </c>
      <c r="J56" s="52">
        <v>0</v>
      </c>
      <c r="K56" s="28">
        <v>0</v>
      </c>
      <c r="L56" s="28"/>
      <c r="M56" s="53"/>
      <c r="N56" s="38"/>
      <c r="O56" s="94"/>
      <c r="P56" s="18">
        <v>0</v>
      </c>
      <c r="Q56" s="18"/>
      <c r="R56" s="94"/>
      <c r="S56" s="18">
        <v>0</v>
      </c>
      <c r="T56" s="18"/>
      <c r="U56" s="94"/>
      <c r="V56" s="18">
        <v>0</v>
      </c>
      <c r="W56" s="18"/>
      <c r="X56" s="94"/>
      <c r="Y56" s="18">
        <v>0</v>
      </c>
      <c r="Z56" s="18"/>
      <c r="AA56" s="94"/>
      <c r="AB56" s="18"/>
      <c r="AC56" s="24"/>
      <c r="AD56" s="16">
        <v>2</v>
      </c>
      <c r="AE56" s="66">
        <v>2</v>
      </c>
      <c r="AF56" s="66">
        <v>2</v>
      </c>
      <c r="AG56" s="66">
        <v>2</v>
      </c>
      <c r="AH56" s="148">
        <v>2</v>
      </c>
      <c r="AI56" s="148"/>
      <c r="AJ56" s="148" t="s">
        <v>148</v>
      </c>
      <c r="AK56" s="66">
        <v>1</v>
      </c>
      <c r="AL56" s="66">
        <v>2</v>
      </c>
      <c r="AM56" s="66">
        <v>2</v>
      </c>
      <c r="AN56" s="66">
        <v>2</v>
      </c>
      <c r="AO56" s="148"/>
      <c r="AP56" s="66">
        <v>2</v>
      </c>
      <c r="AQ56" s="148">
        <v>2</v>
      </c>
      <c r="AR56" s="148">
        <v>2</v>
      </c>
      <c r="AS56" s="148">
        <v>2</v>
      </c>
      <c r="AT56" s="66">
        <v>2</v>
      </c>
      <c r="AU56" s="148"/>
      <c r="AV56" s="66">
        <v>2</v>
      </c>
      <c r="AW56" s="66"/>
      <c r="AX56" s="66">
        <v>2</v>
      </c>
      <c r="AY56" s="66">
        <v>2</v>
      </c>
      <c r="AZ56" s="148">
        <v>2</v>
      </c>
      <c r="BA56" s="148"/>
      <c r="BB56" s="133">
        <v>2</v>
      </c>
      <c r="BC56" s="133">
        <v>2</v>
      </c>
      <c r="BD56" s="133">
        <v>2</v>
      </c>
      <c r="BE56" s="132">
        <v>2</v>
      </c>
      <c r="BF56" s="133">
        <v>2</v>
      </c>
      <c r="BG56" s="132"/>
      <c r="BH56" s="132">
        <v>2</v>
      </c>
      <c r="BI56" s="132">
        <v>2</v>
      </c>
      <c r="BJ56" s="132">
        <v>2</v>
      </c>
      <c r="BK56" s="132">
        <v>2</v>
      </c>
      <c r="BL56" s="172">
        <v>2</v>
      </c>
      <c r="BM56" s="175"/>
      <c r="BN56" s="175">
        <v>2</v>
      </c>
      <c r="BO56" s="179">
        <v>2</v>
      </c>
      <c r="BP56" s="179">
        <v>2</v>
      </c>
      <c r="BQ56" s="175">
        <v>2</v>
      </c>
      <c r="BR56" s="179">
        <v>2</v>
      </c>
      <c r="BS56" s="195">
        <v>2</v>
      </c>
      <c r="BT56" s="195">
        <v>2</v>
      </c>
      <c r="BU56" s="195"/>
      <c r="BV56" s="195"/>
      <c r="BW56" s="195"/>
      <c r="BX56" s="195"/>
      <c r="BY56" s="195"/>
      <c r="BZ56" s="179"/>
      <c r="CA56" s="84">
        <v>75.13</v>
      </c>
      <c r="CB56" s="81">
        <v>7.0529297748620845</v>
      </c>
      <c r="CC56" s="136"/>
    </row>
    <row r="57" ht="15" customHeight="true">
      <c r="A57" s="138">
        <v>16</v>
      </c>
      <c r="B57" s="68">
        <v>11405115</v>
      </c>
      <c r="C57" s="63">
        <v>2</v>
      </c>
      <c r="D57" s="81" t="s">
        <v>67</v>
      </c>
      <c r="E57" s="81" t="s">
        <v>68</v>
      </c>
      <c r="F57" s="81" t="s">
        <v>18</v>
      </c>
      <c r="G57" s="26">
        <v>0</v>
      </c>
      <c r="H57" s="52">
        <v>0</v>
      </c>
      <c r="I57" s="57">
        <v>0</v>
      </c>
      <c r="J57" s="54">
        <v>0</v>
      </c>
      <c r="K57" s="55">
        <v>0</v>
      </c>
      <c r="L57" s="55"/>
      <c r="M57" s="56"/>
      <c r="N57" s="38"/>
      <c r="O57" s="94"/>
      <c r="P57" s="18">
        <v>0</v>
      </c>
      <c r="Q57" s="18"/>
      <c r="R57" s="94"/>
      <c r="S57" s="18">
        <v>0</v>
      </c>
      <c r="T57" s="18"/>
      <c r="U57" s="94"/>
      <c r="V57" s="18">
        <v>0</v>
      </c>
      <c r="W57" s="18"/>
      <c r="X57" s="94"/>
      <c r="Y57" s="18">
        <v>0</v>
      </c>
      <c r="Z57" s="18"/>
      <c r="AA57" s="94"/>
      <c r="AB57" s="18"/>
      <c r="AC57" s="24"/>
      <c r="AD57" s="16">
        <v>2</v>
      </c>
      <c r="AE57" s="66">
        <v>2</v>
      </c>
      <c r="AF57" s="66">
        <v>2</v>
      </c>
      <c r="AG57" s="66">
        <v>2</v>
      </c>
      <c r="AH57" s="219">
        <v>2</v>
      </c>
      <c r="AI57" s="219"/>
      <c r="AJ57" s="219">
        <v>2</v>
      </c>
      <c r="AK57" s="66">
        <v>2</v>
      </c>
      <c r="AL57" s="66">
        <v>2</v>
      </c>
      <c r="AM57" s="66">
        <v>2</v>
      </c>
      <c r="AN57" s="66">
        <v>4</v>
      </c>
      <c r="AO57" s="219"/>
      <c r="AP57" s="66">
        <v>2</v>
      </c>
      <c r="AQ57" s="219">
        <v>2</v>
      </c>
      <c r="AR57" s="219">
        <v>2</v>
      </c>
      <c r="AS57" s="219">
        <v>2</v>
      </c>
      <c r="AT57" s="66">
        <v>2</v>
      </c>
      <c r="AU57" s="219"/>
      <c r="AV57" s="66">
        <v>2</v>
      </c>
      <c r="AW57" s="66"/>
      <c r="AX57" s="66">
        <v>2</v>
      </c>
      <c r="AY57" s="66">
        <v>2</v>
      </c>
      <c r="AZ57" s="219">
        <v>2</v>
      </c>
      <c r="BA57" s="219"/>
      <c r="BB57" s="235">
        <v>2</v>
      </c>
      <c r="BC57" s="235">
        <v>2</v>
      </c>
      <c r="BD57" s="235">
        <v>2</v>
      </c>
      <c r="BE57" s="218">
        <v>2</v>
      </c>
      <c r="BF57" s="235">
        <v>2</v>
      </c>
      <c r="BG57" s="218"/>
      <c r="BH57" s="218">
        <v>2</v>
      </c>
      <c r="BI57" s="218">
        <v>2</v>
      </c>
      <c r="BJ57" s="218">
        <v>2</v>
      </c>
      <c r="BK57" s="218">
        <v>2</v>
      </c>
      <c r="BL57" s="218">
        <v>2</v>
      </c>
      <c r="BM57" s="218"/>
      <c r="BN57" s="218">
        <v>2</v>
      </c>
      <c r="BO57" s="218">
        <v>2</v>
      </c>
      <c r="BP57" s="218">
        <v>2</v>
      </c>
      <c r="BQ57" s="218">
        <v>2</v>
      </c>
      <c r="BR57" s="218">
        <v>2</v>
      </c>
      <c r="BS57" s="218">
        <v>2</v>
      </c>
      <c r="BT57" s="218">
        <v>2</v>
      </c>
      <c r="BU57" s="218"/>
      <c r="BV57" s="218"/>
      <c r="BW57" s="218"/>
      <c r="BX57" s="218"/>
      <c r="BY57" s="218"/>
      <c r="BZ57" s="218"/>
      <c r="CA57" s="84">
        <v>74</v>
      </c>
      <c r="CB57" s="81">
        <v>6.9181452214104677</v>
      </c>
      <c r="CC57" s="136"/>
    </row>
    <row r="58" ht="15" customHeight="true">
      <c r="A58" s="138">
        <v>31</v>
      </c>
      <c r="B58" s="68">
        <v>11405215</v>
      </c>
      <c r="C58" s="63">
        <v>4</v>
      </c>
      <c r="D58" s="81" t="s">
        <v>96</v>
      </c>
      <c r="E58" s="81" t="s">
        <v>97</v>
      </c>
      <c r="F58" s="81" t="s">
        <v>98</v>
      </c>
      <c r="G58" s="26">
        <v>0</v>
      </c>
      <c r="H58" s="52">
        <v>5.08</v>
      </c>
      <c r="I58" s="52">
        <v>0</v>
      </c>
      <c r="J58" s="52">
        <v>0</v>
      </c>
      <c r="K58" s="28">
        <v>0</v>
      </c>
      <c r="L58" s="28"/>
      <c r="M58" s="53"/>
      <c r="N58" s="20"/>
      <c r="O58" s="94"/>
      <c r="P58" s="17">
        <v>0</v>
      </c>
      <c r="Q58" s="17"/>
      <c r="R58" s="94"/>
      <c r="S58" s="17">
        <v>0</v>
      </c>
      <c r="T58" s="17"/>
      <c r="U58" s="94"/>
      <c r="V58" s="17">
        <v>0</v>
      </c>
      <c r="W58" s="17"/>
      <c r="X58" s="94"/>
      <c r="Y58" s="17">
        <v>0</v>
      </c>
      <c r="Z58" s="17"/>
      <c r="AA58" s="94"/>
      <c r="AB58" s="17"/>
      <c r="AC58" s="24"/>
      <c r="AD58" s="135">
        <v>2</v>
      </c>
      <c r="AE58" s="66">
        <v>2</v>
      </c>
      <c r="AF58" s="66"/>
      <c r="AG58" s="66">
        <v>2</v>
      </c>
      <c r="AH58" s="148">
        <v>2</v>
      </c>
      <c r="AI58" s="148">
        <v>2</v>
      </c>
      <c r="AJ58" s="148">
        <v>2</v>
      </c>
      <c r="AK58" s="66" t="s">
        <v>148</v>
      </c>
      <c r="AL58" s="66"/>
      <c r="AM58" s="66">
        <v>2</v>
      </c>
      <c r="AN58" s="66">
        <v>2</v>
      </c>
      <c r="AO58" s="148">
        <v>2</v>
      </c>
      <c r="AP58" s="66">
        <v>2</v>
      </c>
      <c r="AQ58" s="148">
        <v>2</v>
      </c>
      <c r="AR58" s="148"/>
      <c r="AS58" s="148">
        <v>2</v>
      </c>
      <c r="AT58" s="66">
        <v>2</v>
      </c>
      <c r="AU58" s="148">
        <v>2</v>
      </c>
      <c r="AV58" s="66"/>
      <c r="AW58" s="66"/>
      <c r="AX58" s="66"/>
      <c r="AY58" s="66">
        <v>2</v>
      </c>
      <c r="AZ58" s="148">
        <v>2</v>
      </c>
      <c r="BA58" s="148">
        <v>2</v>
      </c>
      <c r="BB58" s="148"/>
      <c r="BC58" s="148">
        <v>2</v>
      </c>
      <c r="BD58" s="148">
        <v>2</v>
      </c>
      <c r="BE58" s="1">
        <v>2</v>
      </c>
      <c r="BF58" s="148">
        <v>2</v>
      </c>
      <c r="BG58" s="1">
        <v>2</v>
      </c>
      <c r="BH58" s="1">
        <v>2</v>
      </c>
      <c r="BI58" s="1">
        <v>2</v>
      </c>
      <c r="BJ58" s="1"/>
      <c r="BK58" s="1">
        <v>2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Q58" s="1">
        <v>2</v>
      </c>
      <c r="BR58" s="1">
        <v>2</v>
      </c>
      <c r="BS58" s="1">
        <v>2</v>
      </c>
      <c r="BT58" s="1">
        <v>2</v>
      </c>
      <c r="BU58" s="1"/>
      <c r="BV58" s="1"/>
      <c r="BW58" s="1"/>
      <c r="BX58" s="1"/>
      <c r="BY58" s="1"/>
      <c r="BZ58" s="1"/>
      <c r="CA58" s="84">
        <v>73.08</v>
      </c>
      <c r="CB58" s="81">
        <v>6.8084091247949905</v>
      </c>
      <c r="CC58" s="136"/>
    </row>
    <row r="59" ht="15" customHeight="true">
      <c r="A59" s="138">
        <v>28</v>
      </c>
      <c r="B59" s="68">
        <v>11405215</v>
      </c>
      <c r="C59" s="63">
        <v>3</v>
      </c>
      <c r="D59" s="81" t="s">
        <v>92</v>
      </c>
      <c r="E59" s="81" t="s">
        <v>56</v>
      </c>
      <c r="F59" s="81" t="s">
        <v>23</v>
      </c>
      <c r="G59" s="26">
        <v>0</v>
      </c>
      <c r="H59" s="52">
        <v>4.55</v>
      </c>
      <c r="I59" s="52">
        <v>0</v>
      </c>
      <c r="J59" s="52">
        <v>0</v>
      </c>
      <c r="K59" s="28">
        <v>0</v>
      </c>
      <c r="L59" s="28"/>
      <c r="M59" s="53"/>
      <c r="N59" s="38"/>
      <c r="O59" s="94"/>
      <c r="P59" s="18">
        <v>0</v>
      </c>
      <c r="Q59" s="18"/>
      <c r="R59" s="94"/>
      <c r="S59" s="18">
        <v>0</v>
      </c>
      <c r="T59" s="18"/>
      <c r="U59" s="94"/>
      <c r="V59" s="18">
        <v>0</v>
      </c>
      <c r="W59" s="18"/>
      <c r="X59" s="94"/>
      <c r="Y59" s="18">
        <v>0</v>
      </c>
      <c r="Z59" s="18"/>
      <c r="AA59" s="94"/>
      <c r="AB59" s="18"/>
      <c r="AC59" s="24"/>
      <c r="AD59" s="16">
        <v>2</v>
      </c>
      <c r="AE59" s="66">
        <v>2</v>
      </c>
      <c r="AF59" s="66"/>
      <c r="AG59" s="66">
        <v>2</v>
      </c>
      <c r="AH59" s="133">
        <v>2</v>
      </c>
      <c r="AI59" s="133">
        <v>2</v>
      </c>
      <c r="AJ59" s="133">
        <v>2</v>
      </c>
      <c r="AK59" s="66">
        <v>2</v>
      </c>
      <c r="AL59" s="66"/>
      <c r="AM59" s="66">
        <v>2</v>
      </c>
      <c r="AN59" s="66">
        <v>2</v>
      </c>
      <c r="AO59" s="133">
        <v>2</v>
      </c>
      <c r="AP59" s="66">
        <v>2</v>
      </c>
      <c r="AQ59" s="133">
        <v>2</v>
      </c>
      <c r="AR59" s="133"/>
      <c r="AS59" s="133">
        <v>2</v>
      </c>
      <c r="AT59" s="66">
        <v>2</v>
      </c>
      <c r="AU59" s="133">
        <v>2</v>
      </c>
      <c r="AV59" s="66"/>
      <c r="AW59" s="66"/>
      <c r="AX59" s="66"/>
      <c r="AY59" s="66">
        <v>2</v>
      </c>
      <c r="AZ59" s="133">
        <v>2</v>
      </c>
      <c r="BA59" s="133">
        <v>2</v>
      </c>
      <c r="BB59" s="133"/>
      <c r="BC59" s="133" t="s">
        <v>148</v>
      </c>
      <c r="BD59" s="133">
        <v>2</v>
      </c>
      <c r="BE59" s="234">
        <v>2</v>
      </c>
      <c r="BF59" s="133">
        <v>2</v>
      </c>
      <c r="BG59" s="234">
        <v>2</v>
      </c>
      <c r="BH59" s="234">
        <v>2</v>
      </c>
      <c r="BI59" s="234">
        <v>2</v>
      </c>
      <c r="BJ59" s="234"/>
      <c r="BK59" s="234">
        <v>2</v>
      </c>
      <c r="BL59" s="234">
        <v>2</v>
      </c>
      <c r="BM59" s="234">
        <v>2</v>
      </c>
      <c r="BN59" s="234">
        <v>2</v>
      </c>
      <c r="BO59" s="234">
        <v>2</v>
      </c>
      <c r="BP59" s="234">
        <v>2</v>
      </c>
      <c r="BQ59" s="234">
        <v>2</v>
      </c>
      <c r="BR59" s="234">
        <v>2</v>
      </c>
      <c r="BS59" s="234">
        <v>2</v>
      </c>
      <c r="BT59" s="234">
        <v>2</v>
      </c>
      <c r="BU59" s="234"/>
      <c r="BV59" s="234"/>
      <c r="BW59" s="234"/>
      <c r="BX59" s="234"/>
      <c r="BY59" s="234"/>
      <c r="BZ59" s="234"/>
      <c r="CA59" s="84">
        <v>72.55</v>
      </c>
      <c r="CB59" s="81">
        <v>6.7451915908752049</v>
      </c>
      <c r="CC59" s="136"/>
    </row>
    <row r="60" ht="15" customHeight="true">
      <c r="A60" s="138">
        <v>32</v>
      </c>
      <c r="B60" s="68">
        <v>11405215</v>
      </c>
      <c r="C60" s="63">
        <v>4</v>
      </c>
      <c r="D60" s="81" t="s">
        <v>99</v>
      </c>
      <c r="E60" s="81" t="s">
        <v>13</v>
      </c>
      <c r="F60" s="81" t="s">
        <v>53</v>
      </c>
      <c r="G60" s="26">
        <v>0</v>
      </c>
      <c r="H60" s="52">
        <v>0</v>
      </c>
      <c r="I60" s="57">
        <v>0</v>
      </c>
      <c r="J60" s="54">
        <v>0</v>
      </c>
      <c r="K60" s="55">
        <v>0</v>
      </c>
      <c r="L60" s="55"/>
      <c r="M60" s="56"/>
      <c r="N60" s="20"/>
      <c r="O60" s="94"/>
      <c r="P60" s="17">
        <v>0</v>
      </c>
      <c r="Q60" s="17"/>
      <c r="R60" s="94"/>
      <c r="S60" s="17">
        <v>0</v>
      </c>
      <c r="T60" s="17"/>
      <c r="U60" s="94"/>
      <c r="V60" s="17">
        <v>0</v>
      </c>
      <c r="W60" s="17"/>
      <c r="X60" s="94"/>
      <c r="Y60" s="17">
        <v>0</v>
      </c>
      <c r="Z60" s="17"/>
      <c r="AA60" s="94"/>
      <c r="AB60" s="17"/>
      <c r="AC60" s="24"/>
      <c r="AD60" s="16">
        <v>2</v>
      </c>
      <c r="AE60" s="66">
        <v>2</v>
      </c>
      <c r="AF60" s="66"/>
      <c r="AG60" s="66">
        <v>2</v>
      </c>
      <c r="AH60" s="235">
        <v>2</v>
      </c>
      <c r="AI60" s="235">
        <v>2</v>
      </c>
      <c r="AJ60" s="235">
        <v>2</v>
      </c>
      <c r="AK60" s="66">
        <v>2</v>
      </c>
      <c r="AL60" s="66"/>
      <c r="AM60" s="66">
        <v>2</v>
      </c>
      <c r="AN60" s="66">
        <v>4</v>
      </c>
      <c r="AO60" s="235">
        <v>2</v>
      </c>
      <c r="AP60" s="66">
        <v>2</v>
      </c>
      <c r="AQ60" s="235">
        <v>2</v>
      </c>
      <c r="AR60" s="235"/>
      <c r="AS60" s="235">
        <v>2</v>
      </c>
      <c r="AT60" s="66">
        <v>2</v>
      </c>
      <c r="AU60" s="235">
        <v>2</v>
      </c>
      <c r="AV60" s="66"/>
      <c r="AW60" s="66"/>
      <c r="AX60" s="66"/>
      <c r="AY60" s="66">
        <v>2</v>
      </c>
      <c r="AZ60" s="235">
        <v>2</v>
      </c>
      <c r="BA60" s="235">
        <v>2</v>
      </c>
      <c r="BB60" s="235"/>
      <c r="BC60" s="235">
        <v>2</v>
      </c>
      <c r="BD60" s="235">
        <v>2</v>
      </c>
      <c r="BE60" s="198">
        <v>2</v>
      </c>
      <c r="BF60" s="235">
        <v>2</v>
      </c>
      <c r="BG60" s="198">
        <v>2</v>
      </c>
      <c r="BH60" s="198">
        <v>2</v>
      </c>
      <c r="BI60" s="198">
        <v>2</v>
      </c>
      <c r="BJ60" s="198"/>
      <c r="BK60" s="198">
        <v>2</v>
      </c>
      <c r="BL60" s="198" t="s">
        <v>148</v>
      </c>
      <c r="BM60" s="198">
        <v>2</v>
      </c>
      <c r="BN60" s="198">
        <v>2</v>
      </c>
      <c r="BO60" s="198">
        <v>2</v>
      </c>
      <c r="BP60" s="198">
        <v>2</v>
      </c>
      <c r="BQ60" s="198">
        <v>2</v>
      </c>
      <c r="BR60" s="198">
        <v>2</v>
      </c>
      <c r="BS60" s="198">
        <v>2</v>
      </c>
      <c r="BT60" s="198">
        <v>2</v>
      </c>
      <c r="BU60" s="198"/>
      <c r="BV60" s="198"/>
      <c r="BW60" s="198"/>
      <c r="BX60" s="198"/>
      <c r="BY60" s="198"/>
      <c r="BZ60" s="198"/>
      <c r="CA60" s="84">
        <v>70</v>
      </c>
      <c r="CB60" s="81">
        <v>6.4410317578649181</v>
      </c>
      <c r="CC60" s="136"/>
    </row>
    <row r="61" ht="15" customHeight="true">
      <c r="A61" s="138">
        <v>12</v>
      </c>
      <c r="B61" s="68">
        <v>11405115</v>
      </c>
      <c r="C61" s="63">
        <v>2</v>
      </c>
      <c r="D61" s="81" t="s">
        <v>59</v>
      </c>
      <c r="E61" s="81" t="s">
        <v>60</v>
      </c>
      <c r="F61" s="81" t="s">
        <v>61</v>
      </c>
      <c r="G61" s="26">
        <v>0</v>
      </c>
      <c r="H61" s="52">
        <v>0</v>
      </c>
      <c r="I61" s="52">
        <v>0</v>
      </c>
      <c r="J61" s="52">
        <v>0</v>
      </c>
      <c r="K61" s="28">
        <v>0</v>
      </c>
      <c r="L61" s="28"/>
      <c r="M61" s="53"/>
      <c r="N61" s="38"/>
      <c r="O61" s="94"/>
      <c r="P61" s="18">
        <v>0</v>
      </c>
      <c r="Q61" s="18"/>
      <c r="R61" s="94"/>
      <c r="S61" s="18">
        <v>0</v>
      </c>
      <c r="T61" s="18"/>
      <c r="U61" s="94"/>
      <c r="V61" s="18">
        <v>0</v>
      </c>
      <c r="W61" s="18"/>
      <c r="X61" s="94"/>
      <c r="Y61" s="18">
        <v>0</v>
      </c>
      <c r="Z61" s="18"/>
      <c r="AA61" s="94"/>
      <c r="AB61" s="18"/>
      <c r="AC61" s="24"/>
      <c r="AD61" s="135">
        <v>2</v>
      </c>
      <c r="AE61" s="66">
        <v>2</v>
      </c>
      <c r="AF61" s="66">
        <v>2</v>
      </c>
      <c r="AG61" s="66">
        <v>2</v>
      </c>
      <c r="AH61" s="115">
        <v>2</v>
      </c>
      <c r="AI61" s="115"/>
      <c r="AJ61" s="115">
        <v>2</v>
      </c>
      <c r="AK61" s="66">
        <v>2</v>
      </c>
      <c r="AL61" s="66" t="s">
        <v>148</v>
      </c>
      <c r="AM61" s="66" t="s">
        <v>148</v>
      </c>
      <c r="AN61" s="66" t="s">
        <v>148</v>
      </c>
      <c r="AO61" s="115"/>
      <c r="AP61" s="66">
        <v>2</v>
      </c>
      <c r="AQ61" s="115">
        <v>2</v>
      </c>
      <c r="AR61" s="115">
        <v>2</v>
      </c>
      <c r="AS61" s="115">
        <v>2</v>
      </c>
      <c r="AT61" s="66">
        <v>2</v>
      </c>
      <c r="AU61" s="115"/>
      <c r="AV61" s="66">
        <v>2</v>
      </c>
      <c r="AW61" s="66"/>
      <c r="AX61" s="66">
        <v>2</v>
      </c>
      <c r="AY61" s="66">
        <v>2</v>
      </c>
      <c r="AZ61" s="115">
        <v>2</v>
      </c>
      <c r="BA61" s="115"/>
      <c r="BB61" s="115">
        <v>2</v>
      </c>
      <c r="BC61" s="115">
        <v>2</v>
      </c>
      <c r="BD61" s="115">
        <v>2</v>
      </c>
      <c r="BE61" s="234">
        <v>2</v>
      </c>
      <c r="BF61" s="115">
        <v>2</v>
      </c>
      <c r="BG61" s="234"/>
      <c r="BH61" s="234">
        <v>2</v>
      </c>
      <c r="BI61" s="234">
        <v>2</v>
      </c>
      <c r="BJ61" s="234">
        <v>2</v>
      </c>
      <c r="BK61" s="234">
        <v>2</v>
      </c>
      <c r="BL61" s="234">
        <v>2</v>
      </c>
      <c r="BM61" s="234"/>
      <c r="BN61" s="234">
        <v>2</v>
      </c>
      <c r="BO61" s="234">
        <v>2</v>
      </c>
      <c r="BP61" s="234">
        <v>2</v>
      </c>
      <c r="BQ61" s="234">
        <v>2</v>
      </c>
      <c r="BR61" s="234">
        <v>2</v>
      </c>
      <c r="BS61" s="234">
        <v>2</v>
      </c>
      <c r="BT61" s="234">
        <v>2</v>
      </c>
      <c r="BU61" s="234"/>
      <c r="BV61" s="234"/>
      <c r="BW61" s="234"/>
      <c r="BX61" s="234"/>
      <c r="BY61" s="234"/>
      <c r="BZ61" s="234"/>
      <c r="CA61" s="84">
        <v>66</v>
      </c>
      <c r="CB61" s="81">
        <v>5.9639182943193685</v>
      </c>
      <c r="CC61" s="136"/>
    </row>
    <row r="62" ht="15" customHeight="true">
      <c r="A62" s="138">
        <v>20</v>
      </c>
      <c r="B62" s="68">
        <v>11405215</v>
      </c>
      <c r="C62" s="63">
        <v>3</v>
      </c>
      <c r="D62" s="81" t="s">
        <v>74</v>
      </c>
      <c r="E62" s="81" t="s">
        <v>75</v>
      </c>
      <c r="F62" s="81" t="s">
        <v>76</v>
      </c>
      <c r="G62" s="26">
        <v>0</v>
      </c>
      <c r="H62" s="52">
        <v>0</v>
      </c>
      <c r="I62" s="52">
        <v>0</v>
      </c>
      <c r="J62" s="52">
        <v>0</v>
      </c>
      <c r="K62" s="28">
        <v>0</v>
      </c>
      <c r="L62" s="28"/>
      <c r="M62" s="53"/>
      <c r="N62" s="20"/>
      <c r="O62" s="94"/>
      <c r="P62" s="17">
        <v>0</v>
      </c>
      <c r="Q62" s="17"/>
      <c r="R62" s="94"/>
      <c r="S62" s="17">
        <v>0</v>
      </c>
      <c r="T62" s="17"/>
      <c r="U62" s="94"/>
      <c r="V62" s="17">
        <v>0</v>
      </c>
      <c r="W62" s="17"/>
      <c r="X62" s="94"/>
      <c r="Y62" s="17">
        <v>0</v>
      </c>
      <c r="Z62" s="17"/>
      <c r="AA62" s="94"/>
      <c r="AB62" s="17"/>
      <c r="AC62" s="24"/>
      <c r="AD62" s="135">
        <v>2</v>
      </c>
      <c r="AE62" s="66" t="s">
        <v>148</v>
      </c>
      <c r="AF62" s="66"/>
      <c r="AG62" s="66">
        <v>2</v>
      </c>
      <c r="AH62" s="234">
        <v>2</v>
      </c>
      <c r="AI62" s="234">
        <v>2</v>
      </c>
      <c r="AJ62" s="234">
        <v>2</v>
      </c>
      <c r="AK62" s="66">
        <v>2</v>
      </c>
      <c r="AL62" s="66"/>
      <c r="AM62" s="66">
        <v>2</v>
      </c>
      <c r="AN62" s="66">
        <v>2</v>
      </c>
      <c r="AO62" s="234">
        <v>2</v>
      </c>
      <c r="AP62" s="66">
        <v>2</v>
      </c>
      <c r="AQ62" s="234">
        <v>2</v>
      </c>
      <c r="AR62" s="234"/>
      <c r="AS62" s="234">
        <v>2</v>
      </c>
      <c r="AT62" s="66">
        <v>2</v>
      </c>
      <c r="AU62" s="234">
        <v>2</v>
      </c>
      <c r="AV62" s="66"/>
      <c r="AW62" s="66"/>
      <c r="AX62" s="66"/>
      <c r="AY62" s="66">
        <v>2</v>
      </c>
      <c r="AZ62" s="234">
        <v>2</v>
      </c>
      <c r="BA62" s="234">
        <v>2</v>
      </c>
      <c r="BB62" s="234"/>
      <c r="BC62" s="234">
        <v>2</v>
      </c>
      <c r="BD62" s="234">
        <v>2</v>
      </c>
      <c r="BE62" s="1">
        <v>2</v>
      </c>
      <c r="BF62" s="234">
        <v>2</v>
      </c>
      <c r="BG62" s="1">
        <v>2</v>
      </c>
      <c r="BH62" s="1" t="s">
        <v>148</v>
      </c>
      <c r="BI62" s="1" t="s">
        <v>148</v>
      </c>
      <c r="BJ62" s="1"/>
      <c r="BK62" s="1">
        <v>2</v>
      </c>
      <c r="BL62" s="1">
        <v>2</v>
      </c>
      <c r="BM62" s="1">
        <v>2</v>
      </c>
      <c r="BN62" s="1">
        <v>2</v>
      </c>
      <c r="BO62" s="1">
        <v>2</v>
      </c>
      <c r="BP62" s="1">
        <v>4</v>
      </c>
      <c r="BQ62" s="1">
        <v>2</v>
      </c>
      <c r="BR62" s="1">
        <v>2</v>
      </c>
      <c r="BS62" s="1">
        <v>2</v>
      </c>
      <c r="BT62" s="1">
        <v>2</v>
      </c>
      <c r="BU62" s="1"/>
      <c r="BV62" s="1"/>
      <c r="BW62" s="1"/>
      <c r="BX62" s="1"/>
      <c r="BY62" s="1"/>
      <c r="BZ62" s="1"/>
      <c r="CA62" s="84">
        <v>66</v>
      </c>
      <c r="CB62" s="81">
        <v>5.9639182943193685</v>
      </c>
      <c r="CC62" s="136"/>
    </row>
    <row r="63" ht="15" customHeight="true">
      <c r="A63" s="138">
        <v>24</v>
      </c>
      <c r="B63" s="68">
        <v>11405215</v>
      </c>
      <c r="C63" s="63">
        <v>3</v>
      </c>
      <c r="D63" s="81" t="s">
        <v>84</v>
      </c>
      <c r="E63" s="81" t="s">
        <v>85</v>
      </c>
      <c r="F63" s="81" t="s">
        <v>86</v>
      </c>
      <c r="G63" s="26">
        <v>0</v>
      </c>
      <c r="H63" s="52">
        <v>0</v>
      </c>
      <c r="I63" s="52">
        <v>0</v>
      </c>
      <c r="J63" s="52">
        <v>0</v>
      </c>
      <c r="K63" s="28">
        <v>0</v>
      </c>
      <c r="L63" s="28"/>
      <c r="M63" s="53"/>
      <c r="N63" s="20"/>
      <c r="O63" s="94"/>
      <c r="P63" s="17">
        <v>0</v>
      </c>
      <c r="Q63" s="17"/>
      <c r="R63" s="94"/>
      <c r="S63" s="17">
        <v>0</v>
      </c>
      <c r="T63" s="17"/>
      <c r="U63" s="94"/>
      <c r="V63" s="17">
        <v>0</v>
      </c>
      <c r="W63" s="17"/>
      <c r="X63" s="94"/>
      <c r="Y63" s="17">
        <v>0</v>
      </c>
      <c r="Z63" s="17"/>
      <c r="AA63" s="94"/>
      <c r="AB63" s="17"/>
      <c r="AC63" s="24"/>
      <c r="AD63" s="135">
        <v>2</v>
      </c>
      <c r="AE63" s="66">
        <v>2</v>
      </c>
      <c r="AF63" s="66"/>
      <c r="AG63" s="66">
        <v>2</v>
      </c>
      <c r="AH63" s="218">
        <v>2</v>
      </c>
      <c r="AI63" s="218">
        <v>2</v>
      </c>
      <c r="AJ63" s="218">
        <v>2</v>
      </c>
      <c r="AK63" s="66">
        <v>2</v>
      </c>
      <c r="AL63" s="66"/>
      <c r="AM63" s="66">
        <v>2</v>
      </c>
      <c r="AN63" s="66">
        <v>2</v>
      </c>
      <c r="AO63" s="218">
        <v>2</v>
      </c>
      <c r="AP63" s="66">
        <v>1</v>
      </c>
      <c r="AQ63" s="218">
        <v>2</v>
      </c>
      <c r="AR63" s="218"/>
      <c r="AS63" s="218">
        <v>2</v>
      </c>
      <c r="AT63" s="66">
        <v>2</v>
      </c>
      <c r="AU63" s="218">
        <v>2</v>
      </c>
      <c r="AV63" s="66"/>
      <c r="AW63" s="66"/>
      <c r="AX63" s="66"/>
      <c r="AY63" s="66">
        <v>2</v>
      </c>
      <c r="AZ63" s="218">
        <v>2</v>
      </c>
      <c r="BA63" s="218">
        <v>2</v>
      </c>
      <c r="BB63" s="218"/>
      <c r="BC63" s="218">
        <v>2</v>
      </c>
      <c r="BD63" s="218">
        <v>2</v>
      </c>
      <c r="BE63" s="1">
        <v>2</v>
      </c>
      <c r="BF63" s="218">
        <v>1</v>
      </c>
      <c r="BG63" s="1">
        <v>2</v>
      </c>
      <c r="BH63" s="1">
        <v>2</v>
      </c>
      <c r="BI63" s="1">
        <v>2</v>
      </c>
      <c r="BJ63" s="1"/>
      <c r="BK63" s="1">
        <v>0</v>
      </c>
      <c r="BL63" s="1">
        <v>2</v>
      </c>
      <c r="BM63" s="1">
        <v>2</v>
      </c>
      <c r="BN63" s="1">
        <v>2</v>
      </c>
      <c r="BO63" s="1">
        <v>2</v>
      </c>
      <c r="BP63" s="1">
        <v>2</v>
      </c>
      <c r="BQ63" s="1">
        <v>2</v>
      </c>
      <c r="BR63" s="1">
        <v>2</v>
      </c>
      <c r="BS63" s="1">
        <v>2</v>
      </c>
      <c r="BT63" s="1">
        <v>2</v>
      </c>
      <c r="BU63" s="1"/>
      <c r="BV63" s="1"/>
      <c r="BW63" s="1"/>
      <c r="BX63" s="1"/>
      <c r="BY63" s="1"/>
      <c r="BZ63" s="1"/>
      <c r="CA63" s="84">
        <v>66</v>
      </c>
      <c r="CB63" s="81">
        <v>5.9639182943193685</v>
      </c>
      <c r="CC63" s="136"/>
    </row>
    <row r="64" ht="15" customHeight="true">
      <c r="A64" s="138">
        <v>7</v>
      </c>
      <c r="B64" s="68">
        <v>11405115</v>
      </c>
      <c r="C64" s="63">
        <v>1</v>
      </c>
      <c r="D64" s="81" t="s">
        <v>51</v>
      </c>
      <c r="E64" s="81" t="s">
        <v>52</v>
      </c>
      <c r="F64" s="81" t="s">
        <v>53</v>
      </c>
      <c r="G64" s="26">
        <v>0</v>
      </c>
      <c r="H64" s="52">
        <v>1.0900000000000001</v>
      </c>
      <c r="I64" s="52">
        <v>0</v>
      </c>
      <c r="J64" s="52">
        <v>0</v>
      </c>
      <c r="K64" s="28">
        <v>0</v>
      </c>
      <c r="L64" s="28"/>
      <c r="M64" s="53"/>
      <c r="N64" s="20"/>
      <c r="O64" s="94"/>
      <c r="P64" s="17">
        <v>0</v>
      </c>
      <c r="Q64" s="17"/>
      <c r="R64" s="94"/>
      <c r="S64" s="17">
        <v>0</v>
      </c>
      <c r="T64" s="17"/>
      <c r="U64" s="94"/>
      <c r="V64" s="17">
        <v>0</v>
      </c>
      <c r="W64" s="17"/>
      <c r="X64" s="94"/>
      <c r="Y64" s="17">
        <v>0</v>
      </c>
      <c r="Z64" s="17"/>
      <c r="AA64" s="94"/>
      <c r="AB64" s="17"/>
      <c r="AC64" s="24"/>
      <c r="AD64" s="135">
        <v>2</v>
      </c>
      <c r="AE64" s="66">
        <v>2</v>
      </c>
      <c r="AF64" s="66">
        <v>2</v>
      </c>
      <c r="AG64" s="66">
        <v>2</v>
      </c>
      <c r="AH64" s="234">
        <v>2</v>
      </c>
      <c r="AI64" s="234"/>
      <c r="AJ64" s="234">
        <v>2</v>
      </c>
      <c r="AK64" s="66">
        <v>2</v>
      </c>
      <c r="AL64" s="66">
        <v>2</v>
      </c>
      <c r="AM64" s="66">
        <v>2</v>
      </c>
      <c r="AN64" s="66" t="s">
        <v>148</v>
      </c>
      <c r="AO64" s="234"/>
      <c r="AP64" s="66">
        <v>2</v>
      </c>
      <c r="AQ64" s="234">
        <v>2</v>
      </c>
      <c r="AR64" s="234">
        <v>2</v>
      </c>
      <c r="AS64" s="234">
        <v>2</v>
      </c>
      <c r="AT64" s="66">
        <v>2</v>
      </c>
      <c r="AU64" s="234"/>
      <c r="AV64" s="66">
        <v>2</v>
      </c>
      <c r="AW64" s="66"/>
      <c r="AX64" s="66">
        <v>2</v>
      </c>
      <c r="AY64" s="66">
        <v>2</v>
      </c>
      <c r="AZ64" s="234">
        <v>2</v>
      </c>
      <c r="BA64" s="234"/>
      <c r="BB64" s="234" t="s">
        <v>148</v>
      </c>
      <c r="BC64" s="234" t="s">
        <v>148</v>
      </c>
      <c r="BD64" s="234">
        <v>2</v>
      </c>
      <c r="BE64" s="1">
        <v>2</v>
      </c>
      <c r="BF64" s="234">
        <v>2</v>
      </c>
      <c r="BG64" s="1"/>
      <c r="BH64" s="1">
        <v>2</v>
      </c>
      <c r="BI64" s="1">
        <v>2</v>
      </c>
      <c r="BJ64" s="1" t="s">
        <v>148</v>
      </c>
      <c r="BK64" s="1">
        <v>2</v>
      </c>
      <c r="BL64" s="1">
        <v>2</v>
      </c>
      <c r="BM64" s="1"/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/>
      <c r="BV64" s="1"/>
      <c r="BW64" s="1"/>
      <c r="BX64" s="1"/>
      <c r="BY64" s="1"/>
      <c r="BZ64" s="1"/>
      <c r="CA64" s="84">
        <v>65.09</v>
      </c>
      <c r="CB64" s="81">
        <v>5.8553749813627567</v>
      </c>
      <c r="CC64" s="136"/>
    </row>
    <row r="65" ht="15" customHeight="true">
      <c r="A65" s="138">
        <v>30</v>
      </c>
      <c r="B65" s="68">
        <v>11405215</v>
      </c>
      <c r="C65" s="63">
        <v>4</v>
      </c>
      <c r="D65" s="81" t="s">
        <v>95</v>
      </c>
      <c r="E65" s="81" t="s">
        <v>41</v>
      </c>
      <c r="F65" s="81" t="s">
        <v>23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/>
      <c r="M65" s="53"/>
      <c r="N65" s="38"/>
      <c r="O65" s="94"/>
      <c r="P65" s="18">
        <v>0</v>
      </c>
      <c r="Q65" s="18"/>
      <c r="R65" s="94"/>
      <c r="S65" s="18">
        <v>0</v>
      </c>
      <c r="T65" s="18"/>
      <c r="U65" s="94"/>
      <c r="V65" s="18">
        <v>0</v>
      </c>
      <c r="W65" s="18"/>
      <c r="X65" s="94"/>
      <c r="Y65" s="18">
        <v>0</v>
      </c>
      <c r="Z65" s="18"/>
      <c r="AA65" s="94"/>
      <c r="AB65" s="18"/>
      <c r="AC65" s="24"/>
      <c r="AD65" s="16">
        <v>2</v>
      </c>
      <c r="AE65" s="66">
        <v>2</v>
      </c>
      <c r="AF65" s="66"/>
      <c r="AG65" s="66">
        <v>2</v>
      </c>
      <c r="AH65" s="160">
        <v>2</v>
      </c>
      <c r="AI65" s="160">
        <v>2</v>
      </c>
      <c r="AJ65" s="160">
        <v>2</v>
      </c>
      <c r="AK65" s="66">
        <v>2</v>
      </c>
      <c r="AL65" s="66"/>
      <c r="AM65" s="66">
        <v>2</v>
      </c>
      <c r="AN65" s="66">
        <v>2</v>
      </c>
      <c r="AO65" s="160">
        <v>2</v>
      </c>
      <c r="AP65" s="66">
        <v>2</v>
      </c>
      <c r="AQ65" s="160">
        <v>2</v>
      </c>
      <c r="AR65" s="160"/>
      <c r="AS65" s="160">
        <v>2</v>
      </c>
      <c r="AT65" s="66">
        <v>2</v>
      </c>
      <c r="AU65" s="160">
        <v>2</v>
      </c>
      <c r="AV65" s="66"/>
      <c r="AW65" s="66"/>
      <c r="AX65" s="66"/>
      <c r="AY65" s="66">
        <v>2</v>
      </c>
      <c r="AZ65" s="160">
        <v>2</v>
      </c>
      <c r="BA65" s="160">
        <v>2</v>
      </c>
      <c r="BB65" s="160"/>
      <c r="BC65" s="160">
        <v>2</v>
      </c>
      <c r="BD65" s="160">
        <v>2</v>
      </c>
      <c r="BE65" s="234">
        <v>2</v>
      </c>
      <c r="BF65" s="160">
        <v>2</v>
      </c>
      <c r="BG65" s="234">
        <v>2</v>
      </c>
      <c r="BH65" s="234">
        <v>2</v>
      </c>
      <c r="BI65" s="234">
        <v>2</v>
      </c>
      <c r="BJ65" s="234"/>
      <c r="BK65" s="234">
        <v>0</v>
      </c>
      <c r="BL65" s="234">
        <v>2</v>
      </c>
      <c r="BM65" s="234" t="s">
        <v>148</v>
      </c>
      <c r="BN65" s="234">
        <v>2</v>
      </c>
      <c r="BO65" s="234">
        <v>2</v>
      </c>
      <c r="BP65" s="234" t="s">
        <v>148</v>
      </c>
      <c r="BQ65" s="234" t="s">
        <v>148</v>
      </c>
      <c r="BR65" s="234">
        <v>2</v>
      </c>
      <c r="BS65" s="234">
        <v>2</v>
      </c>
      <c r="BT65" s="234">
        <v>2</v>
      </c>
      <c r="BU65" s="234"/>
      <c r="BV65" s="234"/>
      <c r="BW65" s="234"/>
      <c r="BX65" s="234"/>
      <c r="BY65" s="234"/>
      <c r="BZ65" s="234"/>
      <c r="CA65" s="84">
        <v>62</v>
      </c>
      <c r="CB65" s="81">
        <v>5.4868048307738189</v>
      </c>
      <c r="CC65" s="136"/>
    </row>
    <row r="66" ht="15" customHeight="true">
      <c r="A66" s="138">
        <v>9</v>
      </c>
      <c r="B66" s="68">
        <v>11405115</v>
      </c>
      <c r="C66" s="63">
        <v>1</v>
      </c>
      <c r="D66" s="81" t="s">
        <v>55</v>
      </c>
      <c r="E66" s="81" t="s">
        <v>56</v>
      </c>
      <c r="F66" s="81" t="s">
        <v>14</v>
      </c>
      <c r="G66" s="26">
        <v>0</v>
      </c>
      <c r="H66" s="52">
        <v>6.54</v>
      </c>
      <c r="I66" s="57">
        <v>0</v>
      </c>
      <c r="J66" s="54">
        <v>0</v>
      </c>
      <c r="K66" s="55">
        <v>0</v>
      </c>
      <c r="L66" s="55"/>
      <c r="M66" s="56"/>
      <c r="N66" s="38"/>
      <c r="O66" s="94"/>
      <c r="P66" s="18">
        <v>0</v>
      </c>
      <c r="Q66" s="18"/>
      <c r="R66" s="94"/>
      <c r="S66" s="18">
        <v>0</v>
      </c>
      <c r="T66" s="18"/>
      <c r="U66" s="94"/>
      <c r="V66" s="18">
        <v>0</v>
      </c>
      <c r="W66" s="18"/>
      <c r="X66" s="94"/>
      <c r="Y66" s="18">
        <v>0</v>
      </c>
      <c r="Z66" s="18"/>
      <c r="AA66" s="94"/>
      <c r="AB66" s="18"/>
      <c r="AC66" s="24"/>
      <c r="AD66" s="16">
        <v>2</v>
      </c>
      <c r="AE66" s="66">
        <v>2</v>
      </c>
      <c r="AF66" s="66">
        <v>2</v>
      </c>
      <c r="AG66" s="66">
        <v>2</v>
      </c>
      <c r="AH66" s="235">
        <v>2</v>
      </c>
      <c r="AI66" s="235"/>
      <c r="AJ66" s="235">
        <v>2</v>
      </c>
      <c r="AK66" s="66">
        <v>2</v>
      </c>
      <c r="AL66" s="66">
        <v>2</v>
      </c>
      <c r="AM66" s="66">
        <v>2</v>
      </c>
      <c r="AN66" s="66">
        <v>2</v>
      </c>
      <c r="AO66" s="235"/>
      <c r="AP66" s="66">
        <v>2</v>
      </c>
      <c r="AQ66" s="235">
        <v>2</v>
      </c>
      <c r="AR66" s="235">
        <v>2</v>
      </c>
      <c r="AS66" s="235" t="s">
        <v>148</v>
      </c>
      <c r="AT66" s="66" t="s">
        <v>148</v>
      </c>
      <c r="AU66" s="235"/>
      <c r="AV66" s="66">
        <v>2</v>
      </c>
      <c r="AW66" s="66"/>
      <c r="AX66" s="66">
        <v>2</v>
      </c>
      <c r="AY66" s="66" t="s">
        <v>148</v>
      </c>
      <c r="AZ66" s="235" t="s">
        <v>148</v>
      </c>
      <c r="BA66" s="235"/>
      <c r="BB66" s="132">
        <v>2</v>
      </c>
      <c r="BC66" s="132">
        <v>2</v>
      </c>
      <c r="BD66" s="132" t="s">
        <v>148</v>
      </c>
      <c r="BE66" s="218" t="s">
        <v>148</v>
      </c>
      <c r="BF66" s="132" t="s">
        <v>148</v>
      </c>
      <c r="BG66" s="218"/>
      <c r="BH66" s="218" t="s">
        <v>148</v>
      </c>
      <c r="BI66" s="218" t="s">
        <v>148</v>
      </c>
      <c r="BJ66" s="218">
        <v>2</v>
      </c>
      <c r="BK66" s="218">
        <v>2</v>
      </c>
      <c r="BL66" s="218">
        <v>2</v>
      </c>
      <c r="BM66" s="218"/>
      <c r="BN66" s="218">
        <v>2</v>
      </c>
      <c r="BO66" s="218">
        <v>2</v>
      </c>
      <c r="BP66" s="218">
        <v>2</v>
      </c>
      <c r="BQ66" s="218">
        <v>2</v>
      </c>
      <c r="BR66" s="218">
        <v>2</v>
      </c>
      <c r="BS66" s="218">
        <v>2</v>
      </c>
      <c r="BT66" s="218">
        <v>2</v>
      </c>
      <c r="BU66" s="218"/>
      <c r="BV66" s="218"/>
      <c r="BW66" s="218"/>
      <c r="BX66" s="218"/>
      <c r="BY66" s="218"/>
      <c r="BZ66" s="218"/>
      <c r="CA66" s="84">
        <v>60.54</v>
      </c>
      <c r="CB66" s="81">
        <v>5.3126584165796933</v>
      </c>
      <c r="CC66" s="136"/>
    </row>
    <row r="67" ht="15" customHeight="true">
      <c r="A67" s="138">
        <v>18</v>
      </c>
      <c r="B67" s="68">
        <v>11405115</v>
      </c>
      <c r="C67" s="63">
        <v>2</v>
      </c>
      <c r="D67" s="81" t="s">
        <v>70</v>
      </c>
      <c r="E67" s="81" t="s">
        <v>15</v>
      </c>
      <c r="F67" s="81" t="s">
        <v>10</v>
      </c>
      <c r="G67" s="26">
        <v>0</v>
      </c>
      <c r="H67" s="52">
        <v>0</v>
      </c>
      <c r="I67" s="52">
        <v>0</v>
      </c>
      <c r="J67" s="52">
        <v>0</v>
      </c>
      <c r="K67" s="28">
        <v>0</v>
      </c>
      <c r="L67" s="28"/>
      <c r="M67" s="53"/>
      <c r="N67" s="38"/>
      <c r="O67" s="94"/>
      <c r="P67" s="18">
        <v>0</v>
      </c>
      <c r="Q67" s="18"/>
      <c r="R67" s="94"/>
      <c r="S67" s="18">
        <v>0</v>
      </c>
      <c r="T67" s="18"/>
      <c r="U67" s="94"/>
      <c r="V67" s="18">
        <v>0</v>
      </c>
      <c r="W67" s="18"/>
      <c r="X67" s="94"/>
      <c r="Y67" s="18">
        <v>0</v>
      </c>
      <c r="Z67" s="18"/>
      <c r="AA67" s="94"/>
      <c r="AB67" s="18"/>
      <c r="AC67" s="24"/>
      <c r="AD67" s="16">
        <v>2</v>
      </c>
      <c r="AE67" s="66">
        <v>2</v>
      </c>
      <c r="AF67" s="66">
        <v>2</v>
      </c>
      <c r="AG67" s="66">
        <v>2</v>
      </c>
      <c r="AH67" s="171">
        <v>2</v>
      </c>
      <c r="AI67" s="171"/>
      <c r="AJ67" s="171">
        <v>2</v>
      </c>
      <c r="AK67" s="66">
        <v>2</v>
      </c>
      <c r="AL67" s="66">
        <v>2</v>
      </c>
      <c r="AM67" s="66" t="s">
        <v>148</v>
      </c>
      <c r="AN67" s="66">
        <v>2</v>
      </c>
      <c r="AO67" s="171"/>
      <c r="AP67" s="66">
        <v>2</v>
      </c>
      <c r="AQ67" s="171" t="s">
        <v>148</v>
      </c>
      <c r="AR67" s="171">
        <v>2</v>
      </c>
      <c r="AS67" s="171">
        <v>2</v>
      </c>
      <c r="AT67" s="66">
        <v>2</v>
      </c>
      <c r="AU67" s="171"/>
      <c r="AV67" s="66">
        <v>2</v>
      </c>
      <c r="AW67" s="66"/>
      <c r="AX67" s="66">
        <v>2</v>
      </c>
      <c r="AY67" s="66">
        <v>2</v>
      </c>
      <c r="AZ67" s="171">
        <v>2</v>
      </c>
      <c r="BA67" s="171"/>
      <c r="BB67" s="131">
        <v>2</v>
      </c>
      <c r="BC67" s="131">
        <v>2</v>
      </c>
      <c r="BD67" s="131">
        <v>2</v>
      </c>
      <c r="BE67" s="218">
        <v>2</v>
      </c>
      <c r="BF67" s="131">
        <v>2</v>
      </c>
      <c r="BG67" s="218"/>
      <c r="BH67" s="218">
        <v>2</v>
      </c>
      <c r="BI67" s="218">
        <v>2</v>
      </c>
      <c r="BJ67" s="218">
        <v>2</v>
      </c>
      <c r="BK67" s="218">
        <v>2</v>
      </c>
      <c r="BL67" s="218">
        <v>2</v>
      </c>
      <c r="BM67" s="218"/>
      <c r="BN67" s="218" t="s">
        <v>148</v>
      </c>
      <c r="BO67" s="218" t="s">
        <v>148</v>
      </c>
      <c r="BP67" s="218">
        <v>2</v>
      </c>
      <c r="BQ67" s="218" t="s">
        <v>148</v>
      </c>
      <c r="BR67" s="218">
        <v>2</v>
      </c>
      <c r="BS67" s="218" t="s">
        <v>148</v>
      </c>
      <c r="BT67" s="218">
        <v>2</v>
      </c>
      <c r="BU67" s="218"/>
      <c r="BV67" s="218"/>
      <c r="BW67" s="218"/>
      <c r="BX67" s="218"/>
      <c r="BY67" s="218"/>
      <c r="BZ67" s="218"/>
      <c r="CA67" s="84">
        <v>60</v>
      </c>
      <c r="CB67" s="81">
        <v>5.2482480990010441</v>
      </c>
      <c r="CC67" s="136"/>
    </row>
    <row r="68" ht="15" customHeight="true">
      <c r="A68" s="138">
        <v>34</v>
      </c>
      <c r="B68" s="68">
        <v>11405215</v>
      </c>
      <c r="C68" s="63">
        <v>4</v>
      </c>
      <c r="D68" s="81" t="s">
        <v>101</v>
      </c>
      <c r="E68" s="81" t="s">
        <v>11</v>
      </c>
      <c r="F68" s="81" t="s">
        <v>12</v>
      </c>
      <c r="G68" s="26">
        <v>0</v>
      </c>
      <c r="H68" s="52">
        <v>0</v>
      </c>
      <c r="I68" s="52">
        <v>0</v>
      </c>
      <c r="J68" s="52">
        <v>0</v>
      </c>
      <c r="K68" s="28">
        <v>0</v>
      </c>
      <c r="L68" s="28"/>
      <c r="M68" s="53"/>
      <c r="N68" s="38"/>
      <c r="O68" s="94"/>
      <c r="P68" s="18">
        <v>0</v>
      </c>
      <c r="Q68" s="18"/>
      <c r="R68" s="94"/>
      <c r="S68" s="18">
        <v>0</v>
      </c>
      <c r="T68" s="18"/>
      <c r="U68" s="94"/>
      <c r="V68" s="18">
        <v>0</v>
      </c>
      <c r="W68" s="18"/>
      <c r="X68" s="94"/>
      <c r="Y68" s="18">
        <v>0</v>
      </c>
      <c r="Z68" s="18"/>
      <c r="AA68" s="94"/>
      <c r="AB68" s="18"/>
      <c r="AC68" s="24"/>
      <c r="AD68" s="135" t="s">
        <v>148</v>
      </c>
      <c r="AE68" s="66" t="s">
        <v>148</v>
      </c>
      <c r="AF68" s="66"/>
      <c r="AG68" s="66" t="s">
        <v>148</v>
      </c>
      <c r="AH68" s="218" t="s">
        <v>148</v>
      </c>
      <c r="AI68" s="218" t="s">
        <v>148</v>
      </c>
      <c r="AJ68" s="218">
        <v>2</v>
      </c>
      <c r="AK68" s="66">
        <v>2</v>
      </c>
      <c r="AL68" s="66"/>
      <c r="AM68" s="66">
        <v>2</v>
      </c>
      <c r="AN68" s="66">
        <v>2</v>
      </c>
      <c r="AO68" s="218">
        <v>2</v>
      </c>
      <c r="AP68" s="66">
        <v>2</v>
      </c>
      <c r="AQ68" s="218">
        <v>2</v>
      </c>
      <c r="AR68" s="218"/>
      <c r="AS68" s="218">
        <v>2</v>
      </c>
      <c r="AT68" s="66">
        <v>2</v>
      </c>
      <c r="AU68" s="218">
        <v>2</v>
      </c>
      <c r="AV68" s="66"/>
      <c r="AW68" s="66"/>
      <c r="AX68" s="66"/>
      <c r="AY68" s="66">
        <v>2</v>
      </c>
      <c r="AZ68" s="218">
        <v>2</v>
      </c>
      <c r="BA68" s="218">
        <v>2</v>
      </c>
      <c r="BB68" s="218"/>
      <c r="BC68" s="218">
        <v>2</v>
      </c>
      <c r="BD68" s="218">
        <v>2</v>
      </c>
      <c r="BE68" s="234">
        <v>2</v>
      </c>
      <c r="BF68" s="218">
        <v>2</v>
      </c>
      <c r="BG68" s="234">
        <v>2</v>
      </c>
      <c r="BH68" s="234">
        <v>2</v>
      </c>
      <c r="BI68" s="234">
        <v>2</v>
      </c>
      <c r="BJ68" s="234"/>
      <c r="BK68" s="234">
        <v>2</v>
      </c>
      <c r="BL68" s="234">
        <v>2</v>
      </c>
      <c r="BM68" s="234">
        <v>2</v>
      </c>
      <c r="BN68" s="234">
        <v>2</v>
      </c>
      <c r="BO68" s="234">
        <v>2</v>
      </c>
      <c r="BP68" s="234">
        <v>2</v>
      </c>
      <c r="BQ68" s="234">
        <v>2</v>
      </c>
      <c r="BR68" s="234">
        <v>2</v>
      </c>
      <c r="BS68" s="234">
        <v>2</v>
      </c>
      <c r="BT68" s="234">
        <v>2</v>
      </c>
      <c r="BU68" s="234"/>
      <c r="BV68" s="234"/>
      <c r="BW68" s="234"/>
      <c r="BX68" s="234"/>
      <c r="BY68" s="234"/>
      <c r="BZ68" s="234"/>
      <c r="CA68" s="84">
        <v>60</v>
      </c>
      <c r="CB68" s="81">
        <v>5.2482480990010441</v>
      </c>
      <c r="CC68" s="136"/>
    </row>
    <row r="69" ht="15" customHeight="true">
      <c r="A69" s="138">
        <v>36</v>
      </c>
      <c r="B69" s="68">
        <v>11405215</v>
      </c>
      <c r="C69" s="63">
        <v>4</v>
      </c>
      <c r="D69" s="81" t="s">
        <v>104</v>
      </c>
      <c r="E69" s="81" t="s">
        <v>105</v>
      </c>
      <c r="F69" s="81" t="s">
        <v>18</v>
      </c>
      <c r="G69" s="26">
        <v>0</v>
      </c>
      <c r="H69" s="52">
        <v>0</v>
      </c>
      <c r="I69" s="52">
        <v>0</v>
      </c>
      <c r="J69" s="52">
        <v>0</v>
      </c>
      <c r="K69" s="28">
        <v>0</v>
      </c>
      <c r="L69" s="28"/>
      <c r="M69" s="53"/>
      <c r="N69" s="38"/>
      <c r="O69" s="94"/>
      <c r="P69" s="18">
        <v>0</v>
      </c>
      <c r="Q69" s="18"/>
      <c r="R69" s="94"/>
      <c r="S69" s="18">
        <v>0</v>
      </c>
      <c r="T69" s="18"/>
      <c r="U69" s="94"/>
      <c r="V69" s="18">
        <v>0</v>
      </c>
      <c r="W69" s="18"/>
      <c r="X69" s="94"/>
      <c r="Y69" s="18">
        <v>0</v>
      </c>
      <c r="Z69" s="18"/>
      <c r="AA69" s="94"/>
      <c r="AB69" s="18"/>
      <c r="AC69" s="24"/>
      <c r="AD69" s="16">
        <v>2</v>
      </c>
      <c r="AE69" s="66">
        <v>2</v>
      </c>
      <c r="AF69" s="66"/>
      <c r="AG69" s="66">
        <v>2</v>
      </c>
      <c r="AH69" s="198">
        <v>2</v>
      </c>
      <c r="AI69" s="198" t="s">
        <v>148</v>
      </c>
      <c r="AJ69" s="198">
        <v>2</v>
      </c>
      <c r="AK69" s="66">
        <v>2</v>
      </c>
      <c r="AL69" s="66"/>
      <c r="AM69" s="66">
        <v>2</v>
      </c>
      <c r="AN69" s="66" t="s">
        <v>148</v>
      </c>
      <c r="AO69" s="198">
        <v>2</v>
      </c>
      <c r="AP69" s="66">
        <v>2</v>
      </c>
      <c r="AQ69" s="198">
        <v>2</v>
      </c>
      <c r="AR69" s="198"/>
      <c r="AS69" s="198">
        <v>2</v>
      </c>
      <c r="AT69" s="66">
        <v>2</v>
      </c>
      <c r="AU69" s="198">
        <v>2</v>
      </c>
      <c r="AV69" s="66"/>
      <c r="AW69" s="66"/>
      <c r="AX69" s="66"/>
      <c r="AY69" s="66">
        <v>2</v>
      </c>
      <c r="AZ69" s="198" t="s">
        <v>148</v>
      </c>
      <c r="BA69" s="198">
        <v>2</v>
      </c>
      <c r="BB69" s="116"/>
      <c r="BC69" s="116">
        <v>2</v>
      </c>
      <c r="BD69" s="116">
        <v>2</v>
      </c>
      <c r="BE69" s="160" t="s">
        <v>148</v>
      </c>
      <c r="BF69" s="116">
        <v>2</v>
      </c>
      <c r="BG69" s="160" t="s">
        <v>148</v>
      </c>
      <c r="BH69" s="160">
        <v>2</v>
      </c>
      <c r="BI69" s="160">
        <v>2</v>
      </c>
      <c r="BJ69" s="160"/>
      <c r="BK69" s="160">
        <v>2</v>
      </c>
      <c r="BL69" s="172">
        <v>2</v>
      </c>
      <c r="BM69" s="175">
        <v>2</v>
      </c>
      <c r="BN69" s="175">
        <v>2</v>
      </c>
      <c r="BO69" s="179">
        <v>2</v>
      </c>
      <c r="BP69" s="179">
        <v>2</v>
      </c>
      <c r="BQ69" s="175">
        <v>2</v>
      </c>
      <c r="BR69" s="179">
        <v>2</v>
      </c>
      <c r="BS69" s="195">
        <v>2</v>
      </c>
      <c r="BT69" s="195">
        <v>2</v>
      </c>
      <c r="BU69" s="195"/>
      <c r="BV69" s="195"/>
      <c r="BW69" s="195"/>
      <c r="BX69" s="195"/>
      <c r="BY69" s="195"/>
      <c r="BZ69" s="179"/>
      <c r="CA69" s="84">
        <v>60</v>
      </c>
      <c r="CB69" s="81">
        <v>5.2482480990010441</v>
      </c>
      <c r="CC69" s="136"/>
    </row>
    <row r="70" ht="15" customHeight="true">
      <c r="A70" s="138">
        <v>27</v>
      </c>
      <c r="B70" s="68">
        <v>11405215</v>
      </c>
      <c r="C70" s="63">
        <v>3</v>
      </c>
      <c r="D70" s="81" t="s">
        <v>91</v>
      </c>
      <c r="E70" s="81" t="s">
        <v>15</v>
      </c>
      <c r="F70" s="81" t="s">
        <v>24</v>
      </c>
      <c r="G70" s="26">
        <v>0</v>
      </c>
      <c r="H70" s="52">
        <v>0</v>
      </c>
      <c r="I70" s="52">
        <v>0</v>
      </c>
      <c r="J70" s="52">
        <v>0</v>
      </c>
      <c r="K70" s="28">
        <v>0</v>
      </c>
      <c r="L70" s="28"/>
      <c r="M70" s="53"/>
      <c r="N70" s="20"/>
      <c r="O70" s="94"/>
      <c r="P70" s="17">
        <v>0</v>
      </c>
      <c r="Q70" s="17"/>
      <c r="R70" s="94"/>
      <c r="S70" s="17">
        <v>0</v>
      </c>
      <c r="T70" s="17"/>
      <c r="U70" s="94"/>
      <c r="V70" s="17">
        <v>0</v>
      </c>
      <c r="W70" s="17"/>
      <c r="X70" s="94"/>
      <c r="Y70" s="17">
        <v>0</v>
      </c>
      <c r="Z70" s="17"/>
      <c r="AA70" s="94"/>
      <c r="AB70" s="17"/>
      <c r="AC70" s="24"/>
      <c r="AD70" s="135">
        <v>2</v>
      </c>
      <c r="AE70" s="66">
        <v>2</v>
      </c>
      <c r="AF70" s="66"/>
      <c r="AG70" s="66">
        <v>2</v>
      </c>
      <c r="AH70" s="218">
        <v>2</v>
      </c>
      <c r="AI70" s="218">
        <v>2</v>
      </c>
      <c r="AJ70" s="218">
        <v>2</v>
      </c>
      <c r="AK70" s="66">
        <v>2</v>
      </c>
      <c r="AL70" s="66"/>
      <c r="AM70" s="66">
        <v>2</v>
      </c>
      <c r="AN70" s="66">
        <v>2</v>
      </c>
      <c r="AO70" s="218">
        <v>2</v>
      </c>
      <c r="AP70" s="66">
        <v>1</v>
      </c>
      <c r="AQ70" s="218">
        <v>2</v>
      </c>
      <c r="AR70" s="218"/>
      <c r="AS70" s="218">
        <v>2</v>
      </c>
      <c r="AT70" s="66">
        <v>2</v>
      </c>
      <c r="AU70" s="218">
        <v>2</v>
      </c>
      <c r="AV70" s="66"/>
      <c r="AW70" s="66"/>
      <c r="AX70" s="66"/>
      <c r="AY70" s="66">
        <v>2</v>
      </c>
      <c r="AZ70" s="218">
        <v>2</v>
      </c>
      <c r="BA70" s="218">
        <v>2</v>
      </c>
      <c r="BB70" s="160"/>
      <c r="BC70" s="160" t="s">
        <v>148</v>
      </c>
      <c r="BD70" s="160">
        <v>2</v>
      </c>
      <c r="BE70" s="234">
        <v>2</v>
      </c>
      <c r="BF70" s="160">
        <v>2</v>
      </c>
      <c r="BG70" s="234">
        <v>2</v>
      </c>
      <c r="BH70" s="234">
        <v>2</v>
      </c>
      <c r="BI70" s="234">
        <v>2</v>
      </c>
      <c r="BJ70" s="234"/>
      <c r="BK70" s="234">
        <v>2</v>
      </c>
      <c r="BL70" s="234">
        <v>2</v>
      </c>
      <c r="BM70" s="234">
        <v>2</v>
      </c>
      <c r="BN70" s="234">
        <v>4</v>
      </c>
      <c r="BO70" s="234">
        <v>2</v>
      </c>
      <c r="BP70" s="234" t="s">
        <v>148</v>
      </c>
      <c r="BQ70" s="234" t="s">
        <v>148</v>
      </c>
      <c r="BR70" s="234" t="s">
        <v>148</v>
      </c>
      <c r="BS70" s="234" t="s">
        <v>148</v>
      </c>
      <c r="BT70" s="234" t="s">
        <v>148</v>
      </c>
      <c r="BU70" s="234"/>
      <c r="BV70" s="234"/>
      <c r="BW70" s="234"/>
      <c r="BX70" s="234"/>
      <c r="BY70" s="234"/>
      <c r="BZ70" s="234"/>
      <c r="CA70" s="84">
        <v>59</v>
      </c>
      <c r="CB70" s="81">
        <v>5.1289697331146566</v>
      </c>
      <c r="CC70" s="136"/>
    </row>
    <row r="71" ht="15" customHeight="true">
      <c r="A71" s="138">
        <v>8</v>
      </c>
      <c r="B71" s="68">
        <v>11405115</v>
      </c>
      <c r="C71" s="63">
        <v>1</v>
      </c>
      <c r="D71" s="81" t="s">
        <v>123</v>
      </c>
      <c r="E71" s="81" t="s">
        <v>54</v>
      </c>
      <c r="F71" s="81" t="s">
        <v>23</v>
      </c>
      <c r="G71" s="26">
        <v>0</v>
      </c>
      <c r="H71" s="52">
        <v>6.54</v>
      </c>
      <c r="I71" s="52">
        <v>0</v>
      </c>
      <c r="J71" s="52">
        <v>0</v>
      </c>
      <c r="K71" s="28">
        <v>0</v>
      </c>
      <c r="L71" s="28"/>
      <c r="M71" s="53"/>
      <c r="N71" s="38"/>
      <c r="O71" s="94"/>
      <c r="P71" s="18">
        <v>0</v>
      </c>
      <c r="Q71" s="18"/>
      <c r="R71" s="94"/>
      <c r="S71" s="18">
        <v>0</v>
      </c>
      <c r="T71" s="18"/>
      <c r="U71" s="94"/>
      <c r="V71" s="18">
        <v>0</v>
      </c>
      <c r="W71" s="18"/>
      <c r="X71" s="94"/>
      <c r="Y71" s="18">
        <v>0</v>
      </c>
      <c r="Z71" s="18"/>
      <c r="AA71" s="94"/>
      <c r="AB71" s="18"/>
      <c r="AC71" s="24"/>
      <c r="AD71" s="16">
        <v>2</v>
      </c>
      <c r="AE71" s="66">
        <v>2</v>
      </c>
      <c r="AF71" s="66">
        <v>2</v>
      </c>
      <c r="AG71" s="66">
        <v>2</v>
      </c>
      <c r="AH71" s="148">
        <v>2</v>
      </c>
      <c r="AI71" s="148"/>
      <c r="AJ71" s="148">
        <v>2</v>
      </c>
      <c r="AK71" s="66">
        <v>2</v>
      </c>
      <c r="AL71" s="66">
        <v>2</v>
      </c>
      <c r="AM71" s="66">
        <v>2</v>
      </c>
      <c r="AN71" s="66">
        <v>2</v>
      </c>
      <c r="AO71" s="148"/>
      <c r="AP71" s="66">
        <v>2</v>
      </c>
      <c r="AQ71" s="148">
        <v>2</v>
      </c>
      <c r="AR71" s="148" t="s">
        <v>148</v>
      </c>
      <c r="AS71" s="148" t="s">
        <v>148</v>
      </c>
      <c r="AT71" s="66" t="s">
        <v>148</v>
      </c>
      <c r="AU71" s="148"/>
      <c r="AV71" s="66">
        <v>2</v>
      </c>
      <c r="AW71" s="66"/>
      <c r="AX71" s="66">
        <v>2</v>
      </c>
      <c r="AY71" s="66">
        <v>2</v>
      </c>
      <c r="AZ71" s="148">
        <v>2</v>
      </c>
      <c r="BA71" s="148"/>
      <c r="BB71" s="148">
        <v>2</v>
      </c>
      <c r="BC71" s="148">
        <v>2</v>
      </c>
      <c r="BD71" s="148" t="s">
        <v>148</v>
      </c>
      <c r="BE71" s="218" t="s">
        <v>148</v>
      </c>
      <c r="BF71" s="148" t="s">
        <v>148</v>
      </c>
      <c r="BG71" s="218"/>
      <c r="BH71" s="218" t="s">
        <v>148</v>
      </c>
      <c r="BI71" s="218" t="s">
        <v>148</v>
      </c>
      <c r="BJ71" s="218">
        <v>2</v>
      </c>
      <c r="BK71" s="218">
        <v>2</v>
      </c>
      <c r="BL71" s="218">
        <v>2</v>
      </c>
      <c r="BM71" s="218"/>
      <c r="BN71" s="218" t="s">
        <v>148</v>
      </c>
      <c r="BO71" s="218" t="s">
        <v>148</v>
      </c>
      <c r="BP71" s="218">
        <v>2</v>
      </c>
      <c r="BQ71" s="218">
        <v>2</v>
      </c>
      <c r="BR71" s="218">
        <v>2</v>
      </c>
      <c r="BS71" s="218">
        <v>2</v>
      </c>
      <c r="BT71" s="218">
        <v>2</v>
      </c>
      <c r="BU71" s="218"/>
      <c r="BV71" s="218"/>
      <c r="BW71" s="218"/>
      <c r="BX71" s="218"/>
      <c r="BY71" s="218"/>
      <c r="BZ71" s="218"/>
      <c r="CA71" s="84">
        <v>58.54</v>
      </c>
      <c r="CB71" s="81">
        <v>5.0741016848069185</v>
      </c>
      <c r="CC71" s="136"/>
    </row>
    <row r="72" ht="15" customHeight="true">
      <c r="A72" s="138">
        <v>23</v>
      </c>
      <c r="B72" s="68">
        <v>11405215</v>
      </c>
      <c r="C72" s="63">
        <v>3</v>
      </c>
      <c r="D72" s="81" t="s">
        <v>82</v>
      </c>
      <c r="E72" s="81" t="s">
        <v>83</v>
      </c>
      <c r="F72" s="81" t="s">
        <v>25</v>
      </c>
      <c r="G72" s="26">
        <v>0</v>
      </c>
      <c r="H72" s="52">
        <v>0</v>
      </c>
      <c r="I72" s="52">
        <v>0</v>
      </c>
      <c r="J72" s="52">
        <v>0</v>
      </c>
      <c r="K72" s="28">
        <v>0</v>
      </c>
      <c r="L72" s="28"/>
      <c r="M72" s="53"/>
      <c r="N72" s="38"/>
      <c r="O72" s="94"/>
      <c r="P72" s="18">
        <v>0</v>
      </c>
      <c r="Q72" s="18"/>
      <c r="R72" s="94"/>
      <c r="S72" s="18">
        <v>0</v>
      </c>
      <c r="T72" s="18"/>
      <c r="U72" s="94"/>
      <c r="V72" s="18">
        <v>0</v>
      </c>
      <c r="W72" s="18"/>
      <c r="X72" s="94"/>
      <c r="Y72" s="18">
        <v>0</v>
      </c>
      <c r="Z72" s="18"/>
      <c r="AA72" s="94"/>
      <c r="AB72" s="18"/>
      <c r="AC72" s="24"/>
      <c r="AD72" s="16">
        <v>2</v>
      </c>
      <c r="AE72" s="66">
        <v>2</v>
      </c>
      <c r="AF72" s="66"/>
      <c r="AG72" s="66">
        <v>2</v>
      </c>
      <c r="AH72" s="114">
        <v>2</v>
      </c>
      <c r="AI72" s="114">
        <v>2</v>
      </c>
      <c r="AJ72" s="114">
        <v>2</v>
      </c>
      <c r="AK72" s="66">
        <v>2</v>
      </c>
      <c r="AL72" s="66"/>
      <c r="AM72" s="66">
        <v>2</v>
      </c>
      <c r="AN72" s="66">
        <v>2</v>
      </c>
      <c r="AO72" s="114">
        <v>2</v>
      </c>
      <c r="AP72" s="66">
        <v>1</v>
      </c>
      <c r="AQ72" s="114">
        <v>2</v>
      </c>
      <c r="AR72" s="114"/>
      <c r="AS72" s="114">
        <v>2</v>
      </c>
      <c r="AT72" s="66" t="s">
        <v>148</v>
      </c>
      <c r="AU72" s="114">
        <v>2</v>
      </c>
      <c r="AV72" s="66"/>
      <c r="AW72" s="66"/>
      <c r="AX72" s="66"/>
      <c r="AY72" s="66">
        <v>1</v>
      </c>
      <c r="AZ72" s="114" t="s">
        <v>148</v>
      </c>
      <c r="BA72" s="114">
        <v>2</v>
      </c>
      <c r="BB72" s="114"/>
      <c r="BC72" s="114" t="s">
        <v>148</v>
      </c>
      <c r="BD72" s="114" t="s">
        <v>148</v>
      </c>
      <c r="BE72" s="234">
        <v>2</v>
      </c>
      <c r="BF72" s="114">
        <v>2</v>
      </c>
      <c r="BG72" s="234">
        <v>2</v>
      </c>
      <c r="BH72" s="234">
        <v>2</v>
      </c>
      <c r="BI72" s="234">
        <v>2</v>
      </c>
      <c r="BJ72" s="234"/>
      <c r="BK72" s="234">
        <v>2</v>
      </c>
      <c r="BL72" s="234">
        <v>2</v>
      </c>
      <c r="BM72" s="234">
        <v>2</v>
      </c>
      <c r="BN72" s="234">
        <v>2</v>
      </c>
      <c r="BO72" s="234">
        <v>2</v>
      </c>
      <c r="BP72" s="234">
        <v>2</v>
      </c>
      <c r="BQ72" s="234">
        <v>2</v>
      </c>
      <c r="BR72" s="234" t="s">
        <v>148</v>
      </c>
      <c r="BS72" s="234">
        <v>2</v>
      </c>
      <c r="BT72" s="234">
        <v>2</v>
      </c>
      <c r="BU72" s="234"/>
      <c r="BV72" s="234"/>
      <c r="BW72" s="234"/>
      <c r="BX72" s="234"/>
      <c r="BY72" s="234"/>
      <c r="BZ72" s="234"/>
      <c r="CA72" s="84">
        <v>58</v>
      </c>
      <c r="CB72" s="81">
        <v>5.0096913672282692</v>
      </c>
      <c r="CC72" s="136"/>
    </row>
    <row r="73" ht="15" customHeight="true">
      <c r="A73" s="138">
        <v>25</v>
      </c>
      <c r="B73" s="68">
        <v>11405215</v>
      </c>
      <c r="C73" s="63">
        <v>3</v>
      </c>
      <c r="D73" s="81" t="s">
        <v>88</v>
      </c>
      <c r="E73" s="81" t="s">
        <v>45</v>
      </c>
      <c r="F73" s="81" t="s">
        <v>21</v>
      </c>
      <c r="G73" s="26">
        <v>0</v>
      </c>
      <c r="H73" s="52">
        <v>0</v>
      </c>
      <c r="I73" s="52">
        <v>0</v>
      </c>
      <c r="J73" s="52">
        <v>0</v>
      </c>
      <c r="K73" s="28">
        <v>0</v>
      </c>
      <c r="L73" s="28"/>
      <c r="M73" s="53"/>
      <c r="N73" s="20"/>
      <c r="O73" s="94"/>
      <c r="P73" s="17">
        <v>0</v>
      </c>
      <c r="Q73" s="17"/>
      <c r="R73" s="94"/>
      <c r="S73" s="17">
        <v>0</v>
      </c>
      <c r="T73" s="17"/>
      <c r="U73" s="94"/>
      <c r="V73" s="17">
        <v>0</v>
      </c>
      <c r="W73" s="17"/>
      <c r="X73" s="94"/>
      <c r="Y73" s="17">
        <v>0</v>
      </c>
      <c r="Z73" s="17"/>
      <c r="AA73" s="94"/>
      <c r="AB73" s="17"/>
      <c r="AC73" s="24"/>
      <c r="AD73" s="135">
        <v>2</v>
      </c>
      <c r="AE73" s="66">
        <v>2</v>
      </c>
      <c r="AF73" s="66"/>
      <c r="AG73" s="66">
        <v>2</v>
      </c>
      <c r="AH73" s="198">
        <v>2</v>
      </c>
      <c r="AI73" s="198">
        <v>2</v>
      </c>
      <c r="AJ73" s="198">
        <v>2</v>
      </c>
      <c r="AK73" s="66">
        <v>2</v>
      </c>
      <c r="AL73" s="66"/>
      <c r="AM73" s="66">
        <v>2</v>
      </c>
      <c r="AN73" s="66">
        <v>2</v>
      </c>
      <c r="AO73" s="198">
        <v>2</v>
      </c>
      <c r="AP73" s="66">
        <v>2</v>
      </c>
      <c r="AQ73" s="198">
        <v>2</v>
      </c>
      <c r="AR73" s="198"/>
      <c r="AS73" s="198">
        <v>2</v>
      </c>
      <c r="AT73" s="66" t="s">
        <v>148</v>
      </c>
      <c r="AU73" s="198">
        <v>2</v>
      </c>
      <c r="AV73" s="66"/>
      <c r="AW73" s="66"/>
      <c r="AX73" s="66"/>
      <c r="AY73" s="66">
        <v>2</v>
      </c>
      <c r="AZ73" s="198">
        <v>2</v>
      </c>
      <c r="BA73" s="198">
        <v>2</v>
      </c>
      <c r="BB73" s="198"/>
      <c r="BC73" s="198" t="s">
        <v>148</v>
      </c>
      <c r="BD73" s="198">
        <v>2</v>
      </c>
      <c r="BE73" s="1">
        <v>2</v>
      </c>
      <c r="BF73" s="198">
        <v>2</v>
      </c>
      <c r="BG73" s="1">
        <v>2</v>
      </c>
      <c r="BH73" s="1" t="s">
        <v>148</v>
      </c>
      <c r="BI73" s="1" t="s">
        <v>148</v>
      </c>
      <c r="BJ73" s="1"/>
      <c r="BK73" s="1">
        <v>2</v>
      </c>
      <c r="BL73" s="1">
        <v>1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1</v>
      </c>
      <c r="BS73" s="1" t="s">
        <v>148</v>
      </c>
      <c r="BT73" s="1">
        <v>2</v>
      </c>
      <c r="BU73" s="1"/>
      <c r="BV73" s="1"/>
      <c r="BW73" s="1"/>
      <c r="BX73" s="1"/>
      <c r="BY73" s="1"/>
      <c r="BZ73" s="1"/>
      <c r="CA73" s="84">
        <v>58</v>
      </c>
      <c r="CB73" s="81">
        <v>5.0096913672282692</v>
      </c>
      <c r="CC73" s="136"/>
    </row>
    <row r="74" ht="15" customHeight="true">
      <c r="A74" s="138">
        <v>2</v>
      </c>
      <c r="B74" s="68">
        <v>11405115</v>
      </c>
      <c r="C74" s="63">
        <v>1</v>
      </c>
      <c r="D74" s="81" t="s">
        <v>40</v>
      </c>
      <c r="E74" s="81" t="s">
        <v>41</v>
      </c>
      <c r="F74" s="81" t="s">
        <v>42</v>
      </c>
      <c r="G74" s="26">
        <v>0</v>
      </c>
      <c r="H74" s="52">
        <v>1.0900000000000001</v>
      </c>
      <c r="I74" s="52">
        <v>0</v>
      </c>
      <c r="J74" s="52">
        <v>0</v>
      </c>
      <c r="K74" s="28">
        <v>0</v>
      </c>
      <c r="L74" s="28"/>
      <c r="M74" s="53"/>
      <c r="N74" s="20"/>
      <c r="O74" s="94"/>
      <c r="P74" s="17">
        <v>0</v>
      </c>
      <c r="Q74" s="17"/>
      <c r="R74" s="94"/>
      <c r="S74" s="17">
        <v>0</v>
      </c>
      <c r="T74" s="17"/>
      <c r="U74" s="94"/>
      <c r="V74" s="17">
        <v>0</v>
      </c>
      <c r="W74" s="17"/>
      <c r="X74" s="94"/>
      <c r="Y74" s="17">
        <v>0</v>
      </c>
      <c r="Z74" s="17"/>
      <c r="AA74" s="94"/>
      <c r="AB74" s="17"/>
      <c r="AC74" s="24"/>
      <c r="AD74" s="135">
        <v>2</v>
      </c>
      <c r="AE74" s="66">
        <v>2</v>
      </c>
      <c r="AF74" s="66">
        <v>2</v>
      </c>
      <c r="AG74" s="66">
        <v>2</v>
      </c>
      <c r="AH74" s="218">
        <v>2</v>
      </c>
      <c r="AI74" s="218"/>
      <c r="AJ74" s="218">
        <v>2</v>
      </c>
      <c r="AK74" s="66">
        <v>2</v>
      </c>
      <c r="AL74" s="66" t="s">
        <v>148</v>
      </c>
      <c r="AM74" s="66">
        <v>2</v>
      </c>
      <c r="AN74" s="66">
        <v>2</v>
      </c>
      <c r="AO74" s="218"/>
      <c r="AP74" s="66">
        <v>2</v>
      </c>
      <c r="AQ74" s="218">
        <v>2</v>
      </c>
      <c r="AR74" s="218" t="s">
        <v>148</v>
      </c>
      <c r="AS74" s="218">
        <v>2</v>
      </c>
      <c r="AT74" s="66">
        <v>2</v>
      </c>
      <c r="AU74" s="218"/>
      <c r="AV74" s="66">
        <v>2</v>
      </c>
      <c r="AW74" s="66"/>
      <c r="AX74" s="66" t="s">
        <v>148</v>
      </c>
      <c r="AY74" s="66">
        <v>2</v>
      </c>
      <c r="AZ74" s="218">
        <v>2</v>
      </c>
      <c r="BA74" s="218"/>
      <c r="BB74" s="113">
        <v>2</v>
      </c>
      <c r="BC74" s="113">
        <v>2</v>
      </c>
      <c r="BD74" s="113">
        <v>2</v>
      </c>
      <c r="BE74" s="234" t="s">
        <v>148</v>
      </c>
      <c r="BF74" s="113" t="s">
        <v>148</v>
      </c>
      <c r="BG74" s="234"/>
      <c r="BH74" s="234">
        <v>2</v>
      </c>
      <c r="BI74" s="234">
        <v>2</v>
      </c>
      <c r="BJ74" s="234" t="s">
        <v>148</v>
      </c>
      <c r="BK74" s="234">
        <v>2</v>
      </c>
      <c r="BL74" s="234">
        <v>2</v>
      </c>
      <c r="BM74" s="234"/>
      <c r="BN74" s="234">
        <v>2</v>
      </c>
      <c r="BO74" s="234">
        <v>2</v>
      </c>
      <c r="BP74" s="234">
        <v>2</v>
      </c>
      <c r="BQ74" s="234" t="s">
        <v>148</v>
      </c>
      <c r="BR74" s="234" t="s">
        <v>148</v>
      </c>
      <c r="BS74" s="234">
        <v>2</v>
      </c>
      <c r="BT74" s="234">
        <v>2</v>
      </c>
      <c r="BU74" s="234"/>
      <c r="BV74" s="234"/>
      <c r="BW74" s="234"/>
      <c r="BX74" s="234"/>
      <c r="BY74" s="234"/>
      <c r="BZ74" s="234"/>
      <c r="CA74" s="84">
        <v>57.09</v>
      </c>
      <c r="CB74" s="81">
        <v>4.9011480542716575</v>
      </c>
      <c r="CC74" s="136"/>
    </row>
    <row r="75" ht="15" customHeight="true">
      <c r="A75" s="138">
        <v>21</v>
      </c>
      <c r="B75" s="68">
        <v>11405215</v>
      </c>
      <c r="C75" s="63">
        <v>3</v>
      </c>
      <c r="D75" s="81" t="s">
        <v>77</v>
      </c>
      <c r="E75" s="81" t="s">
        <v>78</v>
      </c>
      <c r="F75" s="81" t="s">
        <v>17</v>
      </c>
      <c r="G75" s="26">
        <v>0</v>
      </c>
      <c r="H75" s="52">
        <v>0</v>
      </c>
      <c r="I75" s="52">
        <v>0</v>
      </c>
      <c r="J75" s="52">
        <v>0</v>
      </c>
      <c r="K75" s="28">
        <v>0</v>
      </c>
      <c r="L75" s="28"/>
      <c r="M75" s="53"/>
      <c r="N75" s="38"/>
      <c r="O75" s="94"/>
      <c r="P75" s="18">
        <v>0</v>
      </c>
      <c r="Q75" s="18"/>
      <c r="R75" s="94"/>
      <c r="S75" s="18">
        <v>0</v>
      </c>
      <c r="T75" s="18"/>
      <c r="U75" s="94"/>
      <c r="V75" s="18">
        <v>0</v>
      </c>
      <c r="W75" s="18"/>
      <c r="X75" s="94"/>
      <c r="Y75" s="18">
        <v>0</v>
      </c>
      <c r="Z75" s="18"/>
      <c r="AA75" s="94"/>
      <c r="AB75" s="18"/>
      <c r="AC75" s="24"/>
      <c r="AD75" s="16">
        <v>2</v>
      </c>
      <c r="AE75" s="66">
        <v>2</v>
      </c>
      <c r="AF75" s="66"/>
      <c r="AG75" s="66">
        <v>2</v>
      </c>
      <c r="AH75" s="112">
        <v>2</v>
      </c>
      <c r="AI75" s="112" t="s">
        <v>148</v>
      </c>
      <c r="AJ75" s="112">
        <v>2</v>
      </c>
      <c r="AK75" s="66">
        <v>2</v>
      </c>
      <c r="AL75" s="66"/>
      <c r="AM75" s="66">
        <v>2</v>
      </c>
      <c r="AN75" s="66" t="s">
        <v>148</v>
      </c>
      <c r="AO75" s="112">
        <v>2</v>
      </c>
      <c r="AP75" s="66" t="s">
        <v>148</v>
      </c>
      <c r="AQ75" s="112">
        <v>2</v>
      </c>
      <c r="AR75" s="112"/>
      <c r="AS75" s="112">
        <v>2</v>
      </c>
      <c r="AT75" s="66">
        <v>2</v>
      </c>
      <c r="AU75" s="112">
        <v>2</v>
      </c>
      <c r="AV75" s="66"/>
      <c r="AW75" s="66"/>
      <c r="AX75" s="66"/>
      <c r="AY75" s="66">
        <v>2</v>
      </c>
      <c r="AZ75" s="112" t="s">
        <v>148</v>
      </c>
      <c r="BA75" s="112">
        <v>2</v>
      </c>
      <c r="BB75" s="109"/>
      <c r="BC75" s="109">
        <v>2</v>
      </c>
      <c r="BD75" s="109">
        <v>2</v>
      </c>
      <c r="BE75" s="171" t="s">
        <v>148</v>
      </c>
      <c r="BF75" s="109">
        <v>2</v>
      </c>
      <c r="BG75" s="171" t="s">
        <v>148</v>
      </c>
      <c r="BH75" s="171" t="s">
        <v>148</v>
      </c>
      <c r="BI75" s="171">
        <v>2</v>
      </c>
      <c r="BJ75" s="171"/>
      <c r="BK75" s="171">
        <v>2</v>
      </c>
      <c r="BL75" s="172">
        <v>2</v>
      </c>
      <c r="BM75" s="175">
        <v>2</v>
      </c>
      <c r="BN75" s="175">
        <v>2</v>
      </c>
      <c r="BO75" s="179">
        <v>2</v>
      </c>
      <c r="BP75" s="179">
        <v>2</v>
      </c>
      <c r="BQ75" s="175">
        <v>2</v>
      </c>
      <c r="BR75" s="179">
        <v>2</v>
      </c>
      <c r="BS75" s="195">
        <v>2</v>
      </c>
      <c r="BT75" s="195">
        <v>2</v>
      </c>
      <c r="BU75" s="195"/>
      <c r="BV75" s="195"/>
      <c r="BW75" s="195"/>
      <c r="BX75" s="195"/>
      <c r="BY75" s="195"/>
      <c r="BZ75" s="179"/>
      <c r="CA75" s="84">
        <v>56</v>
      </c>
      <c r="CB75" s="81">
        <v>4.7711346354554944</v>
      </c>
      <c r="CC75" s="136"/>
    </row>
    <row r="76" ht="15" customHeight="true">
      <c r="A76" s="138">
        <v>17</v>
      </c>
      <c r="B76" s="68">
        <v>11405115</v>
      </c>
      <c r="C76" s="63">
        <v>2</v>
      </c>
      <c r="D76" s="81" t="s">
        <v>69</v>
      </c>
      <c r="E76" s="81" t="s">
        <v>19</v>
      </c>
      <c r="F76" s="81" t="s">
        <v>23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/>
      <c r="M76" s="53"/>
      <c r="N76" s="20"/>
      <c r="O76" s="94"/>
      <c r="P76" s="17">
        <v>0</v>
      </c>
      <c r="Q76" s="17"/>
      <c r="R76" s="94"/>
      <c r="S76" s="17">
        <v>0</v>
      </c>
      <c r="T76" s="17"/>
      <c r="U76" s="94"/>
      <c r="V76" s="17">
        <v>0</v>
      </c>
      <c r="W76" s="17"/>
      <c r="X76" s="94"/>
      <c r="Y76" s="17">
        <v>0</v>
      </c>
      <c r="Z76" s="17"/>
      <c r="AA76" s="94"/>
      <c r="AB76" s="17"/>
      <c r="AC76" s="24"/>
      <c r="AD76" s="135" t="s">
        <v>148</v>
      </c>
      <c r="AE76" s="66" t="s">
        <v>148</v>
      </c>
      <c r="AF76" s="66">
        <v>2</v>
      </c>
      <c r="AG76" s="66">
        <v>2</v>
      </c>
      <c r="AH76" s="132">
        <v>2</v>
      </c>
      <c r="AI76" s="132"/>
      <c r="AJ76" s="132" t="s">
        <v>148</v>
      </c>
      <c r="AK76" s="66">
        <v>2</v>
      </c>
      <c r="AL76" s="66">
        <v>2</v>
      </c>
      <c r="AM76" s="66">
        <v>2</v>
      </c>
      <c r="AN76" s="66">
        <v>2</v>
      </c>
      <c r="AO76" s="132"/>
      <c r="AP76" s="66">
        <v>2</v>
      </c>
      <c r="AQ76" s="132">
        <v>2</v>
      </c>
      <c r="AR76" s="132" t="s">
        <v>148</v>
      </c>
      <c r="AS76" s="132">
        <v>2</v>
      </c>
      <c r="AT76" s="66">
        <v>2</v>
      </c>
      <c r="AU76" s="132"/>
      <c r="AV76" s="66">
        <v>2</v>
      </c>
      <c r="AW76" s="66"/>
      <c r="AX76" s="66">
        <v>2</v>
      </c>
      <c r="AY76" s="66">
        <v>2</v>
      </c>
      <c r="AZ76" s="132">
        <v>2</v>
      </c>
      <c r="BA76" s="132"/>
      <c r="BB76" s="132">
        <v>2</v>
      </c>
      <c r="BC76" s="132">
        <v>2</v>
      </c>
      <c r="BD76" s="132">
        <v>2</v>
      </c>
      <c r="BE76" s="1">
        <v>2</v>
      </c>
      <c r="BF76" s="132">
        <v>2</v>
      </c>
      <c r="BG76" s="1"/>
      <c r="BH76" s="1" t="s">
        <v>148</v>
      </c>
      <c r="BI76" s="1" t="s">
        <v>148</v>
      </c>
      <c r="BJ76" s="1">
        <v>2</v>
      </c>
      <c r="BK76" s="1">
        <v>2</v>
      </c>
      <c r="BL76" s="1">
        <v>2</v>
      </c>
      <c r="BM76" s="1"/>
      <c r="BN76" s="1">
        <v>0</v>
      </c>
      <c r="BO76" s="1">
        <v>0</v>
      </c>
      <c r="BP76" s="1">
        <v>2</v>
      </c>
      <c r="BQ76" s="1">
        <v>2</v>
      </c>
      <c r="BR76" s="1">
        <v>2</v>
      </c>
      <c r="BS76" s="1">
        <v>0</v>
      </c>
      <c r="BT76" s="1">
        <v>2</v>
      </c>
      <c r="BU76" s="1"/>
      <c r="BV76" s="1"/>
      <c r="BW76" s="1"/>
      <c r="BX76" s="1"/>
      <c r="BY76" s="1"/>
      <c r="BZ76" s="1"/>
      <c r="CA76" s="84">
        <v>54</v>
      </c>
      <c r="CB76" s="81">
        <v>4.5325779036827196</v>
      </c>
      <c r="CC76" s="136"/>
    </row>
    <row r="77" ht="15" customHeight="true">
      <c r="A77" s="235">
        <v>38</v>
      </c>
      <c r="B77" s="68">
        <v>11405215</v>
      </c>
      <c r="C77" s="63">
        <v>4</v>
      </c>
      <c r="D77" s="81" t="s">
        <v>108</v>
      </c>
      <c r="E77" s="81" t="s">
        <v>109</v>
      </c>
      <c r="F77" s="81" t="s">
        <v>110</v>
      </c>
      <c r="G77" s="26">
        <v>0</v>
      </c>
      <c r="H77" s="52">
        <v>0</v>
      </c>
      <c r="I77" s="52">
        <v>0</v>
      </c>
      <c r="J77" s="52">
        <v>0</v>
      </c>
      <c r="K77" s="28">
        <v>0</v>
      </c>
      <c r="L77" s="28"/>
      <c r="M77" s="53"/>
      <c r="N77" s="38"/>
      <c r="O77" s="94"/>
      <c r="P77" s="18">
        <v>0</v>
      </c>
      <c r="Q77" s="18"/>
      <c r="R77" s="94"/>
      <c r="S77" s="18">
        <v>0</v>
      </c>
      <c r="T77" s="18"/>
      <c r="U77" s="94"/>
      <c r="V77" s="18">
        <v>0</v>
      </c>
      <c r="W77" s="18"/>
      <c r="X77" s="94"/>
      <c r="Y77" s="18">
        <v>0</v>
      </c>
      <c r="Z77" s="18"/>
      <c r="AA77" s="94"/>
      <c r="AB77" s="18"/>
      <c r="AC77" s="24"/>
      <c r="AD77" s="16">
        <v>2</v>
      </c>
      <c r="AE77" s="234" t="s">
        <v>148</v>
      </c>
      <c r="AF77" s="234"/>
      <c r="AG77" s="234">
        <v>2</v>
      </c>
      <c r="AH77" s="234">
        <v>2</v>
      </c>
      <c r="AI77" s="234">
        <v>2</v>
      </c>
      <c r="AJ77" s="234">
        <v>2</v>
      </c>
      <c r="AK77" s="234">
        <v>2</v>
      </c>
      <c r="AL77" s="234"/>
      <c r="AM77" s="234">
        <v>2</v>
      </c>
      <c r="AN77" s="234">
        <v>2</v>
      </c>
      <c r="AO77" s="234">
        <v>2</v>
      </c>
      <c r="AP77" s="234">
        <v>2</v>
      </c>
      <c r="AQ77" s="234">
        <v>2</v>
      </c>
      <c r="AR77" s="234"/>
      <c r="AS77" s="234">
        <v>2</v>
      </c>
      <c r="AT77" s="234">
        <v>2</v>
      </c>
      <c r="AU77" s="234">
        <v>2</v>
      </c>
      <c r="AV77" s="234"/>
      <c r="AW77" s="234"/>
      <c r="AX77" s="234"/>
      <c r="AY77" s="234">
        <v>2</v>
      </c>
      <c r="AZ77" s="234">
        <v>2</v>
      </c>
      <c r="BA77" s="234">
        <v>2</v>
      </c>
      <c r="BB77" s="234"/>
      <c r="BC77" s="234">
        <v>2</v>
      </c>
      <c r="BD77" s="234">
        <v>2</v>
      </c>
      <c r="BE77" s="234" t="s">
        <v>148</v>
      </c>
      <c r="BF77" s="234" t="s">
        <v>148</v>
      </c>
      <c r="BG77" s="234" t="s">
        <v>148</v>
      </c>
      <c r="BH77" s="234" t="s">
        <v>148</v>
      </c>
      <c r="BI77" s="234" t="s">
        <v>148</v>
      </c>
      <c r="BJ77" s="234"/>
      <c r="BK77" s="234" t="s">
        <v>148</v>
      </c>
      <c r="BL77" s="234" t="s">
        <v>148</v>
      </c>
      <c r="BM77" s="234">
        <v>2</v>
      </c>
      <c r="BN77" s="234">
        <v>2</v>
      </c>
      <c r="BO77" s="234">
        <v>2</v>
      </c>
      <c r="BP77" s="234">
        <v>2</v>
      </c>
      <c r="BQ77" s="234">
        <v>2</v>
      </c>
      <c r="BR77" s="234" t="s">
        <v>148</v>
      </c>
      <c r="BS77" s="234" t="s">
        <v>148</v>
      </c>
      <c r="BT77" s="234">
        <v>2</v>
      </c>
      <c r="BU77" s="234"/>
      <c r="BV77" s="234"/>
      <c r="BW77" s="234"/>
      <c r="BX77" s="234"/>
      <c r="BY77" s="234"/>
      <c r="BZ77" s="234"/>
      <c r="CA77" s="84">
        <v>50</v>
      </c>
      <c r="CB77" s="81">
        <v>4.0554644401371709</v>
      </c>
      <c r="CC77" s="136"/>
    </row>
    <row r="78" ht="15" customHeight="true">
      <c r="A78" s="138">
        <v>1</v>
      </c>
      <c r="B78" s="68">
        <v>11405115</v>
      </c>
      <c r="C78" s="63">
        <v>1</v>
      </c>
      <c r="D78" s="81" t="s">
        <v>39</v>
      </c>
      <c r="E78" s="81" t="s">
        <v>22</v>
      </c>
      <c r="F78" s="81" t="s">
        <v>23</v>
      </c>
      <c r="G78" s="26">
        <v>0</v>
      </c>
      <c r="H78" s="52">
        <v>1.0900000000000001</v>
      </c>
      <c r="I78" s="57">
        <v>0</v>
      </c>
      <c r="J78" s="54">
        <v>0</v>
      </c>
      <c r="K78" s="55">
        <v>0</v>
      </c>
      <c r="L78" s="55"/>
      <c r="M78" s="56"/>
      <c r="N78" s="20"/>
      <c r="O78" s="94"/>
      <c r="P78" s="17">
        <v>0</v>
      </c>
      <c r="Q78" s="17"/>
      <c r="R78" s="94"/>
      <c r="S78" s="17">
        <v>0</v>
      </c>
      <c r="T78" s="17"/>
      <c r="U78" s="94"/>
      <c r="V78" s="17">
        <v>0</v>
      </c>
      <c r="W78" s="17"/>
      <c r="X78" s="94"/>
      <c r="Y78" s="17">
        <v>0</v>
      </c>
      <c r="Z78" s="17"/>
      <c r="AA78" s="94"/>
      <c r="AB78" s="17"/>
      <c r="AC78" s="24"/>
      <c r="AD78" s="16" t="s">
        <v>148</v>
      </c>
      <c r="AE78" s="66" t="s">
        <v>148</v>
      </c>
      <c r="AF78" s="66">
        <v>2</v>
      </c>
      <c r="AG78" s="66">
        <v>2</v>
      </c>
      <c r="AH78" s="235">
        <v>2</v>
      </c>
      <c r="AI78" s="235"/>
      <c r="AJ78" s="235">
        <v>2</v>
      </c>
      <c r="AK78" s="66">
        <v>2</v>
      </c>
      <c r="AL78" s="66" t="s">
        <v>148</v>
      </c>
      <c r="AM78" s="66" t="s">
        <v>148</v>
      </c>
      <c r="AN78" s="66" t="s">
        <v>148</v>
      </c>
      <c r="AO78" s="235"/>
      <c r="AP78" s="66">
        <v>2</v>
      </c>
      <c r="AQ78" s="235">
        <v>2</v>
      </c>
      <c r="AR78" s="235" t="s">
        <v>148</v>
      </c>
      <c r="AS78" s="235" t="s">
        <v>148</v>
      </c>
      <c r="AT78" s="66" t="s">
        <v>148</v>
      </c>
      <c r="AU78" s="235"/>
      <c r="AV78" s="66">
        <v>2</v>
      </c>
      <c r="AW78" s="66"/>
      <c r="AX78" s="66" t="s">
        <v>148</v>
      </c>
      <c r="AY78" s="66">
        <v>2</v>
      </c>
      <c r="AZ78" s="235">
        <v>2</v>
      </c>
      <c r="BA78" s="235"/>
      <c r="BB78" s="132">
        <v>2</v>
      </c>
      <c r="BC78" s="132">
        <v>2</v>
      </c>
      <c r="BD78" s="132" t="s">
        <v>148</v>
      </c>
      <c r="BE78" s="198" t="s">
        <v>148</v>
      </c>
      <c r="BF78" s="132" t="s">
        <v>148</v>
      </c>
      <c r="BG78" s="198"/>
      <c r="BH78" s="198">
        <v>2</v>
      </c>
      <c r="BI78" s="198">
        <v>2</v>
      </c>
      <c r="BJ78" s="198">
        <v>2</v>
      </c>
      <c r="BK78" s="198">
        <v>2</v>
      </c>
      <c r="BL78" s="198">
        <v>2</v>
      </c>
      <c r="BM78" s="198"/>
      <c r="BN78" s="198">
        <v>2</v>
      </c>
      <c r="BO78" s="198">
        <v>2</v>
      </c>
      <c r="BP78" s="198">
        <v>2</v>
      </c>
      <c r="BQ78" s="198">
        <v>2</v>
      </c>
      <c r="BR78" s="198" t="s">
        <v>148</v>
      </c>
      <c r="BS78" s="198">
        <v>2</v>
      </c>
      <c r="BT78" s="198">
        <v>2</v>
      </c>
      <c r="BU78" s="198"/>
      <c r="BV78" s="198"/>
      <c r="BW78" s="198"/>
      <c r="BX78" s="198"/>
      <c r="BY78" s="198"/>
      <c r="BZ78" s="198"/>
      <c r="CA78" s="84">
        <v>47.09</v>
      </c>
      <c r="CB78" s="81">
        <v>3.7083643954077838</v>
      </c>
      <c r="CC78" s="136"/>
    </row>
    <row r="79" ht="15" customHeight="true">
      <c r="A79" s="138">
        <v>19</v>
      </c>
      <c r="B79" s="68">
        <v>11405115</v>
      </c>
      <c r="C79" s="63">
        <v>2</v>
      </c>
      <c r="D79" s="81" t="s">
        <v>71</v>
      </c>
      <c r="E79" s="81" t="s">
        <v>72</v>
      </c>
      <c r="F79" s="81" t="s">
        <v>20</v>
      </c>
      <c r="G79" s="26">
        <v>0</v>
      </c>
      <c r="H79" s="52">
        <v>0</v>
      </c>
      <c r="I79" s="52">
        <v>0</v>
      </c>
      <c r="J79" s="52">
        <v>0</v>
      </c>
      <c r="K79" s="28">
        <v>0</v>
      </c>
      <c r="L79" s="28"/>
      <c r="M79" s="53"/>
      <c r="N79" s="38"/>
      <c r="O79" s="94"/>
      <c r="P79" s="18">
        <v>0</v>
      </c>
      <c r="Q79" s="18"/>
      <c r="R79" s="94"/>
      <c r="S79" s="18">
        <v>0</v>
      </c>
      <c r="T79" s="18"/>
      <c r="U79" s="94"/>
      <c r="V79" s="18">
        <v>0</v>
      </c>
      <c r="W79" s="18"/>
      <c r="X79" s="94"/>
      <c r="Y79" s="18">
        <v>0</v>
      </c>
      <c r="Z79" s="18"/>
      <c r="AA79" s="94"/>
      <c r="AB79" s="18"/>
      <c r="AC79" s="24"/>
      <c r="AD79" s="16" t="s">
        <v>148</v>
      </c>
      <c r="AE79" s="66" t="s">
        <v>148</v>
      </c>
      <c r="AF79" s="66">
        <v>2</v>
      </c>
      <c r="AG79" s="66">
        <v>2</v>
      </c>
      <c r="AH79" s="198">
        <v>2</v>
      </c>
      <c r="AI79" s="198"/>
      <c r="AJ79" s="198" t="s">
        <v>148</v>
      </c>
      <c r="AK79" s="66" t="s">
        <v>148</v>
      </c>
      <c r="AL79" s="66" t="s">
        <v>148</v>
      </c>
      <c r="AM79" s="66" t="s">
        <v>148</v>
      </c>
      <c r="AN79" s="66" t="s">
        <v>148</v>
      </c>
      <c r="AO79" s="198"/>
      <c r="AP79" s="66">
        <v>2</v>
      </c>
      <c r="AQ79" s="198">
        <v>2</v>
      </c>
      <c r="AR79" s="198">
        <v>2</v>
      </c>
      <c r="AS79" s="198" t="s">
        <v>148</v>
      </c>
      <c r="AT79" s="66" t="s">
        <v>148</v>
      </c>
      <c r="AU79" s="198"/>
      <c r="AV79" s="66">
        <v>2</v>
      </c>
      <c r="AW79" s="66"/>
      <c r="AX79" s="66">
        <v>2</v>
      </c>
      <c r="AY79" s="66">
        <v>2</v>
      </c>
      <c r="AZ79" s="198">
        <v>2</v>
      </c>
      <c r="BA79" s="198"/>
      <c r="BB79" s="198">
        <v>2</v>
      </c>
      <c r="BC79" s="198">
        <v>2</v>
      </c>
      <c r="BD79" s="198">
        <v>2</v>
      </c>
      <c r="BE79" s="234" t="s">
        <v>148</v>
      </c>
      <c r="BF79" s="198" t="s">
        <v>148</v>
      </c>
      <c r="BG79" s="234"/>
      <c r="BH79" s="234" t="s">
        <v>148</v>
      </c>
      <c r="BI79" s="234">
        <v>2</v>
      </c>
      <c r="BJ79" s="234">
        <v>2</v>
      </c>
      <c r="BK79" s="234">
        <v>2</v>
      </c>
      <c r="BL79" s="234">
        <v>2</v>
      </c>
      <c r="BM79" s="234"/>
      <c r="BN79" s="234" t="s">
        <v>148</v>
      </c>
      <c r="BO79" s="234" t="s">
        <v>148</v>
      </c>
      <c r="BP79" s="234">
        <v>2</v>
      </c>
      <c r="BQ79" s="234">
        <v>2</v>
      </c>
      <c r="BR79" s="234">
        <v>2</v>
      </c>
      <c r="BS79" s="234">
        <v>2</v>
      </c>
      <c r="BT79" s="234">
        <v>2</v>
      </c>
      <c r="BU79" s="234"/>
      <c r="BV79" s="234"/>
      <c r="BW79" s="234"/>
      <c r="BX79" s="234"/>
      <c r="BY79" s="234"/>
      <c r="BZ79" s="234"/>
      <c r="CA79" s="84">
        <v>44</v>
      </c>
      <c r="CB79" s="81">
        <v>3.3397942448188465</v>
      </c>
    </row>
    <row r="80" ht="15" customHeight="true">
      <c r="A80" s="138">
        <v>15</v>
      </c>
      <c r="B80" s="68">
        <v>11405115</v>
      </c>
      <c r="C80" s="63">
        <v>2</v>
      </c>
      <c r="D80" s="81" t="s">
        <v>66</v>
      </c>
      <c r="E80" s="81" t="s">
        <v>22</v>
      </c>
      <c r="F80" s="81" t="s">
        <v>23</v>
      </c>
      <c r="G80" s="26">
        <v>0</v>
      </c>
      <c r="H80" s="52">
        <v>0</v>
      </c>
      <c r="I80" s="52">
        <v>0</v>
      </c>
      <c r="J80" s="52">
        <v>0</v>
      </c>
      <c r="K80" s="28">
        <v>0</v>
      </c>
      <c r="L80" s="28"/>
      <c r="M80" s="53"/>
      <c r="N80" s="20"/>
      <c r="O80" s="94"/>
      <c r="P80" s="17">
        <v>0</v>
      </c>
      <c r="Q80" s="17"/>
      <c r="R80" s="94"/>
      <c r="S80" s="17">
        <v>0</v>
      </c>
      <c r="T80" s="17"/>
      <c r="U80" s="94"/>
      <c r="V80" s="17">
        <v>0</v>
      </c>
      <c r="W80" s="17"/>
      <c r="X80" s="94"/>
      <c r="Y80" s="17">
        <v>0</v>
      </c>
      <c r="Z80" s="17"/>
      <c r="AA80" s="94"/>
      <c r="AB80" s="17"/>
      <c r="AC80" s="24"/>
      <c r="AD80" s="135">
        <v>2</v>
      </c>
      <c r="AE80" s="66">
        <v>2</v>
      </c>
      <c r="AF80" s="66">
        <v>2</v>
      </c>
      <c r="AG80" s="66">
        <v>2</v>
      </c>
      <c r="AH80" s="234">
        <v>2</v>
      </c>
      <c r="AI80" s="234"/>
      <c r="AJ80" s="234" t="s">
        <v>148</v>
      </c>
      <c r="AK80" s="66" t="s">
        <v>148</v>
      </c>
      <c r="AL80" s="66">
        <v>2</v>
      </c>
      <c r="AM80" s="66">
        <v>2</v>
      </c>
      <c r="AN80" s="66">
        <v>2</v>
      </c>
      <c r="AO80" s="234"/>
      <c r="AP80" s="66" t="s">
        <v>148</v>
      </c>
      <c r="AQ80" s="234" t="s">
        <v>148</v>
      </c>
      <c r="AR80" s="234">
        <v>2</v>
      </c>
      <c r="AS80" s="234" t="s">
        <v>148</v>
      </c>
      <c r="AT80" s="66" t="s">
        <v>148</v>
      </c>
      <c r="AU80" s="234"/>
      <c r="AV80" s="66">
        <v>2</v>
      </c>
      <c r="AW80" s="66"/>
      <c r="AX80" s="66">
        <v>2</v>
      </c>
      <c r="AY80" s="66">
        <v>2</v>
      </c>
      <c r="AZ80" s="234">
        <v>2</v>
      </c>
      <c r="BA80" s="234"/>
      <c r="BB80" s="234">
        <v>2</v>
      </c>
      <c r="BC80" s="234" t="s">
        <v>148</v>
      </c>
      <c r="BD80" s="234">
        <v>2</v>
      </c>
      <c r="BE80" s="1" t="s">
        <v>148</v>
      </c>
      <c r="BF80" s="234" t="s">
        <v>148</v>
      </c>
      <c r="BG80" s="1"/>
      <c r="BH80" s="1" t="s">
        <v>148</v>
      </c>
      <c r="BI80" s="1" t="s">
        <v>148</v>
      </c>
      <c r="BJ80" s="1">
        <v>2</v>
      </c>
      <c r="BK80" s="1">
        <v>2</v>
      </c>
      <c r="BL80" s="1">
        <v>2</v>
      </c>
      <c r="BM80" s="1"/>
      <c r="BN80" s="1" t="s">
        <v>148</v>
      </c>
      <c r="BO80" s="1" t="s">
        <v>148</v>
      </c>
      <c r="BP80" s="1">
        <v>2</v>
      </c>
      <c r="BQ80" s="1">
        <v>2</v>
      </c>
      <c r="BR80" s="1">
        <v>2</v>
      </c>
      <c r="BS80" s="1" t="s">
        <v>148</v>
      </c>
      <c r="BT80" s="1" t="s">
        <v>148</v>
      </c>
      <c r="BU80" s="1"/>
      <c r="BV80" s="1"/>
      <c r="BW80" s="1"/>
      <c r="BX80" s="1"/>
      <c r="BY80" s="1"/>
      <c r="BZ80" s="1"/>
      <c r="CA80" s="84">
        <v>42</v>
      </c>
      <c r="CB80" s="81">
        <v>3.1012375130460716</v>
      </c>
    </row>
    <row r="81" ht="15" customHeight="true">
      <c r="A81" s="138">
        <v>14</v>
      </c>
      <c r="B81" s="68">
        <v>11405115</v>
      </c>
      <c r="C81" s="63">
        <v>2</v>
      </c>
      <c r="D81" s="81" t="s">
        <v>65</v>
      </c>
      <c r="E81" s="81" t="s">
        <v>9</v>
      </c>
      <c r="F81" s="81" t="s">
        <v>25</v>
      </c>
      <c r="G81" s="26">
        <v>0</v>
      </c>
      <c r="H81" s="52">
        <v>0</v>
      </c>
      <c r="I81" s="52">
        <v>0</v>
      </c>
      <c r="J81" s="54">
        <v>0</v>
      </c>
      <c r="K81" s="55">
        <v>0</v>
      </c>
      <c r="L81" s="55"/>
      <c r="M81" s="56"/>
      <c r="N81" s="38"/>
      <c r="O81" s="94"/>
      <c r="P81" s="18">
        <v>0</v>
      </c>
      <c r="Q81" s="18"/>
      <c r="R81" s="94"/>
      <c r="S81" s="18">
        <v>0</v>
      </c>
      <c r="T81" s="18"/>
      <c r="U81" s="94"/>
      <c r="V81" s="18">
        <v>0</v>
      </c>
      <c r="W81" s="18"/>
      <c r="X81" s="94"/>
      <c r="Y81" s="18">
        <v>0</v>
      </c>
      <c r="Z81" s="18"/>
      <c r="AA81" s="94"/>
      <c r="AB81" s="18"/>
      <c r="AC81" s="24"/>
      <c r="AD81" s="16">
        <v>2</v>
      </c>
      <c r="AE81" s="66">
        <v>2</v>
      </c>
      <c r="AF81" s="66">
        <v>2</v>
      </c>
      <c r="AG81" s="66">
        <v>2</v>
      </c>
      <c r="AH81" s="235">
        <v>2</v>
      </c>
      <c r="AI81" s="235"/>
      <c r="AJ81" s="235" t="s">
        <v>148</v>
      </c>
      <c r="AK81" s="66" t="s">
        <v>148</v>
      </c>
      <c r="AL81" s="66">
        <v>2</v>
      </c>
      <c r="AM81" s="66">
        <v>2</v>
      </c>
      <c r="AN81" s="66">
        <v>2</v>
      </c>
      <c r="AO81" s="235"/>
      <c r="AP81" s="66">
        <v>2</v>
      </c>
      <c r="AQ81" s="235">
        <v>2</v>
      </c>
      <c r="AR81" s="235" t="s">
        <v>148</v>
      </c>
      <c r="AS81" s="235" t="s">
        <v>148</v>
      </c>
      <c r="AT81" s="66" t="s">
        <v>148</v>
      </c>
      <c r="AU81" s="235"/>
      <c r="AV81" s="66">
        <v>2</v>
      </c>
      <c r="AW81" s="66"/>
      <c r="AX81" s="66">
        <v>2</v>
      </c>
      <c r="AY81" s="66" t="s">
        <v>148</v>
      </c>
      <c r="AZ81" s="235" t="s">
        <v>148</v>
      </c>
      <c r="BA81" s="235"/>
      <c r="BB81" s="235">
        <v>2</v>
      </c>
      <c r="BC81" s="235">
        <v>2</v>
      </c>
      <c r="BD81" s="235" t="s">
        <v>148</v>
      </c>
      <c r="BE81" s="160" t="s">
        <v>148</v>
      </c>
      <c r="BF81" s="235" t="s">
        <v>148</v>
      </c>
      <c r="BG81" s="160"/>
      <c r="BH81" s="160" t="s">
        <v>148</v>
      </c>
      <c r="BI81" s="160" t="s">
        <v>148</v>
      </c>
      <c r="BJ81" s="160" t="s">
        <v>148</v>
      </c>
      <c r="BK81" s="160">
        <v>2</v>
      </c>
      <c r="BL81" s="172">
        <v>2</v>
      </c>
      <c r="BM81" s="175"/>
      <c r="BN81" s="175">
        <v>2</v>
      </c>
      <c r="BO81" s="179">
        <v>2</v>
      </c>
      <c r="BP81" s="179" t="s">
        <v>148</v>
      </c>
      <c r="BQ81" s="175" t="s">
        <v>148</v>
      </c>
      <c r="BR81" s="179" t="s">
        <v>148</v>
      </c>
      <c r="BS81" s="195" t="s">
        <v>148</v>
      </c>
      <c r="BT81" s="195" t="s">
        <v>148</v>
      </c>
      <c r="BU81" s="195"/>
      <c r="BV81" s="195"/>
      <c r="BW81" s="195"/>
      <c r="BX81" s="195"/>
      <c r="BY81" s="195"/>
      <c r="BZ81" s="179"/>
      <c r="CA81" s="84">
        <v>36</v>
      </c>
      <c r="CB81" s="81">
        <v>2.3855673177277472</v>
      </c>
    </row>
    <row r="82" ht="15" customHeight="true">
      <c r="A82" s="138">
        <v>33</v>
      </c>
      <c r="B82" s="68">
        <v>11405215</v>
      </c>
      <c r="C82" s="63">
        <v>4</v>
      </c>
      <c r="D82" s="81" t="s">
        <v>100</v>
      </c>
      <c r="E82" s="81" t="s">
        <v>15</v>
      </c>
      <c r="F82" s="81" t="s">
        <v>20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/>
      <c r="M82" s="53"/>
      <c r="N82" s="38"/>
      <c r="O82" s="94"/>
      <c r="P82" s="18">
        <v>0</v>
      </c>
      <c r="Q82" s="18"/>
      <c r="R82" s="94"/>
      <c r="S82" s="18">
        <v>0</v>
      </c>
      <c r="T82" s="18"/>
      <c r="U82" s="94"/>
      <c r="V82" s="18">
        <v>0</v>
      </c>
      <c r="W82" s="18"/>
      <c r="X82" s="94"/>
      <c r="Y82" s="18">
        <v>0</v>
      </c>
      <c r="Z82" s="18"/>
      <c r="AA82" s="94"/>
      <c r="AB82" s="18"/>
      <c r="AC82" s="24"/>
      <c r="AD82" s="16" t="s">
        <v>148</v>
      </c>
      <c r="AE82" s="66">
        <v>2</v>
      </c>
      <c r="AF82" s="66"/>
      <c r="AG82" s="66">
        <v>2</v>
      </c>
      <c r="AH82" s="130">
        <v>2</v>
      </c>
      <c r="AI82" s="130">
        <v>2</v>
      </c>
      <c r="AJ82" s="130">
        <v>1</v>
      </c>
      <c r="AK82" s="66">
        <v>2</v>
      </c>
      <c r="AL82" s="66"/>
      <c r="AM82" s="66">
        <v>2</v>
      </c>
      <c r="AN82" s="66">
        <v>2</v>
      </c>
      <c r="AO82" s="130">
        <v>2</v>
      </c>
      <c r="AP82" s="66" t="s">
        <v>148</v>
      </c>
      <c r="AQ82" s="130" t="s">
        <v>148</v>
      </c>
      <c r="AR82" s="130"/>
      <c r="AS82" s="130">
        <v>2</v>
      </c>
      <c r="AT82" s="66">
        <v>2</v>
      </c>
      <c r="AU82" s="130">
        <v>2</v>
      </c>
      <c r="AV82" s="66"/>
      <c r="AW82" s="66"/>
      <c r="AX82" s="66"/>
      <c r="AY82" s="66" t="s">
        <v>148</v>
      </c>
      <c r="AZ82" s="130" t="s">
        <v>148</v>
      </c>
      <c r="BA82" s="130" t="s">
        <v>148</v>
      </c>
      <c r="BB82" s="130"/>
      <c r="BC82" s="130">
        <v>2</v>
      </c>
      <c r="BD82" s="130">
        <v>2</v>
      </c>
      <c r="BE82" s="171" t="s">
        <v>148</v>
      </c>
      <c r="BF82" s="130" t="s">
        <v>148</v>
      </c>
      <c r="BG82" s="171" t="s">
        <v>148</v>
      </c>
      <c r="BH82" s="171" t="s">
        <v>148</v>
      </c>
      <c r="BI82" s="171" t="s">
        <v>148</v>
      </c>
      <c r="BJ82" s="171"/>
      <c r="BK82" s="171">
        <v>0</v>
      </c>
      <c r="BL82" s="172">
        <v>2</v>
      </c>
      <c r="BM82" s="175" t="s">
        <v>148</v>
      </c>
      <c r="BN82" s="175">
        <v>2</v>
      </c>
      <c r="BO82" s="179">
        <v>2</v>
      </c>
      <c r="BP82" s="179" t="s">
        <v>148</v>
      </c>
      <c r="BQ82" s="175" t="s">
        <v>148</v>
      </c>
      <c r="BR82" s="179" t="s">
        <v>148</v>
      </c>
      <c r="BS82" s="195" t="s">
        <v>148</v>
      </c>
      <c r="BT82" s="195">
        <v>2</v>
      </c>
      <c r="BU82" s="195"/>
      <c r="BV82" s="195"/>
      <c r="BW82" s="195"/>
      <c r="BX82" s="195"/>
      <c r="BY82" s="195"/>
      <c r="BZ82" s="179"/>
      <c r="CA82" s="84">
        <v>35</v>
      </c>
      <c r="CB82" s="81">
        <v>2.2662889518413598</v>
      </c>
    </row>
    <row r="83" ht="15" customHeight="true">
      <c r="A83" s="138">
        <v>4</v>
      </c>
      <c r="B83" s="68">
        <v>11405115</v>
      </c>
      <c r="C83" s="63">
        <v>1</v>
      </c>
      <c r="D83" s="81" t="s">
        <v>44</v>
      </c>
      <c r="E83" s="81" t="s">
        <v>45</v>
      </c>
      <c r="F83" s="81" t="s">
        <v>20</v>
      </c>
      <c r="G83" s="26">
        <v>0</v>
      </c>
      <c r="H83" s="52">
        <v>1.42</v>
      </c>
      <c r="I83" s="52">
        <v>0</v>
      </c>
      <c r="J83" s="52">
        <v>0</v>
      </c>
      <c r="K83" s="28">
        <v>0</v>
      </c>
      <c r="L83" s="28"/>
      <c r="M83" s="53"/>
      <c r="N83" s="38"/>
      <c r="O83" s="94"/>
      <c r="P83" s="18">
        <v>0</v>
      </c>
      <c r="Q83" s="18"/>
      <c r="R83" s="94"/>
      <c r="S83" s="18">
        <v>0</v>
      </c>
      <c r="T83" s="18"/>
      <c r="U83" s="94"/>
      <c r="V83" s="18">
        <v>0</v>
      </c>
      <c r="W83" s="18"/>
      <c r="X83" s="94"/>
      <c r="Y83" s="18">
        <v>0</v>
      </c>
      <c r="Z83" s="18"/>
      <c r="AA83" s="94"/>
      <c r="AB83" s="18"/>
      <c r="AC83" s="24"/>
      <c r="AD83" s="16">
        <v>2</v>
      </c>
      <c r="AE83" s="66">
        <v>2</v>
      </c>
      <c r="AF83" s="66">
        <v>2</v>
      </c>
      <c r="AG83" s="66" t="s">
        <v>148</v>
      </c>
      <c r="AH83" s="160" t="s">
        <v>148</v>
      </c>
      <c r="AI83" s="160"/>
      <c r="AJ83" s="160">
        <v>2</v>
      </c>
      <c r="AK83" s="66">
        <v>2</v>
      </c>
      <c r="AL83" s="66" t="s">
        <v>148</v>
      </c>
      <c r="AM83" s="66" t="s">
        <v>148</v>
      </c>
      <c r="AN83" s="66" t="s">
        <v>148</v>
      </c>
      <c r="AO83" s="160"/>
      <c r="AP83" s="66">
        <v>2</v>
      </c>
      <c r="AQ83" s="160">
        <v>2</v>
      </c>
      <c r="AR83" s="160" t="s">
        <v>148</v>
      </c>
      <c r="AS83" s="160" t="s">
        <v>148</v>
      </c>
      <c r="AT83" s="66" t="s">
        <v>148</v>
      </c>
      <c r="AU83" s="160"/>
      <c r="AV83" s="66">
        <v>2</v>
      </c>
      <c r="AW83" s="66"/>
      <c r="AX83" s="66" t="s">
        <v>148</v>
      </c>
      <c r="AY83" s="66">
        <v>2</v>
      </c>
      <c r="AZ83" s="160">
        <v>2</v>
      </c>
      <c r="BA83" s="160"/>
      <c r="BB83" s="160">
        <v>2</v>
      </c>
      <c r="BC83" s="160">
        <v>2</v>
      </c>
      <c r="BD83" s="160" t="s">
        <v>148</v>
      </c>
      <c r="BE83" s="171" t="s">
        <v>148</v>
      </c>
      <c r="BF83" s="160" t="s">
        <v>148</v>
      </c>
      <c r="BG83" s="171"/>
      <c r="BH83" s="171">
        <v>2</v>
      </c>
      <c r="BI83" s="171">
        <v>2</v>
      </c>
      <c r="BJ83" s="171" t="s">
        <v>148</v>
      </c>
      <c r="BK83" s="171" t="s">
        <v>148</v>
      </c>
      <c r="BL83" s="172" t="s">
        <v>148</v>
      </c>
      <c r="BM83" s="175"/>
      <c r="BN83" s="175" t="s">
        <v>148</v>
      </c>
      <c r="BO83" s="179" t="s">
        <v>148</v>
      </c>
      <c r="BP83" s="179" t="s">
        <v>148</v>
      </c>
      <c r="BQ83" s="175" t="s">
        <v>148</v>
      </c>
      <c r="BR83" s="179" t="s">
        <v>148</v>
      </c>
      <c r="BS83" s="195">
        <v>2</v>
      </c>
      <c r="BT83" s="195">
        <v>2</v>
      </c>
      <c r="BU83" s="195"/>
      <c r="BV83" s="195"/>
      <c r="BW83" s="195"/>
      <c r="BX83" s="195"/>
      <c r="BY83" s="195"/>
      <c r="BZ83" s="179"/>
      <c r="CA83" s="84">
        <v>33.42</v>
      </c>
      <c r="CB83" s="81">
        <v>2.0778291337408681</v>
      </c>
    </row>
    <row r="84" ht="15" customHeight="true">
      <c r="A84" s="138">
        <v>37</v>
      </c>
      <c r="B84" s="68">
        <v>11405215</v>
      </c>
      <c r="C84" s="63">
        <v>4</v>
      </c>
      <c r="D84" s="81" t="s">
        <v>106</v>
      </c>
      <c r="E84" s="81" t="s">
        <v>107</v>
      </c>
      <c r="F84" s="81" t="s">
        <v>23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/>
      <c r="M84" s="53"/>
      <c r="N84" s="20"/>
      <c r="O84" s="94"/>
      <c r="P84" s="17">
        <v>0</v>
      </c>
      <c r="Q84" s="17"/>
      <c r="R84" s="94"/>
      <c r="S84" s="17">
        <v>0</v>
      </c>
      <c r="T84" s="17"/>
      <c r="U84" s="94"/>
      <c r="V84" s="17">
        <v>0</v>
      </c>
      <c r="W84" s="17"/>
      <c r="X84" s="94"/>
      <c r="Y84" s="17">
        <v>0</v>
      </c>
      <c r="Z84" s="17"/>
      <c r="AA84" s="94"/>
      <c r="AB84" s="17"/>
      <c r="AC84" s="24"/>
      <c r="AD84" s="135">
        <v>2</v>
      </c>
      <c r="AE84" s="66">
        <v>2</v>
      </c>
      <c r="AF84" s="66"/>
      <c r="AG84" s="66">
        <v>2</v>
      </c>
      <c r="AH84" s="198" t="s">
        <v>148</v>
      </c>
      <c r="AI84" s="198">
        <v>2</v>
      </c>
      <c r="AJ84" s="198" t="s">
        <v>148</v>
      </c>
      <c r="AK84" s="66" t="s">
        <v>148</v>
      </c>
      <c r="AL84" s="66"/>
      <c r="AM84" s="66">
        <v>2</v>
      </c>
      <c r="AN84" s="66">
        <v>2</v>
      </c>
      <c r="AO84" s="198">
        <v>2</v>
      </c>
      <c r="AP84" s="66" t="s">
        <v>148</v>
      </c>
      <c r="AQ84" s="198" t="s">
        <v>148</v>
      </c>
      <c r="AR84" s="198"/>
      <c r="AS84" s="198">
        <v>2</v>
      </c>
      <c r="AT84" s="66">
        <v>2</v>
      </c>
      <c r="AU84" s="198">
        <v>2</v>
      </c>
      <c r="AV84" s="66"/>
      <c r="AW84" s="66"/>
      <c r="AX84" s="66"/>
      <c r="AY84" s="66" t="s">
        <v>148</v>
      </c>
      <c r="AZ84" s="198" t="s">
        <v>148</v>
      </c>
      <c r="BA84" s="198" t="s">
        <v>148</v>
      </c>
      <c r="BB84" s="132"/>
      <c r="BC84" s="132">
        <v>2</v>
      </c>
      <c r="BD84" s="132">
        <v>2</v>
      </c>
      <c r="BE84" s="1" t="s">
        <v>148</v>
      </c>
      <c r="BF84" s="132" t="s">
        <v>148</v>
      </c>
      <c r="BG84" s="1" t="s">
        <v>148</v>
      </c>
      <c r="BH84" s="1" t="s">
        <v>148</v>
      </c>
      <c r="BI84" s="1" t="s">
        <v>148</v>
      </c>
      <c r="BJ84" s="1"/>
      <c r="BK84" s="1">
        <v>0</v>
      </c>
      <c r="BL84" s="1">
        <v>2</v>
      </c>
      <c r="BM84" s="1" t="s">
        <v>148</v>
      </c>
      <c r="BN84" s="1">
        <v>2</v>
      </c>
      <c r="BO84" s="1">
        <v>2</v>
      </c>
      <c r="BP84" s="1" t="s">
        <v>148</v>
      </c>
      <c r="BQ84" s="1" t="s">
        <v>148</v>
      </c>
      <c r="BR84" s="1" t="s">
        <v>148</v>
      </c>
      <c r="BS84" s="1" t="s">
        <v>148</v>
      </c>
      <c r="BT84" s="1">
        <v>2</v>
      </c>
      <c r="BU84" s="1"/>
      <c r="BV84" s="1"/>
      <c r="BW84" s="1"/>
      <c r="BX84" s="1"/>
      <c r="BY84" s="1"/>
      <c r="BZ84" s="1"/>
      <c r="CA84" s="84">
        <v>32</v>
      </c>
      <c r="CB84" s="81">
        <v>1.9084538541821978</v>
      </c>
    </row>
    <row r="85" ht="15" customHeight="true">
      <c r="A85" s="138">
        <v>3</v>
      </c>
      <c r="B85" s="68">
        <v>11405115</v>
      </c>
      <c r="C85" s="63">
        <v>1</v>
      </c>
      <c r="D85" s="81" t="s">
        <v>43</v>
      </c>
      <c r="E85" s="81" t="s">
        <v>26</v>
      </c>
      <c r="F85" s="81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/>
      <c r="M85" s="53"/>
      <c r="N85" s="38"/>
      <c r="O85" s="94"/>
      <c r="P85" s="18">
        <v>0</v>
      </c>
      <c r="Q85" s="18"/>
      <c r="R85" s="94"/>
      <c r="S85" s="18">
        <v>0</v>
      </c>
      <c r="T85" s="18"/>
      <c r="U85" s="94"/>
      <c r="V85" s="18">
        <v>0</v>
      </c>
      <c r="W85" s="18"/>
      <c r="X85" s="94"/>
      <c r="Y85" s="18">
        <v>0</v>
      </c>
      <c r="Z85" s="18"/>
      <c r="AA85" s="94"/>
      <c r="AB85" s="18"/>
      <c r="AC85" s="24"/>
      <c r="AD85" s="135" t="s">
        <v>148</v>
      </c>
      <c r="AE85" s="66" t="s">
        <v>148</v>
      </c>
      <c r="AF85" s="66" t="s">
        <v>148</v>
      </c>
      <c r="AG85" s="66" t="s">
        <v>148</v>
      </c>
      <c r="AH85" s="117" t="s">
        <v>148</v>
      </c>
      <c r="AI85" s="117"/>
      <c r="AJ85" s="117" t="s">
        <v>148</v>
      </c>
      <c r="AK85" s="66" t="s">
        <v>148</v>
      </c>
      <c r="AL85" s="66" t="s">
        <v>148</v>
      </c>
      <c r="AM85" s="66" t="s">
        <v>148</v>
      </c>
      <c r="AN85" s="66">
        <v>2</v>
      </c>
      <c r="AO85" s="117"/>
      <c r="AP85" s="66" t="s">
        <v>148</v>
      </c>
      <c r="AQ85" s="117">
        <v>2</v>
      </c>
      <c r="AR85" s="117" t="s">
        <v>148</v>
      </c>
      <c r="AS85" s="117">
        <v>2</v>
      </c>
      <c r="AT85" s="66">
        <v>2</v>
      </c>
      <c r="AU85" s="117"/>
      <c r="AV85" s="66">
        <v>2</v>
      </c>
      <c r="AW85" s="66"/>
      <c r="AX85" s="66" t="s">
        <v>148</v>
      </c>
      <c r="AY85" s="66">
        <v>2</v>
      </c>
      <c r="AZ85" s="117" t="s">
        <v>148</v>
      </c>
      <c r="BA85" s="117"/>
      <c r="BB85" s="117" t="s">
        <v>148</v>
      </c>
      <c r="BC85" s="117" t="s">
        <v>148</v>
      </c>
      <c r="BD85" s="117">
        <v>2</v>
      </c>
      <c r="BE85" s="234" t="s">
        <v>148</v>
      </c>
      <c r="BF85" s="117" t="s">
        <v>148</v>
      </c>
      <c r="BG85" s="234"/>
      <c r="BH85" s="234" t="s">
        <v>148</v>
      </c>
      <c r="BI85" s="234" t="s">
        <v>148</v>
      </c>
      <c r="BJ85" s="234" t="s">
        <v>148</v>
      </c>
      <c r="BK85" s="234" t="s">
        <v>148</v>
      </c>
      <c r="BL85" s="234" t="s">
        <v>148</v>
      </c>
      <c r="BM85" s="234"/>
      <c r="BN85" s="234">
        <v>2</v>
      </c>
      <c r="BO85" s="234">
        <v>2</v>
      </c>
      <c r="BP85" s="234">
        <v>0</v>
      </c>
      <c r="BQ85" s="234" t="s">
        <v>148</v>
      </c>
      <c r="BR85" s="234" t="s">
        <v>148</v>
      </c>
      <c r="BS85" s="234" t="s">
        <v>148</v>
      </c>
      <c r="BT85" s="234" t="s">
        <v>148</v>
      </c>
      <c r="BU85" s="234"/>
      <c r="BV85" s="234"/>
      <c r="BW85" s="234"/>
      <c r="BX85" s="234"/>
      <c r="BY85" s="234"/>
      <c r="BZ85" s="234"/>
      <c r="CA85" s="84">
        <v>18</v>
      </c>
      <c r="CB85" s="81">
        <v>0.23855673177277473</v>
      </c>
    </row>
    <row r="86" s="69" customFormat="true" ht="15" customHeight="true">
      <c r="A86" s="220">
        <v>11</v>
      </c>
      <c r="B86" s="221">
        <v>11405115</v>
      </c>
      <c r="C86" s="222">
        <v>2</v>
      </c>
      <c r="D86" s="223" t="s">
        <v>124</v>
      </c>
      <c r="E86" s="223" t="s">
        <v>22</v>
      </c>
      <c r="F86" s="223" t="s">
        <v>24</v>
      </c>
      <c r="G86" s="224">
        <v>0</v>
      </c>
      <c r="H86" s="225">
        <v>0</v>
      </c>
      <c r="I86" s="225">
        <v>0</v>
      </c>
      <c r="J86" s="225">
        <v>0</v>
      </c>
      <c r="K86" s="226">
        <v>0</v>
      </c>
      <c r="L86" s="226"/>
      <c r="M86" s="227"/>
      <c r="N86" s="236"/>
      <c r="O86" s="228"/>
      <c r="P86" s="237">
        <v>0</v>
      </c>
      <c r="Q86" s="237"/>
      <c r="R86" s="228"/>
      <c r="S86" s="237">
        <v>0</v>
      </c>
      <c r="T86" s="237"/>
      <c r="U86" s="228"/>
      <c r="V86" s="237">
        <v>0</v>
      </c>
      <c r="W86" s="237"/>
      <c r="X86" s="228"/>
      <c r="Y86" s="237">
        <v>0</v>
      </c>
      <c r="Z86" s="237"/>
      <c r="AA86" s="228"/>
      <c r="AB86" s="237"/>
      <c r="AC86" s="229"/>
      <c r="AD86" s="230">
        <v>2</v>
      </c>
      <c r="AE86" s="231">
        <v>2</v>
      </c>
      <c r="AF86" s="231" t="s">
        <v>148</v>
      </c>
      <c r="AG86" s="231" t="s">
        <v>148</v>
      </c>
      <c r="AH86" s="231">
        <v>2</v>
      </c>
      <c r="AI86" s="231"/>
      <c r="AJ86" s="231">
        <v>2</v>
      </c>
      <c r="AK86" s="231">
        <v>2</v>
      </c>
      <c r="AL86" s="231" t="s">
        <v>148</v>
      </c>
      <c r="AM86" s="231" t="s">
        <v>148</v>
      </c>
      <c r="AN86" s="231" t="s">
        <v>148</v>
      </c>
      <c r="AO86" s="231"/>
      <c r="AP86" s="231" t="s">
        <v>148</v>
      </c>
      <c r="AQ86" s="231" t="s">
        <v>148</v>
      </c>
      <c r="AR86" s="231" t="s">
        <v>148</v>
      </c>
      <c r="AS86" s="231" t="s">
        <v>148</v>
      </c>
      <c r="AT86" s="231" t="s">
        <v>148</v>
      </c>
      <c r="AU86" s="231"/>
      <c r="AV86" s="231">
        <v>2</v>
      </c>
      <c r="AW86" s="231"/>
      <c r="AX86" s="231" t="s">
        <v>148</v>
      </c>
      <c r="AY86" s="231" t="s">
        <v>148</v>
      </c>
      <c r="AZ86" s="231" t="s">
        <v>148</v>
      </c>
      <c r="BA86" s="231"/>
      <c r="BB86" s="231" t="s">
        <v>148</v>
      </c>
      <c r="BC86" s="231" t="s">
        <v>148</v>
      </c>
      <c r="BD86" s="231" t="s">
        <v>148</v>
      </c>
      <c r="BE86" s="238">
        <v>2</v>
      </c>
      <c r="BF86" s="231">
        <v>2</v>
      </c>
      <c r="BG86" s="238"/>
      <c r="BH86" s="238" t="s">
        <v>148</v>
      </c>
      <c r="BI86" s="238" t="s">
        <v>148</v>
      </c>
      <c r="BJ86" s="238" t="s">
        <v>148</v>
      </c>
      <c r="BK86" s="238" t="s">
        <v>148</v>
      </c>
      <c r="BL86" s="238" t="s">
        <v>148</v>
      </c>
      <c r="BM86" s="238"/>
      <c r="BN86" s="238" t="s">
        <v>148</v>
      </c>
      <c r="BO86" s="238" t="s">
        <v>148</v>
      </c>
      <c r="BP86" s="238" t="s">
        <v>148</v>
      </c>
      <c r="BQ86" s="238" t="s">
        <v>148</v>
      </c>
      <c r="BR86" s="238" t="s">
        <v>148</v>
      </c>
      <c r="BS86" s="238" t="s">
        <v>148</v>
      </c>
      <c r="BT86" s="238" t="s">
        <v>148</v>
      </c>
      <c r="BU86" s="238"/>
      <c r="BV86" s="238"/>
      <c r="BW86" s="238"/>
      <c r="BX86" s="238"/>
      <c r="BY86" s="238"/>
      <c r="BZ86" s="238"/>
      <c r="CA86" s="232">
        <v>16</v>
      </c>
      <c r="CB86" s="223">
        <v>0</v>
      </c>
    </row>
    <row r="87" s="233" customFormat="true" ht="15" hidden="true" customHeight="true"/>
  </sheetData>
  <sortState ref="A49:CB86">
    <sortCondition descending="true" ref="CB49:CB86"/>
  </sortState>
  <mergeCells count="22">
    <mergeCell ref="AA3:AB3"/>
    <mergeCell ref="G2:M3"/>
    <mergeCell ref="O3:P3"/>
    <mergeCell ref="R3:S3"/>
    <mergeCell ref="U3:V3"/>
    <mergeCell ref="X3:Y3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9" right="0.19" top="0.31496062992126" bottom="0.74803149606299" header="0.31496062992126" footer="0.31496062992126"/>
  <pageSetup paperSize="9" scale="90" orientation="landscape" r:id="rId2"/>
  <ignoredErrors>
    <ignoredError sqref="P10 P31:P39 P41 P40" formula="true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W1" workbookViewId="0">
      <selection activeCell="I17" sqref="I17"/>
    </sheetView>
  </sheetViews>
  <sheetFormatPr defaultRowHeight="15"/>
  <cols>
    <col min="1" max="1" width="31.28515625" style="60" bestFit="true" customWidth="true"/>
    <col min="2" max="2" width="9.7109375" style="2" customWidth="true"/>
    <col min="3" max="27" width="9.140625" bestFit="true" customWidth="true"/>
    <col min="31" max="31" width="10.28515625" bestFit="true" customWidth="true"/>
    <col min="52" max="52" width="9.140625" style="27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  <c r="IV1" s="239"/>
    </row>
    <row r="2" s="30" customFormat="true">
      <c r="A2" s="14" t="s">
        <v>125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="27" customFormat="true">
      <c r="A3" s="60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>
      <c r="A4" s="60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>
      <c r="A5" s="60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>
      <c r="A6" s="60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>
      <c r="A7" s="60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>
      <c r="A8" s="60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>
      <c r="A9" s="60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>
      <c r="A10" s="60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>
      <c r="A11" s="60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>
      <c r="A12" s="60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>
      <c r="A13" s="60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>
      <c r="A14" s="60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>
      <c r="A15" s="60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>
      <c r="A16" s="60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>
      <c r="A17" s="60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>
      <c r="A18" s="60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>
      <c r="A19" s="60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>
      <c r="A20" s="60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>
      <c r="A21" s="60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>
      <c r="A22" s="60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>
      <c r="A23" s="60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>
      <c r="A24" s="60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>
      <c r="A25" s="60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>
      <c r="A26" s="60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>
      <c r="A27" s="60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>
      <c r="A28" s="60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>
      <c r="A29" s="60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>
      <c r="A30" s="60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>
      <c r="A31" s="60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>
      <c r="A32" s="60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>
      <c r="A33" s="60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>
      <c r="A34" s="60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>
      <c r="A35" s="60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>
      <c r="A36" s="60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>
      <c r="A37" s="60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>
      <c r="A38" s="60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>
      <c r="A39" s="60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>
      <c r="A40" s="60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>
      <c r="A41" s="60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>
      <c r="A42" s="60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>
      <c r="A43" s="60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>
      <c r="A44" s="60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>
      <c r="A45" s="60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>
      <c r="A46" s="60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>
      <c r="A47" s="60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>
      <c r="A48" s="60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>
      <c r="A49" s="60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>
      <c r="A50" s="60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>
      <c r="A51" s="60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>
      <c r="A52" s="60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>
      <c r="A53" s="60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>
      <c r="A54" s="60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>
      <c r="A55" s="60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>
      <c r="A56" s="60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>
      <c r="A57" s="60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>
      <c r="A58" s="60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>
      <c r="A59" s="60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>
      <c r="A60" s="60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>
      <c r="A61" s="60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>
      <c r="A62" s="60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>
      <c r="A63" s="60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>
      <c r="A64" s="60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>
      <c r="A65" s="60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>
      <c r="A66" s="60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>
      <c r="A67" s="60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>
      <c r="A68" s="60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>
      <c r="A69" s="60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>
      <c r="A70" s="60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>
      <c r="A71" s="60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>
      <c r="A72" s="60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>
      <c r="A73" s="60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>
      <c r="A74" s="60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>
      <c r="A75" s="60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>
      <c r="A76" s="60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>
      <c r="A77" s="60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>
      <c r="A78" s="60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>
      <c r="A79" s="60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>
      <c r="A80" s="60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>
      <c r="A81" s="60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>
      <c r="A82" s="60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>
      <c r="A83" s="60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>
      <c r="A84" s="60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>
      <c r="A85" s="60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>
      <c r="A86" s="60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>
      <c r="A87" s="60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>
      <c r="A88" s="60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>
      <c r="A89" s="60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>
      <c r="A90" s="60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>
      <c r="A91" s="60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>
      <c r="A92" s="60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>
      <c r="A93" s="60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>
      <c r="A94" s="60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>
      <c r="A95" s="60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>
      <c r="A96" s="60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>
      <c r="A97" s="60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>
      <c r="A98" s="60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>
      <c r="A99" s="60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>
      <c r="A100" s="60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>
      <c r="A101" s="60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>
      <c r="A102" s="60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>
      <c r="A103" s="60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topLeftCell="A19" workbookViewId="0">
      <selection activeCell="A5" sqref="A5:A42"/>
    </sheetView>
  </sheetViews>
  <sheetFormatPr defaultRowHeight="15"/>
  <cols>
    <col min="1" max="1" width="6.7109375" bestFit="true" customWidth="true"/>
    <col min="3" max="3" width="3.85546875" bestFit="true" customWidth="true"/>
    <col min="4" max="4" width="15.28515625" bestFit="true" customWidth="true"/>
    <col min="5" max="5" width="11.85546875" bestFit="true" customWidth="true"/>
    <col min="6" max="6" width="15.28515625" bestFit="true" customWidth="true"/>
    <col min="7" max="7" width="8.42578125" bestFit="true" customWidth="true"/>
    <col min="8" max="8" width="10.85546875" bestFit="true" customWidth="true"/>
    <col min="9" max="9" width="10.42578125" bestFit="true" customWidth="true"/>
    <col min="10" max="10" width="21.7109375" bestFit="true" customWidth="true"/>
    <col min="11" max="11" width="8.5703125" bestFit="true" customWidth="true"/>
    <col min="12" max="12" width="26.7109375" style="2" bestFit="true" customWidth="true"/>
    <col min="13" max="13" width="10.140625" bestFit="true" customWidth="true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</row>
    <row r="2" ht="15.75" thickBot="true">
      <c r="A2" s="257" t="str">
        <f>'Сводная таблица'!D2</f>
        <v>Группы 114 05 115 - 114 05 215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</row>
    <row r="3" ht="15" customHeight="true">
      <c r="A3" s="258" t="str">
        <f>'Сводная таблица'!A3:A4</f>
        <v>№ п/п</v>
      </c>
      <c r="B3" s="260" t="str">
        <f>'Сводная таблица'!B3:B4</f>
        <v>группа</v>
      </c>
      <c r="C3" s="262" t="str">
        <f>'Сводная таблица'!C3:C4</f>
        <v>подргуппа</v>
      </c>
      <c r="D3" s="264" t="str">
        <f>'Сводная таблица'!D3:D4</f>
        <v>Фамилия</v>
      </c>
      <c r="E3" s="266" t="str">
        <f>'Сводная таблица'!E3:E4</f>
        <v>Имя</v>
      </c>
      <c r="F3" s="255" t="str">
        <f>'Сводная таблица'!F3:F4</f>
        <v>Отчество</v>
      </c>
      <c r="G3" s="258" t="s">
        <v>112</v>
      </c>
      <c r="H3" s="264" t="s">
        <v>35</v>
      </c>
      <c r="I3" s="271" t="s">
        <v>38</v>
      </c>
      <c r="J3" s="271" t="s">
        <v>37</v>
      </c>
      <c r="K3" s="268" t="s">
        <v>34</v>
      </c>
      <c r="L3" s="273" t="s">
        <v>139</v>
      </c>
      <c r="M3" s="253" t="s">
        <v>159</v>
      </c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</row>
    <row r="4" ht="15.75" thickBot="true">
      <c r="A4" s="259"/>
      <c r="B4" s="261"/>
      <c r="C4" s="263"/>
      <c r="D4" s="265"/>
      <c r="E4" s="267"/>
      <c r="F4" s="256"/>
      <c r="G4" s="270"/>
      <c r="H4" s="244"/>
      <c r="I4" s="272"/>
      <c r="J4" s="272"/>
      <c r="K4" s="269"/>
      <c r="L4" s="274"/>
      <c r="M4" s="147">
        <v>1</v>
      </c>
      <c r="N4" s="147">
        <v>2</v>
      </c>
      <c r="O4" s="147">
        <v>3</v>
      </c>
      <c r="P4" s="147">
        <v>4</v>
      </c>
      <c r="Q4" s="147">
        <v>5</v>
      </c>
      <c r="R4" s="147">
        <v>6</v>
      </c>
      <c r="S4" s="147">
        <v>7</v>
      </c>
      <c r="T4" s="147">
        <v>8</v>
      </c>
      <c r="U4" s="147">
        <v>9</v>
      </c>
      <c r="V4" s="147">
        <v>10</v>
      </c>
      <c r="W4" s="147">
        <v>11</v>
      </c>
      <c r="X4" s="147">
        <v>12</v>
      </c>
      <c r="Y4" s="147">
        <v>13</v>
      </c>
      <c r="Z4" s="147">
        <v>14</v>
      </c>
      <c r="AA4" s="147">
        <v>15</v>
      </c>
      <c r="AB4" s="147">
        <v>16</v>
      </c>
      <c r="AC4" s="147">
        <v>17</v>
      </c>
      <c r="AD4" s="147">
        <v>18</v>
      </c>
      <c r="AE4" s="147">
        <v>19</v>
      </c>
    </row>
    <row r="5" s="41" customFormat="true">
      <c r="A5" s="138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8">
        <v>1</v>
      </c>
      <c r="H5" s="144">
        <f>DATE(2017,1,1)</f>
        <v>42736</v>
      </c>
      <c r="I5" s="141">
        <f>(YEAR(H5)-YEAR('Сводная таблица'!$B$2))*53+WEEKNUM(H5)</f>
        <v>54</v>
      </c>
      <c r="J5" s="65">
        <v>0</v>
      </c>
      <c r="K5" s="119">
        <f>VLOOKUP(I5,'Формула рейтинга'!$A$3:$AZ$203,J5+2,FALSE)*10</f>
        <v>0</v>
      </c>
      <c r="L5" s="122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="41" customFormat="true">
      <c r="A6" s="19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8">
        <v>2</v>
      </c>
      <c r="H6" s="145">
        <f t="shared" ref="H6:H42" si="0">DATE(2017,1,1)</f>
        <v>42736</v>
      </c>
      <c r="I6" s="142">
        <f>(YEAR(H6)-YEAR('Сводная таблица'!$B$2))*53+WEEKNUM(H6)</f>
        <v>54</v>
      </c>
      <c r="J6" s="64">
        <v>0</v>
      </c>
      <c r="K6" s="120">
        <f>VLOOKUP(I6,'Формула рейтинга'!$A$3:$AZ$203,J6+2,FALSE)*10</f>
        <v>0</v>
      </c>
      <c r="L6" s="122">
        <f t="shared" ref="L6:L42" si="1">J6/32*100</f>
        <v>0</v>
      </c>
      <c r="M6" s="15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="41" customFormat="true">
      <c r="A7" s="19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8">
        <v>3</v>
      </c>
      <c r="H7" s="145">
        <f t="shared" si="0"/>
        <v>42736</v>
      </c>
      <c r="I7" s="142">
        <f>(YEAR(H7)-YEAR('Сводная таблица'!$B$2))*53+WEEKNUM(H7)</f>
        <v>54</v>
      </c>
      <c r="J7" s="64">
        <v>0</v>
      </c>
      <c r="K7" s="120">
        <f>VLOOKUP(I7,'Формула рейтинга'!$A$3:$AZ$203,J7+2,FALSE)*10</f>
        <v>0</v>
      </c>
      <c r="L7" s="122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="41" customFormat="true">
      <c r="A8" s="19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8">
        <v>4</v>
      </c>
      <c r="H8" s="145">
        <f t="shared" si="0"/>
        <v>42736</v>
      </c>
      <c r="I8" s="142">
        <f>(YEAR(H8)-YEAR('Сводная таблица'!$B$2))*53+WEEKNUM(H8)</f>
        <v>54</v>
      </c>
      <c r="J8" s="64">
        <v>0</v>
      </c>
      <c r="K8" s="120">
        <f>VLOOKUP(I8,'Формула рейтинга'!$A$3:$AZ$203,J8+2,FALSE)*10</f>
        <v>0</v>
      </c>
      <c r="L8" s="122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="41" customFormat="true">
      <c r="A9" s="19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8">
        <v>5</v>
      </c>
      <c r="H9" s="145">
        <f t="shared" si="0"/>
        <v>42736</v>
      </c>
      <c r="I9" s="142">
        <f>(YEAR(H9)-YEAR('Сводная таблица'!$B$2))*53+WEEKNUM(H9)</f>
        <v>54</v>
      </c>
      <c r="J9" s="64">
        <v>0</v>
      </c>
      <c r="K9" s="120">
        <f>VLOOKUP(I9,'Формула рейтинга'!$A$3:$AZ$203,J9+2,FALSE)*10</f>
        <v>0</v>
      </c>
      <c r="L9" s="122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="41" customFormat="true">
      <c r="A10" s="19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8">
        <v>6</v>
      </c>
      <c r="H10" s="145">
        <f t="shared" si="0"/>
        <v>42736</v>
      </c>
      <c r="I10" s="142">
        <f>(YEAR(H10)-YEAR('Сводная таблица'!$B$2))*53+WEEKNUM(H10)</f>
        <v>54</v>
      </c>
      <c r="J10" s="64">
        <v>0</v>
      </c>
      <c r="K10" s="120">
        <f>VLOOKUP(I10,'Формула рейтинга'!$A$3:$AZ$203,J10+2,FALSE)*10</f>
        <v>0</v>
      </c>
      <c r="L10" s="122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="41" customFormat="true">
      <c r="A11" s="19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8">
        <v>7</v>
      </c>
      <c r="H11" s="145">
        <f t="shared" si="0"/>
        <v>42736</v>
      </c>
      <c r="I11" s="142">
        <f>(YEAR(H11)-YEAR('Сводная таблица'!$B$2))*53+WEEKNUM(H11)</f>
        <v>54</v>
      </c>
      <c r="J11" s="64">
        <v>0</v>
      </c>
      <c r="K11" s="120">
        <f>VLOOKUP(I11,'Формула рейтинга'!$A$3:$AZ$203,J11+2,FALSE)*10</f>
        <v>0</v>
      </c>
      <c r="L11" s="122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="41" customFormat="true">
      <c r="A12" s="199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138">
        <v>8</v>
      </c>
      <c r="H12" s="145">
        <f t="shared" si="0"/>
        <v>42736</v>
      </c>
      <c r="I12" s="142">
        <f>(YEAR(H12)-YEAR('Сводная таблица'!$B$2))*53+WEEKNUM(H12)</f>
        <v>54</v>
      </c>
      <c r="J12" s="64">
        <v>0</v>
      </c>
      <c r="K12" s="120">
        <f>VLOOKUP(I12,'Формула рейтинга'!$A$3:$AZ$203,J12+2,FALSE)*10</f>
        <v>0</v>
      </c>
      <c r="L12" s="122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="41" customFormat="true">
      <c r="A13" s="19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8">
        <v>9</v>
      </c>
      <c r="H13" s="145">
        <f t="shared" si="0"/>
        <v>42736</v>
      </c>
      <c r="I13" s="142">
        <f>(YEAR(H13)-YEAR('Сводная таблица'!$B$2))*53+WEEKNUM(H13)</f>
        <v>54</v>
      </c>
      <c r="J13" s="64">
        <v>0</v>
      </c>
      <c r="K13" s="120">
        <f>VLOOKUP(I13,'Формула рейтинга'!$A$3:$AZ$203,J13+2,FALSE)*10</f>
        <v>0</v>
      </c>
      <c r="L13" s="122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="41" customFormat="true">
      <c r="A14" s="19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8">
        <v>10</v>
      </c>
      <c r="H14" s="145">
        <f t="shared" si="0"/>
        <v>42736</v>
      </c>
      <c r="I14" s="142">
        <f>(YEAR(H14)-YEAR('Сводная таблица'!$B$2))*53+WEEKNUM(H14)</f>
        <v>54</v>
      </c>
      <c r="J14" s="64">
        <v>0</v>
      </c>
      <c r="K14" s="120">
        <f>VLOOKUP(I14,'Формула рейтинга'!$A$3:$AZ$203,J14+2,FALSE)*10</f>
        <v>0</v>
      </c>
      <c r="L14" s="122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="41" customFormat="true">
      <c r="A15" s="199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138">
        <v>11</v>
      </c>
      <c r="H15" s="145">
        <f t="shared" si="0"/>
        <v>42736</v>
      </c>
      <c r="I15" s="142">
        <f>(YEAR(H15)-YEAR('Сводная таблица'!$B$2))*53+WEEKNUM(H15)</f>
        <v>54</v>
      </c>
      <c r="J15" s="64">
        <v>0</v>
      </c>
      <c r="K15" s="120">
        <f>VLOOKUP(I15,'Формула рейтинга'!$A$3:$AZ$203,J15+2,FALSE)*10</f>
        <v>0</v>
      </c>
      <c r="L15" s="122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="41" customFormat="true">
      <c r="A16" s="19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8">
        <v>12</v>
      </c>
      <c r="H16" s="145">
        <f t="shared" si="0"/>
        <v>42736</v>
      </c>
      <c r="I16" s="142">
        <f>(YEAR(H16)-YEAR('Сводная таблица'!$B$2))*53+WEEKNUM(H16)</f>
        <v>54</v>
      </c>
      <c r="J16" s="64">
        <v>0</v>
      </c>
      <c r="K16" s="120">
        <f>VLOOKUP(I16,'Формула рейтинга'!$A$3:$AZ$203,J16+2,FALSE)*10</f>
        <v>0</v>
      </c>
      <c r="L16" s="122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="41" customFormat="true">
      <c r="A17" s="19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8">
        <v>13</v>
      </c>
      <c r="H17" s="145">
        <f t="shared" si="0"/>
        <v>42736</v>
      </c>
      <c r="I17" s="142">
        <f>(YEAR(H17)-YEAR('Сводная таблица'!$B$2))*53+WEEKNUM(H17)</f>
        <v>54</v>
      </c>
      <c r="J17" s="64">
        <v>0</v>
      </c>
      <c r="K17" s="120">
        <f>VLOOKUP(I17,'Формула рейтинга'!$A$3:$AZ$203,J17+2,FALSE)*10</f>
        <v>0</v>
      </c>
      <c r="L17" s="122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="41" customFormat="true">
      <c r="A18" s="19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8">
        <v>14</v>
      </c>
      <c r="H18" s="145">
        <f t="shared" si="0"/>
        <v>42736</v>
      </c>
      <c r="I18" s="142">
        <f>(YEAR(H18)-YEAR('Сводная таблица'!$B$2))*53+WEEKNUM(H18)</f>
        <v>54</v>
      </c>
      <c r="J18" s="64">
        <v>0</v>
      </c>
      <c r="K18" s="120">
        <f>VLOOKUP(I18,'Формула рейтинга'!$A$3:$AZ$203,J18+2,FALSE)*10</f>
        <v>0</v>
      </c>
      <c r="L18" s="122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="41" customFormat="true">
      <c r="A19" s="19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8">
        <v>15</v>
      </c>
      <c r="H19" s="145">
        <f t="shared" si="0"/>
        <v>42736</v>
      </c>
      <c r="I19" s="142">
        <f>(YEAR(H19)-YEAR('Сводная таблица'!$B$2))*53+WEEKNUM(H19)</f>
        <v>54</v>
      </c>
      <c r="J19" s="64">
        <v>0</v>
      </c>
      <c r="K19" s="120">
        <f>VLOOKUP(I19,'Формула рейтинга'!$A$3:$AZ$203,J19+2,FALSE)*10</f>
        <v>0</v>
      </c>
      <c r="L19" s="122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="41" customFormat="true">
      <c r="A20" s="19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8">
        <v>16</v>
      </c>
      <c r="H20" s="145">
        <f t="shared" si="0"/>
        <v>42736</v>
      </c>
      <c r="I20" s="142">
        <f>(YEAR(H20)-YEAR('Сводная таблица'!$B$2))*53+WEEKNUM(H20)</f>
        <v>54</v>
      </c>
      <c r="J20" s="64">
        <v>0</v>
      </c>
      <c r="K20" s="120">
        <f>VLOOKUP(I20,'Формула рейтинга'!$A$3:$AZ$203,J20+2,FALSE)*10</f>
        <v>0</v>
      </c>
      <c r="L20" s="122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="41" customFormat="true">
      <c r="A21" s="19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8">
        <v>17</v>
      </c>
      <c r="H21" s="145">
        <f t="shared" si="0"/>
        <v>42736</v>
      </c>
      <c r="I21" s="142">
        <f>(YEAR(H21)-YEAR('Сводная таблица'!$B$2))*53+WEEKNUM(H21)</f>
        <v>54</v>
      </c>
      <c r="J21" s="64">
        <v>0</v>
      </c>
      <c r="K21" s="120">
        <f>VLOOKUP(I21,'Формула рейтинга'!$A$3:$AZ$203,J21+2,FALSE)*10</f>
        <v>0</v>
      </c>
      <c r="L21" s="122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="41" customFormat="true">
      <c r="A22" s="19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8">
        <v>18</v>
      </c>
      <c r="H22" s="145">
        <f t="shared" si="0"/>
        <v>42736</v>
      </c>
      <c r="I22" s="142">
        <f>(YEAR(H22)-YEAR('Сводная таблица'!$B$2))*53+WEEKNUM(H22)</f>
        <v>54</v>
      </c>
      <c r="J22" s="64">
        <v>0</v>
      </c>
      <c r="K22" s="120">
        <f>VLOOKUP(I22,'Формула рейтинга'!$A$3:$AZ$203,J22+2,FALSE)*10</f>
        <v>0</v>
      </c>
      <c r="L22" s="122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="41" customFormat="true">
      <c r="A23" s="19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8">
        <v>19</v>
      </c>
      <c r="H23" s="145">
        <f t="shared" si="0"/>
        <v>42736</v>
      </c>
      <c r="I23" s="142">
        <f>(YEAR(H23)-YEAR('Сводная таблица'!$B$2))*53+WEEKNUM(H23)</f>
        <v>54</v>
      </c>
      <c r="J23" s="64">
        <v>0</v>
      </c>
      <c r="K23" s="120">
        <f>VLOOKUP(I23,'Формула рейтинга'!$A$3:$AZ$203,J23+2,FALSE)*10</f>
        <v>0</v>
      </c>
      <c r="L23" s="122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="41" customFormat="true">
      <c r="A24" s="19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8">
        <v>20</v>
      </c>
      <c r="H24" s="145">
        <f t="shared" si="0"/>
        <v>42736</v>
      </c>
      <c r="I24" s="142">
        <f>(YEAR(H24)-YEAR('Сводная таблица'!$B$2))*53+WEEKNUM(H24)</f>
        <v>54</v>
      </c>
      <c r="J24" s="64">
        <v>0</v>
      </c>
      <c r="K24" s="120">
        <f>VLOOKUP(I24,'Формула рейтинга'!$A$3:$AZ$203,J24+2,FALSE)*10</f>
        <v>0</v>
      </c>
      <c r="L24" s="122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="41" customFormat="true">
      <c r="A25" s="19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8">
        <v>21</v>
      </c>
      <c r="H25" s="145">
        <f t="shared" si="0"/>
        <v>42736</v>
      </c>
      <c r="I25" s="142">
        <f>(YEAR(H25)-YEAR('Сводная таблица'!$B$2))*53+WEEKNUM(H25)</f>
        <v>54</v>
      </c>
      <c r="J25" s="64">
        <v>0</v>
      </c>
      <c r="K25" s="120">
        <f>VLOOKUP(I25,'Формула рейтинга'!$A$3:$AZ$203,J25+2,FALSE)*10</f>
        <v>0</v>
      </c>
      <c r="L25" s="122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="41" customFormat="true">
      <c r="A26" s="19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8">
        <v>22</v>
      </c>
      <c r="H26" s="145">
        <f t="shared" si="0"/>
        <v>42736</v>
      </c>
      <c r="I26" s="142">
        <f>(YEAR(H26)-YEAR('Сводная таблица'!$B$2))*53+WEEKNUM(H26)</f>
        <v>54</v>
      </c>
      <c r="J26" s="64">
        <v>0</v>
      </c>
      <c r="K26" s="120">
        <f>VLOOKUP(I26,'Формула рейтинга'!$A$3:$AZ$203,J26+2,FALSE)*10</f>
        <v>0</v>
      </c>
      <c r="L26" s="122">
        <f t="shared" si="1"/>
        <v>0</v>
      </c>
      <c r="M26" s="2">
        <v>29</v>
      </c>
      <c r="N26" s="2"/>
      <c r="O26" s="2"/>
      <c r="P26" s="2"/>
      <c r="Q26" s="2"/>
      <c r="R26" s="151"/>
      <c r="S26" s="15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="41" customFormat="true">
      <c r="A27" s="19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8">
        <v>23</v>
      </c>
      <c r="H27" s="145">
        <f t="shared" si="0"/>
        <v>42736</v>
      </c>
      <c r="I27" s="142">
        <f>(YEAR(H27)-YEAR('Сводная таблица'!$B$2))*53+WEEKNUM(H27)</f>
        <v>54</v>
      </c>
      <c r="J27" s="64">
        <v>0</v>
      </c>
      <c r="K27" s="120">
        <f>VLOOKUP(I27,'Формула рейтинга'!$A$3:$AZ$203,J27+2,FALSE)*10</f>
        <v>0</v>
      </c>
      <c r="L27" s="122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="41" customFormat="true">
      <c r="A28" s="19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8">
        <v>24</v>
      </c>
      <c r="H28" s="145">
        <f t="shared" si="0"/>
        <v>42736</v>
      </c>
      <c r="I28" s="142">
        <f>(YEAR(H28)-YEAR('Сводная таблица'!$B$2))*53+WEEKNUM(H28)</f>
        <v>54</v>
      </c>
      <c r="J28" s="64">
        <v>0</v>
      </c>
      <c r="K28" s="120">
        <f>VLOOKUP(I28,'Формула рейтинга'!$A$3:$AZ$203,J28+2,FALSE)*10</f>
        <v>0</v>
      </c>
      <c r="L28" s="122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="41" customFormat="true">
      <c r="A29" s="199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8">
        <v>26</v>
      </c>
      <c r="H29" s="145">
        <f t="shared" si="0"/>
        <v>42736</v>
      </c>
      <c r="I29" s="142">
        <f>(YEAR(H29)-YEAR('Сводная таблица'!$B$2))*53+WEEKNUM(H29)</f>
        <v>54</v>
      </c>
      <c r="J29" s="64">
        <v>0</v>
      </c>
      <c r="K29" s="120">
        <f>VLOOKUP(I29,'Формула рейтинга'!$A$3:$AZ$203,J29+2,FALSE)*10</f>
        <v>0</v>
      </c>
      <c r="L29" s="122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="41" customFormat="true">
      <c r="A30" s="199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8">
        <v>27</v>
      </c>
      <c r="H30" s="145">
        <f t="shared" si="0"/>
        <v>42736</v>
      </c>
      <c r="I30" s="142">
        <f>(YEAR(H30)-YEAR('Сводная таблица'!$B$2))*53+WEEKNUM(H30)</f>
        <v>54</v>
      </c>
      <c r="J30" s="64">
        <v>0</v>
      </c>
      <c r="K30" s="120">
        <f>VLOOKUP(I30,'Формула рейтинга'!$A$3:$AZ$203,J30+2,FALSE)*10</f>
        <v>0</v>
      </c>
      <c r="L30" s="122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="41" customFormat="true">
      <c r="A31" s="199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8">
        <v>28</v>
      </c>
      <c r="H31" s="145">
        <f t="shared" si="0"/>
        <v>42736</v>
      </c>
      <c r="I31" s="142">
        <f>(YEAR(H31)-YEAR('Сводная таблица'!$B$2))*53+WEEKNUM(H31)</f>
        <v>54</v>
      </c>
      <c r="J31" s="64">
        <v>0</v>
      </c>
      <c r="K31" s="120">
        <f>VLOOKUP(I31,'Формула рейтинга'!$A$3:$AZ$203,J31+2,FALSE)*10</f>
        <v>0</v>
      </c>
      <c r="L31" s="122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="41" customFormat="true">
      <c r="A32" s="199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8">
        <v>29</v>
      </c>
      <c r="H32" s="145">
        <f t="shared" si="0"/>
        <v>42736</v>
      </c>
      <c r="I32" s="142">
        <f>(YEAR(H32)-YEAR('Сводная таблица'!$B$2))*53+WEEKNUM(H32)</f>
        <v>54</v>
      </c>
      <c r="J32" s="64">
        <v>0</v>
      </c>
      <c r="K32" s="120">
        <f>VLOOKUP(I32,'Формула рейтинга'!$A$3:$AZ$203,J32+2,FALSE)*10</f>
        <v>0</v>
      </c>
      <c r="L32" s="122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="41" customFormat="true">
      <c r="A33" s="199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8">
        <v>30</v>
      </c>
      <c r="H33" s="145">
        <f t="shared" si="0"/>
        <v>42736</v>
      </c>
      <c r="I33" s="142">
        <f>(YEAR(H33)-YEAR('Сводная таблица'!$B$2))*53+WEEKNUM(H33)</f>
        <v>54</v>
      </c>
      <c r="J33" s="64">
        <v>0</v>
      </c>
      <c r="K33" s="120">
        <f>VLOOKUP(I33,'Формула рейтинга'!$A$3:$AZ$203,J33+2,FALSE)*10</f>
        <v>0</v>
      </c>
      <c r="L33" s="122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="41" customFormat="true">
      <c r="A34" s="199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8">
        <v>31</v>
      </c>
      <c r="H34" s="145">
        <f t="shared" si="0"/>
        <v>42736</v>
      </c>
      <c r="I34" s="142">
        <f>(YEAR(H34)-YEAR('Сводная таблица'!$B$2))*53+WEEKNUM(H34)</f>
        <v>54</v>
      </c>
      <c r="J34" s="64">
        <v>0</v>
      </c>
      <c r="K34" s="120">
        <f>VLOOKUP(I34,'Формула рейтинга'!$A$3:$AZ$203,J34+2,FALSE)*10</f>
        <v>0</v>
      </c>
      <c r="L34" s="122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="41" customFormat="true">
      <c r="A35" s="199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8">
        <v>32</v>
      </c>
      <c r="H35" s="145">
        <f t="shared" si="0"/>
        <v>42736</v>
      </c>
      <c r="I35" s="142">
        <f>(YEAR(H35)-YEAR('Сводная таблица'!$B$2))*53+WEEKNUM(H35)</f>
        <v>54</v>
      </c>
      <c r="J35" s="64">
        <v>0</v>
      </c>
      <c r="K35" s="120">
        <f>VLOOKUP(I35,'Формула рейтинга'!$A$3:$AZ$203,J35+2,FALSE)*10</f>
        <v>0</v>
      </c>
      <c r="L35" s="122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="41" customFormat="true">
      <c r="A36" s="199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8">
        <v>33</v>
      </c>
      <c r="H36" s="145">
        <f t="shared" si="0"/>
        <v>42736</v>
      </c>
      <c r="I36" s="142">
        <f>(YEAR(H36)-YEAR('Сводная таблица'!$B$2))*53+WEEKNUM(H36)</f>
        <v>54</v>
      </c>
      <c r="J36" s="64">
        <v>0</v>
      </c>
      <c r="K36" s="120">
        <f>VLOOKUP(I36,'Формула рейтинга'!$A$3:$AZ$203,J36+2,FALSE)*10</f>
        <v>0</v>
      </c>
      <c r="L36" s="122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="41" customFormat="true">
      <c r="A37" s="199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8">
        <v>34</v>
      </c>
      <c r="H37" s="145">
        <f t="shared" si="0"/>
        <v>42736</v>
      </c>
      <c r="I37" s="142">
        <f>(YEAR(H37)-YEAR('Сводная таблица'!$B$2))*53+WEEKNUM(H37)</f>
        <v>54</v>
      </c>
      <c r="J37" s="64">
        <v>0</v>
      </c>
      <c r="K37" s="120">
        <f>VLOOKUP(I37,'Формула рейтинга'!$A$3:$AZ$203,J37+2,FALSE)*10</f>
        <v>0</v>
      </c>
      <c r="L37" s="122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="41" customFormat="true">
      <c r="A38" s="199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8">
        <v>35</v>
      </c>
      <c r="H38" s="145">
        <f t="shared" si="0"/>
        <v>42736</v>
      </c>
      <c r="I38" s="142">
        <f>(YEAR(H38)-YEAR('Сводная таблица'!$B$2))*53+WEEKNUM(H38)</f>
        <v>54</v>
      </c>
      <c r="J38" s="64">
        <v>0</v>
      </c>
      <c r="K38" s="120">
        <f>VLOOKUP(I38,'Формула рейтинга'!$A$3:$AZ$203,J38+2,FALSE)*10</f>
        <v>0</v>
      </c>
      <c r="L38" s="122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="41" customFormat="true">
      <c r="A39" s="199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8">
        <v>36</v>
      </c>
      <c r="H39" s="145">
        <f t="shared" si="0"/>
        <v>42736</v>
      </c>
      <c r="I39" s="142">
        <f>(YEAR(H39)-YEAR('Сводная таблица'!$B$2))*53+WEEKNUM(H39)</f>
        <v>54</v>
      </c>
      <c r="J39" s="64">
        <v>0</v>
      </c>
      <c r="K39" s="120">
        <f>VLOOKUP(I39,'Формула рейтинга'!$A$3:$AZ$203,J39+2,FALSE)*10</f>
        <v>0</v>
      </c>
      <c r="L39" s="122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="41" customFormat="true">
      <c r="A40" s="199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8">
        <v>37</v>
      </c>
      <c r="H40" s="145">
        <f t="shared" si="0"/>
        <v>42736</v>
      </c>
      <c r="I40" s="142">
        <f>(YEAR(H40)-YEAR('Сводная таблица'!$B$2))*53+WEEKNUM(H40)</f>
        <v>54</v>
      </c>
      <c r="J40" s="64">
        <v>0</v>
      </c>
      <c r="K40" s="120">
        <f>VLOOKUP(I40,'Формула рейтинга'!$A$3:$AZ$203,J40+2,FALSE)*10</f>
        <v>0</v>
      </c>
      <c r="L40" s="122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="41" customFormat="true">
      <c r="A41" s="199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8">
        <v>38</v>
      </c>
      <c r="H41" s="145">
        <f t="shared" si="0"/>
        <v>42736</v>
      </c>
      <c r="I41" s="142">
        <f>(YEAR(H41)-YEAR('Сводная таблица'!$B$2))*53+WEEKNUM(H41)</f>
        <v>54</v>
      </c>
      <c r="J41" s="64">
        <v>0</v>
      </c>
      <c r="K41" s="120">
        <f>VLOOKUP(I41,'Формула рейтинга'!$A$3:$AZ$203,J41+2,FALSE)*10</f>
        <v>0</v>
      </c>
      <c r="L41" s="122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="41" customFormat="true" ht="15.75" thickBot="true">
      <c r="A42" s="199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8">
        <v>39</v>
      </c>
      <c r="H42" s="146">
        <f t="shared" si="0"/>
        <v>42736</v>
      </c>
      <c r="I42" s="143">
        <f>(YEAR(H42)-YEAR('Сводная таблица'!$B$2))*53+WEEKNUM(H42)</f>
        <v>54</v>
      </c>
      <c r="J42" s="64">
        <v>0</v>
      </c>
      <c r="K42" s="121">
        <f>VLOOKUP(I42,'Формула рейтинга'!$A$3:$AZ$203,J42+2,FALSE)*10</f>
        <v>0</v>
      </c>
      <c r="L42" s="12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="27" customFormat="true">
      <c r="A43" s="40"/>
      <c r="B43" s="40"/>
      <c r="C43" s="40"/>
      <c r="D43" s="40"/>
      <c r="E43" s="40"/>
      <c r="F43" s="40"/>
      <c r="G43" s="40"/>
      <c r="L43" s="45"/>
    </row>
    <row r="44" s="27" customFormat="true">
      <c r="A44" s="40"/>
      <c r="B44" s="40"/>
      <c r="C44" s="40"/>
      <c r="D44" s="40"/>
      <c r="E44" s="40"/>
      <c r="F44" s="40"/>
      <c r="G44" s="40"/>
      <c r="L44" s="45"/>
    </row>
    <row r="45" s="27" customFormat="true">
      <c r="A45" s="40"/>
      <c r="B45" s="40"/>
      <c r="C45" s="40"/>
      <c r="D45" s="40"/>
      <c r="E45" s="40"/>
      <c r="F45" s="40"/>
      <c r="G45" s="40"/>
      <c r="L45" s="45"/>
    </row>
    <row r="46" s="27" customFormat="true">
      <c r="A46" s="40"/>
      <c r="B46" s="40"/>
      <c r="C46" s="40"/>
      <c r="D46" s="40"/>
      <c r="E46" s="40"/>
      <c r="F46" s="40"/>
      <c r="G46" s="40"/>
      <c r="L46" s="45"/>
    </row>
    <row r="47" s="27" customFormat="true">
      <c r="A47" s="40"/>
      <c r="B47" s="40"/>
      <c r="C47" s="40"/>
      <c r="D47" s="40"/>
      <c r="E47" s="40"/>
      <c r="F47" s="40"/>
      <c r="G47" s="40"/>
      <c r="L47" s="45"/>
    </row>
    <row r="48" s="27" customFormat="true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G11" sqref="G11"/>
    </sheetView>
  </sheetViews>
  <sheetFormatPr defaultRowHeight="15"/>
  <cols>
    <col min="1" max="1" width="6.7109375" bestFit="true" customWidth="true"/>
    <col min="3" max="3" width="3.85546875" bestFit="true" customWidth="true"/>
    <col min="4" max="4" width="15.28515625" bestFit="true" customWidth="true"/>
    <col min="5" max="5" width="11.85546875" bestFit="true" customWidth="true"/>
    <col min="6" max="6" width="15.28515625" bestFit="true" customWidth="true"/>
    <col min="7" max="7" width="8.42578125" bestFit="true" customWidth="true"/>
    <col min="8" max="8" width="10.85546875" bestFit="true" customWidth="true"/>
    <col min="9" max="9" width="10.42578125" bestFit="true" customWidth="true"/>
    <col min="10" max="10" width="21.7109375" bestFit="true" customWidth="true"/>
    <col min="11" max="11" width="10.28515625" bestFit="true" customWidth="true"/>
    <col min="12" max="12" width="26.7109375" bestFit="true" customWidth="true"/>
    <col min="13" max="13" width="10.140625" bestFit="true" customWidth="true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</row>
    <row r="2">
      <c r="A2" s="275" t="str">
        <f>'Сводная таблица'!D2</f>
        <v>Группы 114 05 115 - 114 05 215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69"/>
    </row>
    <row r="3" ht="15" customHeight="true">
      <c r="A3" s="240" t="str">
        <f>'Сводная таблица'!A3:A4</f>
        <v>№ п/п</v>
      </c>
      <c r="B3" s="240" t="str">
        <f>'Сводная таблица'!B3:B4</f>
        <v>группа</v>
      </c>
      <c r="C3" s="243" t="str">
        <f>'Сводная таблица'!C3:C4</f>
        <v>подргуппа</v>
      </c>
      <c r="D3" s="240" t="str">
        <f>'Сводная таблица'!D3:D4</f>
        <v>Фамилия</v>
      </c>
      <c r="E3" s="240" t="str">
        <f>'Сводная таблица'!E3:E4</f>
        <v>Имя</v>
      </c>
      <c r="F3" s="240" t="str">
        <f>'Сводная таблица'!F3:F4</f>
        <v>Отчество</v>
      </c>
      <c r="G3" s="240" t="s">
        <v>112</v>
      </c>
      <c r="H3" s="240" t="s">
        <v>35</v>
      </c>
      <c r="I3" s="276" t="s">
        <v>38</v>
      </c>
      <c r="J3" s="276" t="s">
        <v>37</v>
      </c>
      <c r="K3" s="276" t="s">
        <v>34</v>
      </c>
      <c r="L3" s="276" t="s">
        <v>139</v>
      </c>
    </row>
    <row r="4">
      <c r="A4" s="240"/>
      <c r="B4" s="240"/>
      <c r="C4" s="243"/>
      <c r="D4" s="240"/>
      <c r="E4" s="240"/>
      <c r="F4" s="240"/>
      <c r="G4" s="240"/>
      <c r="H4" s="240"/>
      <c r="I4" s="276"/>
      <c r="J4" s="276"/>
      <c r="K4" s="276"/>
      <c r="L4" s="276"/>
    </row>
    <row r="5" s="41" customFormat="true">
      <c r="A5" s="202">
        <v>1</v>
      </c>
      <c r="B5" s="47">
        <v>11405115</v>
      </c>
      <c r="C5" s="203">
        <v>1</v>
      </c>
      <c r="D5" s="48" t="s">
        <v>39</v>
      </c>
      <c r="E5" s="48" t="s">
        <v>22</v>
      </c>
      <c r="F5" s="49" t="s">
        <v>23</v>
      </c>
      <c r="G5" s="202">
        <v>1</v>
      </c>
      <c r="H5" s="204">
        <v>42875</v>
      </c>
      <c r="I5" s="50">
        <f>WEEKNUM(H5)-WEEKNUM(DATE(2017,3,1))</f>
        <v>11</v>
      </c>
      <c r="J5" s="205">
        <v>4</v>
      </c>
      <c r="K5" s="206">
        <f>VLOOKUP(I5,'Формула рейтинга'!$A$3:$BJ$203,J5+2,FALSE)*10</f>
        <v>1.0897276103182816</v>
      </c>
      <c r="L5" s="213">
        <f>J5/30*100</f>
        <v>13.333333333333334</v>
      </c>
    </row>
    <row r="6" s="41" customFormat="true">
      <c r="A6" s="13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9">
        <v>2</v>
      </c>
      <c r="H6" s="200">
        <v>42875</v>
      </c>
      <c r="I6" s="50">
        <f t="shared" ref="I6:I42" si="0">WEEKNUM(H6)-WEEKNUM(DATE(2017,3,1))</f>
        <v>11</v>
      </c>
      <c r="J6" s="64">
        <v>4</v>
      </c>
      <c r="K6" s="206">
        <f>VLOOKUP(I6,'Формула рейтинга'!$A$3:$BJ$203,J6+2,FALSE)*10</f>
        <v>1.0897276103182816</v>
      </c>
      <c r="L6" s="213">
        <f t="shared" ref="L6:L42" si="1">J6/30*100</f>
        <v>13.333333333333334</v>
      </c>
      <c r="M6" s="61"/>
    </row>
    <row r="7" s="41" customFormat="true">
      <c r="A7" s="13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9">
        <v>3</v>
      </c>
      <c r="H7" s="200">
        <f t="shared" ref="H7:H42" si="2">DATE(2017,5,19)</f>
        <v>42874</v>
      </c>
      <c r="I7" s="50">
        <f t="shared" si="0"/>
        <v>11</v>
      </c>
      <c r="J7" s="64">
        <v>0</v>
      </c>
      <c r="K7" s="206">
        <f>VLOOKUP(I7,'Формула рейтинга'!$A$3:$BJ$203,J7+2,FALSE)*10</f>
        <v>0</v>
      </c>
      <c r="L7" s="213">
        <f t="shared" si="1"/>
        <v>0</v>
      </c>
    </row>
    <row r="8" s="41" customFormat="true">
      <c r="A8" s="13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9">
        <v>4</v>
      </c>
      <c r="H8" s="200">
        <v>42875</v>
      </c>
      <c r="I8" s="50">
        <f t="shared" si="0"/>
        <v>11</v>
      </c>
      <c r="J8" s="64">
        <v>5</v>
      </c>
      <c r="K8" s="206">
        <f>VLOOKUP(I8,'Формула рейтинга'!$A$3:$BJ$203,J8+2,FALSE)*10</f>
        <v>1.4164435051961053</v>
      </c>
      <c r="L8" s="213">
        <f t="shared" si="1"/>
        <v>16.666666666666664</v>
      </c>
    </row>
    <row r="9" s="41" customFormat="true">
      <c r="A9" s="13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9">
        <v>5</v>
      </c>
      <c r="H9" s="200">
        <v>42875</v>
      </c>
      <c r="I9" s="50">
        <f t="shared" si="0"/>
        <v>11</v>
      </c>
      <c r="J9" s="64">
        <v>34</v>
      </c>
      <c r="K9" s="206">
        <f>VLOOKUP(I9,'Формула рейтинга'!$A$3:$BJ$203,J9+2,FALSE)*10</f>
        <v>6.1326339415209876</v>
      </c>
      <c r="L9" s="213">
        <f t="shared" si="1"/>
        <v>113.33333333333333</v>
      </c>
    </row>
    <row r="10" s="41" customFormat="true">
      <c r="A10" s="13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9">
        <v>6</v>
      </c>
      <c r="H10" s="200">
        <v>42875</v>
      </c>
      <c r="I10" s="50">
        <f t="shared" si="0"/>
        <v>11</v>
      </c>
      <c r="J10" s="64">
        <v>43</v>
      </c>
      <c r="K10" s="206">
        <f>VLOOKUP(I10,'Формула рейтинга'!$A$3:$BJ$203,J10+2,FALSE)*10</f>
        <v>6.7097438277340826</v>
      </c>
      <c r="L10" s="213">
        <f t="shared" si="1"/>
        <v>143.33333333333334</v>
      </c>
    </row>
    <row r="11" s="41" customFormat="true">
      <c r="A11" s="13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9">
        <v>7</v>
      </c>
      <c r="H11" s="200">
        <v>42875</v>
      </c>
      <c r="I11" s="50">
        <f t="shared" si="0"/>
        <v>11</v>
      </c>
      <c r="J11" s="64">
        <v>4</v>
      </c>
      <c r="K11" s="206">
        <f>VLOOKUP(I11,'Формула рейтинга'!$A$3:$BJ$203,J11+2,FALSE)*10</f>
        <v>1.0897276103182816</v>
      </c>
      <c r="L11" s="213">
        <f t="shared" si="1"/>
        <v>13.333333333333334</v>
      </c>
    </row>
    <row r="12" s="41" customFormat="true">
      <c r="A12" s="138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199">
        <v>8</v>
      </c>
      <c r="H12" s="200">
        <v>42875</v>
      </c>
      <c r="I12" s="50">
        <f t="shared" si="0"/>
        <v>11</v>
      </c>
      <c r="J12" s="64">
        <v>40</v>
      </c>
      <c r="K12" s="206">
        <f>VLOOKUP(I12,'Формула рейтинга'!$A$3:$BJ$203,J12+2,FALSE)*10</f>
        <v>6.5373377121187035</v>
      </c>
      <c r="L12" s="213">
        <f t="shared" si="1"/>
        <v>133.33333333333331</v>
      </c>
    </row>
    <row r="13" s="41" customFormat="true">
      <c r="A13" s="13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9">
        <v>9</v>
      </c>
      <c r="H13" s="200">
        <v>42875</v>
      </c>
      <c r="I13" s="50">
        <f t="shared" si="0"/>
        <v>11</v>
      </c>
      <c r="J13" s="64">
        <v>40</v>
      </c>
      <c r="K13" s="206">
        <f>VLOOKUP(I13,'Формула рейтинга'!$A$3:$BJ$203,J13+2,FALSE)*10</f>
        <v>6.5373377121187035</v>
      </c>
      <c r="L13" s="213">
        <f t="shared" si="1"/>
        <v>133.33333333333331</v>
      </c>
    </row>
    <row r="14" s="41" customFormat="true">
      <c r="A14" s="13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9">
        <v>11</v>
      </c>
      <c r="H14" s="200">
        <v>42875</v>
      </c>
      <c r="I14" s="50">
        <f t="shared" si="0"/>
        <v>11</v>
      </c>
      <c r="J14" s="64">
        <v>42</v>
      </c>
      <c r="K14" s="206">
        <f>VLOOKUP(I14,'Формула рейтинга'!$A$3:$BJ$203,J14+2,FALSE)*10</f>
        <v>6.6541997544330789</v>
      </c>
      <c r="L14" s="213">
        <f t="shared" si="1"/>
        <v>140</v>
      </c>
    </row>
    <row r="15" s="41" customFormat="true">
      <c r="A15" s="138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199">
        <v>12</v>
      </c>
      <c r="H15" s="200">
        <f t="shared" si="2"/>
        <v>42874</v>
      </c>
      <c r="I15" s="50">
        <f t="shared" si="0"/>
        <v>11</v>
      </c>
      <c r="J15" s="64">
        <v>0</v>
      </c>
      <c r="K15" s="206">
        <f>VLOOKUP(I15,'Формула рейтинга'!$A$3:$BJ$203,J15+2,FALSE)*10</f>
        <v>0</v>
      </c>
      <c r="L15" s="213">
        <f t="shared" si="1"/>
        <v>0</v>
      </c>
    </row>
    <row r="16" s="41" customFormat="true">
      <c r="A16" s="13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9">
        <v>13</v>
      </c>
      <c r="H16" s="200">
        <f t="shared" si="2"/>
        <v>42874</v>
      </c>
      <c r="I16" s="50">
        <f t="shared" si="0"/>
        <v>11</v>
      </c>
      <c r="J16" s="64">
        <v>0</v>
      </c>
      <c r="K16" s="206">
        <f>VLOOKUP(I16,'Формула рейтинга'!$A$3:$BJ$203,J16+2,FALSE)*10</f>
        <v>0</v>
      </c>
      <c r="L16" s="213">
        <f t="shared" si="1"/>
        <v>0</v>
      </c>
    </row>
    <row r="17" s="41" customFormat="true">
      <c r="A17" s="13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9">
        <v>15</v>
      </c>
      <c r="H17" s="200">
        <v>42875</v>
      </c>
      <c r="I17" s="50">
        <f t="shared" si="0"/>
        <v>11</v>
      </c>
      <c r="J17" s="64">
        <v>44</v>
      </c>
      <c r="K17" s="206">
        <f>VLOOKUP(I17,'Формула рейтинга'!$A$3:$BJ$203,J17+2,FALSE)*10</f>
        <v>6.763486849309408</v>
      </c>
      <c r="L17" s="213">
        <f t="shared" si="1"/>
        <v>146.66666666666666</v>
      </c>
    </row>
    <row r="18" s="41" customFormat="true">
      <c r="A18" s="13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9">
        <v>16</v>
      </c>
      <c r="H18" s="200">
        <f t="shared" si="2"/>
        <v>42874</v>
      </c>
      <c r="I18" s="50">
        <f t="shared" si="0"/>
        <v>11</v>
      </c>
      <c r="J18" s="64">
        <v>0</v>
      </c>
      <c r="K18" s="206">
        <f>VLOOKUP(I18,'Формула рейтинга'!$A$3:$BJ$203,J18+2,FALSE)*10</f>
        <v>0</v>
      </c>
      <c r="L18" s="213">
        <f t="shared" si="1"/>
        <v>0</v>
      </c>
    </row>
    <row r="19" s="41" customFormat="true">
      <c r="A19" s="13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9">
        <v>17</v>
      </c>
      <c r="H19" s="200">
        <f t="shared" si="2"/>
        <v>42874</v>
      </c>
      <c r="I19" s="50">
        <f t="shared" si="0"/>
        <v>11</v>
      </c>
      <c r="J19" s="64">
        <v>0</v>
      </c>
      <c r="K19" s="206">
        <f>VLOOKUP(I19,'Формула рейтинга'!$A$3:$BJ$203,J19+2,FALSE)*10</f>
        <v>0</v>
      </c>
      <c r="L19" s="213">
        <f t="shared" si="1"/>
        <v>0</v>
      </c>
    </row>
    <row r="20" s="41" customFormat="true">
      <c r="A20" s="13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9">
        <v>18</v>
      </c>
      <c r="H20" s="200">
        <f t="shared" si="2"/>
        <v>42874</v>
      </c>
      <c r="I20" s="50">
        <f t="shared" si="0"/>
        <v>11</v>
      </c>
      <c r="J20" s="64">
        <v>0</v>
      </c>
      <c r="K20" s="206">
        <f>VLOOKUP(I20,'Формула рейтинга'!$A$3:$BJ$203,J20+2,FALSE)*10</f>
        <v>0</v>
      </c>
      <c r="L20" s="213">
        <f t="shared" si="1"/>
        <v>0</v>
      </c>
    </row>
    <row r="21" s="41" customFormat="true">
      <c r="A21" s="13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9">
        <v>19</v>
      </c>
      <c r="H21" s="200">
        <f t="shared" si="2"/>
        <v>42874</v>
      </c>
      <c r="I21" s="50">
        <f t="shared" si="0"/>
        <v>11</v>
      </c>
      <c r="J21" s="64">
        <v>0</v>
      </c>
      <c r="K21" s="206">
        <f>VLOOKUP(I21,'Формула рейтинга'!$A$3:$BJ$203,J21+2,FALSE)*10</f>
        <v>0</v>
      </c>
      <c r="L21" s="213">
        <f t="shared" si="1"/>
        <v>0</v>
      </c>
    </row>
    <row r="22" s="41" customFormat="true">
      <c r="A22" s="13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9">
        <v>20</v>
      </c>
      <c r="H22" s="200">
        <f t="shared" si="2"/>
        <v>42874</v>
      </c>
      <c r="I22" s="50">
        <f t="shared" si="0"/>
        <v>11</v>
      </c>
      <c r="J22" s="64">
        <v>0</v>
      </c>
      <c r="K22" s="206">
        <f>VLOOKUP(I22,'Формула рейтинга'!$A$3:$BJ$203,J22+2,FALSE)*10</f>
        <v>0</v>
      </c>
      <c r="L22" s="213">
        <f t="shared" si="1"/>
        <v>0</v>
      </c>
    </row>
    <row r="23" s="41" customFormat="true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21</v>
      </c>
      <c r="H23" s="200">
        <f t="shared" si="2"/>
        <v>42874</v>
      </c>
      <c r="I23" s="50">
        <f t="shared" si="0"/>
        <v>11</v>
      </c>
      <c r="J23" s="209">
        <v>0</v>
      </c>
      <c r="K23" s="206">
        <f>VLOOKUP(I23,'Формула рейтинга'!$A$3:$BJ$203,J23+2,FALSE)*10</f>
        <v>0</v>
      </c>
      <c r="L23" s="213">
        <f t="shared" si="1"/>
        <v>0</v>
      </c>
    </row>
    <row r="24" s="41" customFormat="true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17">
        <v>22</v>
      </c>
      <c r="H24" s="200">
        <f t="shared" si="2"/>
        <v>42874</v>
      </c>
      <c r="I24" s="50">
        <f t="shared" si="0"/>
        <v>11</v>
      </c>
      <c r="J24" s="209">
        <v>0</v>
      </c>
      <c r="K24" s="206">
        <f>VLOOKUP(I24,'Формула рейтинга'!$A$3:$BJ$203,J24+2,FALSE)*10</f>
        <v>0</v>
      </c>
      <c r="L24" s="213">
        <f t="shared" si="1"/>
        <v>0</v>
      </c>
    </row>
    <row r="25" s="41" customFormat="true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17">
        <v>23</v>
      </c>
      <c r="H25" s="200">
        <f t="shared" si="2"/>
        <v>42874</v>
      </c>
      <c r="I25" s="50">
        <f t="shared" si="0"/>
        <v>11</v>
      </c>
      <c r="J25" s="209">
        <v>0</v>
      </c>
      <c r="K25" s="206">
        <f>VLOOKUP(I25,'Формула рейтинга'!$A$3:$BJ$203,J25+2,FALSE)*10</f>
        <v>0</v>
      </c>
      <c r="L25" s="213">
        <f t="shared" si="1"/>
        <v>0</v>
      </c>
    </row>
    <row r="26" s="41" customFormat="true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17">
        <v>24</v>
      </c>
      <c r="H26" s="200">
        <v>42875</v>
      </c>
      <c r="I26" s="50">
        <f t="shared" si="0"/>
        <v>11</v>
      </c>
      <c r="J26" s="209">
        <v>44</v>
      </c>
      <c r="K26" s="206">
        <f>VLOOKUP(I26,'Формула рейтинга'!$A$3:$BJ$203,J26+2,FALSE)*10</f>
        <v>6.763486849309408</v>
      </c>
      <c r="L26" s="213">
        <f t="shared" si="1"/>
        <v>146.66666666666666</v>
      </c>
    </row>
    <row r="27" s="41" customFormat="true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17">
        <v>25</v>
      </c>
      <c r="H27" s="200">
        <v>42874</v>
      </c>
      <c r="I27" s="50">
        <f t="shared" si="0"/>
        <v>11</v>
      </c>
      <c r="J27" s="209">
        <v>0</v>
      </c>
      <c r="K27" s="206">
        <f>VLOOKUP(I27,'Формула рейтинга'!$A$3:$BJ$203,J27+2,FALSE)*10</f>
        <v>0</v>
      </c>
      <c r="L27" s="213">
        <f t="shared" si="1"/>
        <v>0</v>
      </c>
    </row>
    <row r="28" s="41" customFormat="true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17">
        <v>26</v>
      </c>
      <c r="H28" s="200">
        <f t="shared" si="2"/>
        <v>42874</v>
      </c>
      <c r="I28" s="50">
        <f t="shared" si="0"/>
        <v>11</v>
      </c>
      <c r="J28" s="209">
        <v>0</v>
      </c>
      <c r="K28" s="206">
        <f>VLOOKUP(I28,'Формула рейтинга'!$A$3:$BJ$203,J28+2,FALSE)*10</f>
        <v>0</v>
      </c>
      <c r="L28" s="213">
        <f t="shared" si="1"/>
        <v>0</v>
      </c>
    </row>
    <row r="29" s="41" customFormat="true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17">
        <v>28</v>
      </c>
      <c r="H29" s="200">
        <f t="shared" si="2"/>
        <v>42874</v>
      </c>
      <c r="I29" s="50">
        <f t="shared" si="0"/>
        <v>11</v>
      </c>
      <c r="J29" s="209">
        <v>0</v>
      </c>
      <c r="K29" s="206">
        <f>VLOOKUP(I29,'Формула рейтинга'!$A$3:$BJ$203,J29+2,FALSE)*10</f>
        <v>0</v>
      </c>
      <c r="L29" s="213">
        <f t="shared" si="1"/>
        <v>0</v>
      </c>
    </row>
    <row r="30" s="41" customFormat="true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17">
        <v>29</v>
      </c>
      <c r="H30" s="200">
        <v>42875</v>
      </c>
      <c r="I30" s="50">
        <f t="shared" si="0"/>
        <v>11</v>
      </c>
      <c r="J30" s="209">
        <v>54</v>
      </c>
      <c r="K30" s="206">
        <f>VLOOKUP(I30,'Формула рейтинга'!$A$3:$BJ$203,J30+2,FALSE)*10</f>
        <v>7.1378340265574414</v>
      </c>
      <c r="L30" s="213">
        <f t="shared" si="1"/>
        <v>173.33333333333334</v>
      </c>
    </row>
    <row r="31" s="41" customFormat="true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17">
        <v>30</v>
      </c>
      <c r="H31" s="200">
        <f t="shared" si="2"/>
        <v>42874</v>
      </c>
      <c r="I31" s="50">
        <f t="shared" si="0"/>
        <v>11</v>
      </c>
      <c r="J31" s="209">
        <v>0</v>
      </c>
      <c r="K31" s="206">
        <f>VLOOKUP(I31,'Формула рейтинга'!$A$3:$BJ$203,J31+2,FALSE)*10</f>
        <v>0</v>
      </c>
      <c r="L31" s="213">
        <f t="shared" si="1"/>
        <v>0</v>
      </c>
    </row>
    <row r="32" s="41" customFormat="true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17">
        <v>31</v>
      </c>
      <c r="H32" s="200">
        <v>42875</v>
      </c>
      <c r="I32" s="50">
        <f t="shared" si="0"/>
        <v>11</v>
      </c>
      <c r="J32" s="209">
        <v>34</v>
      </c>
      <c r="K32" s="206">
        <f>VLOOKUP(I32,'Формула рейтинга'!$A$3:$BJ$203,J32+2,FALSE)*10</f>
        <v>4.551324643360493</v>
      </c>
      <c r="L32" s="213">
        <f t="shared" si="1"/>
        <v>63.333333333333329</v>
      </c>
    </row>
    <row r="33" s="41" customFormat="true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17">
        <v>32</v>
      </c>
      <c r="H33" s="200">
        <v>42875</v>
      </c>
      <c r="I33" s="50">
        <f t="shared" si="0"/>
        <v>11</v>
      </c>
      <c r="J33" s="209">
        <v>40</v>
      </c>
      <c r="K33" s="206">
        <f>VLOOKUP(I33,'Формула рейтинга'!$A$3:$BJ$203,J33+2,FALSE)*10</f>
        <v>6.5373377121187035</v>
      </c>
      <c r="L33" s="213">
        <f t="shared" si="1"/>
        <v>133.33333333333331</v>
      </c>
    </row>
    <row r="34" s="41" customFormat="true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17">
        <v>33</v>
      </c>
      <c r="H34" s="200">
        <f t="shared" si="2"/>
        <v>42874</v>
      </c>
      <c r="I34" s="50">
        <f t="shared" si="0"/>
        <v>11</v>
      </c>
      <c r="J34" s="209">
        <v>0</v>
      </c>
      <c r="K34" s="206">
        <f>VLOOKUP(I34,'Формула рейтинга'!$A$3:$BJ$203,J34+2,FALSE)*10</f>
        <v>0</v>
      </c>
      <c r="L34" s="213">
        <f t="shared" si="1"/>
        <v>0</v>
      </c>
    </row>
    <row r="35" s="41" customFormat="true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217">
        <v>34</v>
      </c>
      <c r="H35" s="200">
        <v>42875</v>
      </c>
      <c r="I35" s="50">
        <f t="shared" si="0"/>
        <v>11</v>
      </c>
      <c r="J35" s="209">
        <v>36</v>
      </c>
      <c r="K35" s="206">
        <f>VLOOKUP(I35,'Формула рейтинга'!$A$3:$BJ$203,J35+2,FALSE)*10</f>
        <v>6.2775467743159226</v>
      </c>
      <c r="L35" s="213">
        <f t="shared" si="1"/>
        <v>120</v>
      </c>
    </row>
    <row r="36" s="41" customFormat="true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17">
        <v>35</v>
      </c>
      <c r="H36" s="200">
        <v>42875</v>
      </c>
      <c r="I36" s="50">
        <f t="shared" si="0"/>
        <v>11</v>
      </c>
      <c r="J36" s="209">
        <v>14</v>
      </c>
      <c r="K36" s="206">
        <f>VLOOKUP(I36,'Формула рейтинга'!$A$3:$BJ$203,J36+2,FALSE)*10</f>
        <v>3.7067017019564434</v>
      </c>
      <c r="L36" s="213">
        <f t="shared" si="1"/>
        <v>46.666666666666664</v>
      </c>
    </row>
    <row r="37" s="41" customFormat="true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217">
        <v>36</v>
      </c>
      <c r="H37" s="200">
        <f t="shared" si="2"/>
        <v>42874</v>
      </c>
      <c r="I37" s="50">
        <f t="shared" si="0"/>
        <v>11</v>
      </c>
      <c r="J37" s="209">
        <v>0</v>
      </c>
      <c r="K37" s="206">
        <f>VLOOKUP(I37,'Формула рейтинга'!$A$3:$BJ$203,J37+2,FALSE)*10</f>
        <v>0</v>
      </c>
      <c r="L37" s="213">
        <f t="shared" si="1"/>
        <v>0</v>
      </c>
    </row>
    <row r="38" s="41" customFormat="true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17">
        <v>38</v>
      </c>
      <c r="H38" s="200">
        <v>42875</v>
      </c>
      <c r="I38" s="50">
        <f t="shared" si="0"/>
        <v>11</v>
      </c>
      <c r="J38" s="209">
        <v>35</v>
      </c>
      <c r="K38" s="206">
        <f>VLOOKUP(I38,'Формула рейтинга'!$A$3:$BJ$203,J38+2,FALSE)*10</f>
        <v>0</v>
      </c>
      <c r="L38" s="213">
        <f t="shared" si="1"/>
        <v>0</v>
      </c>
    </row>
    <row r="39" s="41" customFormat="true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17">
        <v>39</v>
      </c>
      <c r="H39" s="200">
        <v>42875</v>
      </c>
      <c r="I39" s="50">
        <f t="shared" si="0"/>
        <v>11</v>
      </c>
      <c r="J39" s="209">
        <v>39</v>
      </c>
      <c r="K39" s="206">
        <f>VLOOKUP(I39,'Формула рейтинга'!$A$3:$BJ$203,J39+2,FALSE)*10</f>
        <v>5.9761310131745136</v>
      </c>
      <c r="L39" s="213">
        <f t="shared" si="1"/>
        <v>106.66666666666667</v>
      </c>
    </row>
    <row r="40" s="41" customFormat="true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17">
        <v>40</v>
      </c>
      <c r="H40" s="200">
        <f t="shared" si="2"/>
        <v>42874</v>
      </c>
      <c r="I40" s="50">
        <f t="shared" si="0"/>
        <v>11</v>
      </c>
      <c r="J40" s="209">
        <v>0</v>
      </c>
      <c r="K40" s="206">
        <f>VLOOKUP(I40,'Формула рейтинга'!$A$3:$BJ$203,J40+2,FALSE)*10</f>
        <v>0</v>
      </c>
      <c r="L40" s="213">
        <f t="shared" si="1"/>
        <v>0</v>
      </c>
    </row>
    <row r="41" s="41" customFormat="true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217">
        <v>41</v>
      </c>
      <c r="H41" s="200">
        <f t="shared" si="2"/>
        <v>42874</v>
      </c>
      <c r="I41" s="50">
        <f t="shared" si="0"/>
        <v>11</v>
      </c>
      <c r="J41" s="209">
        <v>0</v>
      </c>
      <c r="K41" s="206">
        <f>VLOOKUP(I41,'Формула рейтинга'!$A$3:$BJ$203,J41+2,FALSE)*10</f>
        <v>0</v>
      </c>
      <c r="L41" s="213">
        <f t="shared" si="1"/>
        <v>0</v>
      </c>
    </row>
    <row r="42" s="41" customFormat="true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17">
        <v>42</v>
      </c>
      <c r="H42" s="200">
        <f t="shared" si="2"/>
        <v>42874</v>
      </c>
      <c r="I42" s="50">
        <f t="shared" si="0"/>
        <v>11</v>
      </c>
      <c r="J42" s="209">
        <v>0</v>
      </c>
      <c r="K42" s="206">
        <f>VLOOKUP(I42,'Формула рейтинга'!$A$3:$BJ$203,J42+2,FALSE)*10</f>
        <v>0</v>
      </c>
      <c r="L42" s="213">
        <f t="shared" si="1"/>
        <v>0</v>
      </c>
    </row>
    <row r="43" s="27" customFormat="true">
      <c r="A43" s="40"/>
      <c r="B43" s="40"/>
      <c r="C43" s="40"/>
      <c r="D43" s="40"/>
      <c r="E43" s="40"/>
      <c r="F43" s="40"/>
      <c r="G43" s="40"/>
    </row>
    <row r="44" s="27" customFormat="true">
      <c r="A44" s="40"/>
      <c r="B44" s="40"/>
      <c r="C44" s="40"/>
      <c r="D44" s="40"/>
      <c r="E44" s="40"/>
      <c r="F44" s="40"/>
      <c r="G44" s="40"/>
    </row>
    <row r="45" s="27" customFormat="true">
      <c r="A45" s="40"/>
      <c r="B45" s="40"/>
      <c r="C45" s="40"/>
      <c r="D45" s="40"/>
      <c r="E45" s="40"/>
      <c r="F45" s="40"/>
      <c r="G45" s="40"/>
    </row>
    <row r="46" s="27" customFormat="true">
      <c r="A46" s="40"/>
      <c r="B46" s="40"/>
      <c r="C46" s="40"/>
      <c r="D46" s="40"/>
      <c r="E46" s="40"/>
      <c r="F46" s="40"/>
      <c r="G46" s="40"/>
    </row>
    <row r="47" s="27" customFormat="true">
      <c r="A47" s="40"/>
      <c r="B47" s="40"/>
      <c r="C47" s="40"/>
      <c r="D47" s="40"/>
      <c r="E47" s="40"/>
      <c r="F47" s="40"/>
      <c r="G47" s="40"/>
    </row>
    <row r="48" s="27" customFormat="true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2"/>
  <sheetViews>
    <sheetView topLeftCell="A6" workbookViewId="0">
      <selection activeCell="H18" sqref="H18"/>
    </sheetView>
  </sheetViews>
  <sheetFormatPr defaultRowHeight="15"/>
  <cols>
    <col min="4" max="4" width="14.7109375" bestFit="true" customWidth="true"/>
    <col min="5" max="5" width="11.140625" bestFit="true" customWidth="true"/>
    <col min="6" max="6" width="14.42578125" bestFit="true" customWidth="true"/>
    <col min="8" max="8" width="10.5703125" bestFit="true" customWidth="true"/>
    <col min="11" max="11" width="9.140625" customWidth="true"/>
    <col min="12" max="12" width="26.7109375" style="2" bestFit="true" customWidth="true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  <c r="IV1" s="239"/>
    </row>
    <row r="2">
      <c r="A2" s="275" t="str">
        <f>'Сводная таблица'!D2</f>
        <v>Группы 114 05 115 - 114 05 215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14"/>
    </row>
    <row r="3" ht="15" customHeight="true">
      <c r="A3" s="240" t="str">
        <f>'Сводная таблица'!A3:A4</f>
        <v>№ п/п</v>
      </c>
      <c r="B3" s="240" t="str">
        <f>'Сводная таблица'!B3:B4</f>
        <v>группа</v>
      </c>
      <c r="C3" s="243" t="str">
        <f>'Сводная таблица'!C3:C4</f>
        <v>подргуппа</v>
      </c>
      <c r="D3" s="240" t="str">
        <f>'Сводная таблица'!D3:D4</f>
        <v>Фамилия</v>
      </c>
      <c r="E3" s="240" t="str">
        <f>'Сводная таблица'!E3:E4</f>
        <v>Имя</v>
      </c>
      <c r="F3" s="240" t="str">
        <f>'Сводная таблица'!F3:F4</f>
        <v>Отчество</v>
      </c>
      <c r="G3" s="240" t="s">
        <v>112</v>
      </c>
      <c r="H3" s="240" t="s">
        <v>35</v>
      </c>
      <c r="I3" s="276" t="s">
        <v>38</v>
      </c>
      <c r="J3" s="276" t="s">
        <v>37</v>
      </c>
      <c r="K3" s="276" t="s">
        <v>34</v>
      </c>
      <c r="L3" s="276" t="s">
        <v>139</v>
      </c>
    </row>
    <row r="4">
      <c r="A4" s="240"/>
      <c r="B4" s="240"/>
      <c r="C4" s="243"/>
      <c r="D4" s="240"/>
      <c r="E4" s="240"/>
      <c r="F4" s="240"/>
      <c r="G4" s="240"/>
      <c r="H4" s="240"/>
      <c r="I4" s="276"/>
      <c r="J4" s="276"/>
      <c r="K4" s="276"/>
      <c r="L4" s="276"/>
    </row>
    <row r="5" s="41" customFormat="true">
      <c r="A5" s="199">
        <v>1</v>
      </c>
      <c r="B5" s="207">
        <v>11405115</v>
      </c>
      <c r="C5" s="215">
        <v>1</v>
      </c>
      <c r="D5" s="29" t="s">
        <v>39</v>
      </c>
      <c r="E5" s="29" t="s">
        <v>22</v>
      </c>
      <c r="F5" s="29" t="s">
        <v>23</v>
      </c>
      <c r="G5" s="202">
        <v>1</v>
      </c>
      <c r="H5" s="200">
        <f>DATE(2017,5,19)</f>
        <v>42874</v>
      </c>
      <c r="I5" s="201">
        <f>WEEKNUM(H5)-WEEKNUM(DATE(2017,3,1))</f>
        <v>11</v>
      </c>
      <c r="J5" s="209">
        <v>0</v>
      </c>
      <c r="K5" s="206">
        <f>VLOOKUP(I5,'Формула рейтинга'!$A$3:$AZ$203,J5+2,FALSE)*10</f>
        <v>0</v>
      </c>
      <c r="L5" s="213">
        <f>J5/30*100</f>
        <v>0</v>
      </c>
    </row>
    <row r="6" s="41" customFormat="true">
      <c r="A6" s="199">
        <v>2</v>
      </c>
      <c r="B6" s="207">
        <v>11405115</v>
      </c>
      <c r="C6" s="215">
        <v>1</v>
      </c>
      <c r="D6" s="29" t="s">
        <v>40</v>
      </c>
      <c r="E6" s="29" t="s">
        <v>41</v>
      </c>
      <c r="F6" s="29" t="s">
        <v>42</v>
      </c>
      <c r="G6" s="199">
        <v>12</v>
      </c>
      <c r="H6" s="200">
        <f t="shared" ref="H6:H42" si="0">DATE(2017,5,19)</f>
        <v>42874</v>
      </c>
      <c r="I6" s="201">
        <f t="shared" ref="I6:I42" si="1">WEEKNUM(H6)-WEEKNUM(DATE(2017,3,1))</f>
        <v>11</v>
      </c>
      <c r="J6" s="209">
        <v>0</v>
      </c>
      <c r="K6" s="206">
        <f>VLOOKUP(I6,'Формула рейтинга'!$A$3:$AZ$203,J6+2,FALSE)*10</f>
        <v>0</v>
      </c>
      <c r="L6" s="213">
        <f t="shared" ref="L6:L42" si="2">J6/30*100</f>
        <v>0</v>
      </c>
      <c r="M6" s="61"/>
    </row>
    <row r="7" s="41" customFormat="true">
      <c r="A7" s="199">
        <v>3</v>
      </c>
      <c r="B7" s="207">
        <v>11405115</v>
      </c>
      <c r="C7" s="215">
        <v>1</v>
      </c>
      <c r="D7" s="29" t="s">
        <v>43</v>
      </c>
      <c r="E7" s="29" t="s">
        <v>26</v>
      </c>
      <c r="F7" s="29" t="s">
        <v>10</v>
      </c>
      <c r="G7" s="199">
        <v>3</v>
      </c>
      <c r="H7" s="200">
        <f t="shared" si="0"/>
        <v>42874</v>
      </c>
      <c r="I7" s="201">
        <f t="shared" si="1"/>
        <v>11</v>
      </c>
      <c r="J7" s="209">
        <v>0</v>
      </c>
      <c r="K7" s="206">
        <f>VLOOKUP(I7,'Формула рейтинга'!$A$3:$AZ$203,J7+2,FALSE)*10</f>
        <v>0</v>
      </c>
      <c r="L7" s="213">
        <f t="shared" si="2"/>
        <v>0</v>
      </c>
    </row>
    <row r="8" s="41" customFormat="true">
      <c r="A8" s="199">
        <v>4</v>
      </c>
      <c r="B8" s="207">
        <v>11405115</v>
      </c>
      <c r="C8" s="215">
        <v>1</v>
      </c>
      <c r="D8" s="29" t="s">
        <v>44</v>
      </c>
      <c r="E8" s="29" t="s">
        <v>45</v>
      </c>
      <c r="F8" s="29" t="s">
        <v>20</v>
      </c>
      <c r="G8" s="199">
        <v>9</v>
      </c>
      <c r="H8" s="200">
        <f t="shared" si="0"/>
        <v>42874</v>
      </c>
      <c r="I8" s="201">
        <f t="shared" si="1"/>
        <v>11</v>
      </c>
      <c r="J8" s="209">
        <v>0</v>
      </c>
      <c r="K8" s="206">
        <f>VLOOKUP(I8,'Формула рейтинга'!$A$3:$AZ$203,J8+2,FALSE)*10</f>
        <v>0</v>
      </c>
      <c r="L8" s="213">
        <f t="shared" si="2"/>
        <v>0</v>
      </c>
    </row>
    <row r="9" s="41" customFormat="true">
      <c r="A9" s="199">
        <v>5</v>
      </c>
      <c r="B9" s="207">
        <v>11405115</v>
      </c>
      <c r="C9" s="215">
        <v>1</v>
      </c>
      <c r="D9" s="29" t="s">
        <v>46</v>
      </c>
      <c r="E9" s="29" t="s">
        <v>16</v>
      </c>
      <c r="F9" s="29" t="s">
        <v>47</v>
      </c>
      <c r="G9" s="199">
        <v>6</v>
      </c>
      <c r="H9" s="200">
        <f t="shared" si="0"/>
        <v>42874</v>
      </c>
      <c r="I9" s="201">
        <f t="shared" si="1"/>
        <v>11</v>
      </c>
      <c r="J9" s="209">
        <v>0</v>
      </c>
      <c r="K9" s="206">
        <f>VLOOKUP(I9,'Формула рейтинга'!$A$3:$AZ$203,J9+2,FALSE)*10</f>
        <v>0</v>
      </c>
      <c r="L9" s="213">
        <f t="shared" si="2"/>
        <v>0</v>
      </c>
    </row>
    <row r="10" s="41" customFormat="true">
      <c r="A10" s="199">
        <v>6</v>
      </c>
      <c r="B10" s="207">
        <v>11405115</v>
      </c>
      <c r="C10" s="215">
        <v>1</v>
      </c>
      <c r="D10" s="29" t="s">
        <v>48</v>
      </c>
      <c r="E10" s="29" t="s">
        <v>49</v>
      </c>
      <c r="F10" s="29" t="s">
        <v>50</v>
      </c>
      <c r="G10" s="199">
        <v>22</v>
      </c>
      <c r="H10" s="200">
        <v>42875</v>
      </c>
      <c r="I10" s="201">
        <f t="shared" si="1"/>
        <v>11</v>
      </c>
      <c r="J10" s="209">
        <v>25</v>
      </c>
      <c r="K10" s="206">
        <f>VLOOKUP(I10,'Формула рейтинга'!$A$3:$AZ$203,J10+2,FALSE)*10</f>
        <v>5.3143421320916273</v>
      </c>
      <c r="L10" s="213">
        <f t="shared" si="2"/>
        <v>83.333333333333343</v>
      </c>
    </row>
    <row r="11" s="41" customFormat="true">
      <c r="A11" s="199">
        <v>7</v>
      </c>
      <c r="B11" s="207">
        <v>11405115</v>
      </c>
      <c r="C11" s="215">
        <v>1</v>
      </c>
      <c r="D11" s="29" t="s">
        <v>51</v>
      </c>
      <c r="E11" s="29" t="s">
        <v>52</v>
      </c>
      <c r="F11" s="29" t="s">
        <v>53</v>
      </c>
      <c r="G11" s="199">
        <v>8</v>
      </c>
      <c r="H11" s="200">
        <f t="shared" si="0"/>
        <v>42874</v>
      </c>
      <c r="I11" s="201">
        <f t="shared" si="1"/>
        <v>11</v>
      </c>
      <c r="J11" s="209">
        <v>0</v>
      </c>
      <c r="K11" s="206">
        <f>VLOOKUP(I11,'Формула рейтинга'!$A$3:$AZ$203,J11+2,FALSE)*10</f>
        <v>0</v>
      </c>
      <c r="L11" s="213">
        <f t="shared" si="2"/>
        <v>0</v>
      </c>
    </row>
    <row r="12" s="41" customFormat="true">
      <c r="A12" s="199">
        <v>8</v>
      </c>
      <c r="B12" s="207">
        <v>11405115</v>
      </c>
      <c r="C12" s="215">
        <v>1</v>
      </c>
      <c r="D12" s="29" t="s">
        <v>123</v>
      </c>
      <c r="E12" s="29" t="s">
        <v>54</v>
      </c>
      <c r="F12" s="29" t="s">
        <v>23</v>
      </c>
      <c r="G12" s="199">
        <v>14</v>
      </c>
      <c r="H12" s="200">
        <f t="shared" si="0"/>
        <v>42874</v>
      </c>
      <c r="I12" s="201">
        <f t="shared" si="1"/>
        <v>11</v>
      </c>
      <c r="J12" s="209">
        <v>0</v>
      </c>
      <c r="K12" s="206">
        <f>VLOOKUP(I12,'Формула рейтинга'!$A$3:$AZ$203,J12+2,FALSE)*10</f>
        <v>0</v>
      </c>
      <c r="L12" s="213">
        <f t="shared" si="2"/>
        <v>0</v>
      </c>
    </row>
    <row r="13" s="41" customFormat="true">
      <c r="A13" s="199">
        <v>9</v>
      </c>
      <c r="B13" s="207">
        <v>11405115</v>
      </c>
      <c r="C13" s="215">
        <v>1</v>
      </c>
      <c r="D13" s="29" t="s">
        <v>55</v>
      </c>
      <c r="E13" s="29" t="s">
        <v>56</v>
      </c>
      <c r="F13" s="29" t="s">
        <v>14</v>
      </c>
      <c r="G13" s="199">
        <v>5</v>
      </c>
      <c r="H13" s="200">
        <f t="shared" si="0"/>
        <v>42874</v>
      </c>
      <c r="I13" s="201">
        <f t="shared" si="1"/>
        <v>11</v>
      </c>
      <c r="J13" s="209">
        <v>0</v>
      </c>
      <c r="K13" s="206">
        <f>VLOOKUP(I13,'Формула рейтинга'!$A$3:$AZ$203,J13+2,FALSE)*10</f>
        <v>0</v>
      </c>
      <c r="L13" s="213">
        <f t="shared" si="2"/>
        <v>0</v>
      </c>
    </row>
    <row r="14" s="41" customFormat="true">
      <c r="A14" s="199">
        <v>10</v>
      </c>
      <c r="B14" s="207">
        <v>11405115</v>
      </c>
      <c r="C14" s="215">
        <v>1</v>
      </c>
      <c r="D14" s="29" t="s">
        <v>57</v>
      </c>
      <c r="E14" s="29" t="s">
        <v>58</v>
      </c>
      <c r="F14" s="29" t="s">
        <v>18</v>
      </c>
      <c r="G14" s="199">
        <v>7</v>
      </c>
      <c r="H14" s="200">
        <v>42875</v>
      </c>
      <c r="I14" s="201">
        <f t="shared" si="1"/>
        <v>11</v>
      </c>
      <c r="J14" s="209">
        <v>2</v>
      </c>
      <c r="K14" s="206">
        <f>VLOOKUP(I14,'Формула рейтинга'!$A$3:$AZ$203,J14+2,FALSE)*10</f>
        <v>0.43257263182737982</v>
      </c>
      <c r="L14" s="213">
        <f t="shared" si="2"/>
        <v>6.666666666666667</v>
      </c>
    </row>
    <row r="15" s="41" customFormat="true">
      <c r="A15" s="199">
        <v>11</v>
      </c>
      <c r="B15" s="207">
        <v>11405115</v>
      </c>
      <c r="C15" s="208">
        <v>2</v>
      </c>
      <c r="D15" s="29" t="s">
        <v>124</v>
      </c>
      <c r="E15" s="29" t="s">
        <v>22</v>
      </c>
      <c r="F15" s="29" t="s">
        <v>24</v>
      </c>
      <c r="G15" s="199">
        <v>2</v>
      </c>
      <c r="H15" s="200">
        <f t="shared" si="0"/>
        <v>42874</v>
      </c>
      <c r="I15" s="201">
        <f t="shared" si="1"/>
        <v>11</v>
      </c>
      <c r="J15" s="209">
        <v>0</v>
      </c>
      <c r="K15" s="206">
        <f>VLOOKUP(I15,'Формула рейтинга'!$A$3:$AZ$203,J15+2,FALSE)*10</f>
        <v>0</v>
      </c>
      <c r="L15" s="213">
        <f t="shared" si="2"/>
        <v>0</v>
      </c>
    </row>
    <row r="16" s="41" customFormat="true">
      <c r="A16" s="199">
        <v>12</v>
      </c>
      <c r="B16" s="207">
        <v>11405115</v>
      </c>
      <c r="C16" s="208">
        <v>2</v>
      </c>
      <c r="D16" s="29" t="s">
        <v>59</v>
      </c>
      <c r="E16" s="29" t="s">
        <v>60</v>
      </c>
      <c r="F16" s="29" t="s">
        <v>61</v>
      </c>
      <c r="G16" s="199">
        <v>17</v>
      </c>
      <c r="H16" s="200">
        <f t="shared" si="0"/>
        <v>42874</v>
      </c>
      <c r="I16" s="201">
        <f t="shared" si="1"/>
        <v>11</v>
      </c>
      <c r="J16" s="209">
        <v>0</v>
      </c>
      <c r="K16" s="206">
        <f>VLOOKUP(I16,'Формула рейтинга'!$A$3:$AZ$203,J16+2,FALSE)*10</f>
        <v>0</v>
      </c>
      <c r="L16" s="213">
        <f t="shared" si="2"/>
        <v>0</v>
      </c>
    </row>
    <row r="17" s="41" customFormat="true">
      <c r="A17" s="199">
        <v>13</v>
      </c>
      <c r="B17" s="207">
        <v>11405115</v>
      </c>
      <c r="C17" s="208">
        <v>2</v>
      </c>
      <c r="D17" s="29" t="s">
        <v>62</v>
      </c>
      <c r="E17" s="29" t="s">
        <v>63</v>
      </c>
      <c r="F17" s="29" t="s">
        <v>64</v>
      </c>
      <c r="G17" s="199">
        <v>15</v>
      </c>
      <c r="H17" s="200">
        <f t="shared" si="0"/>
        <v>42874</v>
      </c>
      <c r="I17" s="201">
        <f t="shared" si="1"/>
        <v>11</v>
      </c>
      <c r="J17" s="209">
        <v>0</v>
      </c>
      <c r="K17" s="206">
        <f>VLOOKUP(I17,'Формула рейтинга'!$A$3:$AZ$203,J17+2,FALSE)*10</f>
        <v>0</v>
      </c>
      <c r="L17" s="213">
        <f t="shared" si="2"/>
        <v>0</v>
      </c>
    </row>
    <row r="18" s="41" customFormat="true">
      <c r="A18" s="199">
        <v>14</v>
      </c>
      <c r="B18" s="207">
        <v>11405115</v>
      </c>
      <c r="C18" s="208">
        <v>2</v>
      </c>
      <c r="D18" s="29" t="s">
        <v>65</v>
      </c>
      <c r="E18" s="29" t="s">
        <v>9</v>
      </c>
      <c r="F18" s="29" t="s">
        <v>25</v>
      </c>
      <c r="G18" s="199">
        <v>19</v>
      </c>
      <c r="H18" s="200">
        <f t="shared" si="0"/>
        <v>42874</v>
      </c>
      <c r="I18" s="201">
        <f t="shared" si="1"/>
        <v>11</v>
      </c>
      <c r="J18" s="209">
        <v>0</v>
      </c>
      <c r="K18" s="206">
        <f>VLOOKUP(I18,'Формула рейтинга'!$A$3:$AZ$203,J18+2,FALSE)*10</f>
        <v>0</v>
      </c>
      <c r="L18" s="213">
        <f t="shared" si="2"/>
        <v>0</v>
      </c>
    </row>
    <row r="19" s="41" customFormat="true">
      <c r="A19" s="199">
        <v>15</v>
      </c>
      <c r="B19" s="207">
        <v>11405115</v>
      </c>
      <c r="C19" s="208">
        <v>2</v>
      </c>
      <c r="D19" s="29" t="s">
        <v>66</v>
      </c>
      <c r="E19" s="29" t="s">
        <v>22</v>
      </c>
      <c r="F19" s="29" t="s">
        <v>23</v>
      </c>
      <c r="G19" s="199">
        <v>4</v>
      </c>
      <c r="H19" s="200">
        <f t="shared" si="0"/>
        <v>42874</v>
      </c>
      <c r="I19" s="201">
        <f t="shared" si="1"/>
        <v>11</v>
      </c>
      <c r="J19" s="209">
        <v>0</v>
      </c>
      <c r="K19" s="206">
        <f>VLOOKUP(I19,'Формула рейтинга'!$A$3:$AZ$203,J19+2,FALSE)*10</f>
        <v>0</v>
      </c>
      <c r="L19" s="213">
        <f t="shared" si="2"/>
        <v>0</v>
      </c>
    </row>
    <row r="20" s="41" customFormat="true">
      <c r="A20" s="199">
        <v>16</v>
      </c>
      <c r="B20" s="207">
        <v>11405115</v>
      </c>
      <c r="C20" s="208">
        <v>2</v>
      </c>
      <c r="D20" s="29" t="s">
        <v>67</v>
      </c>
      <c r="E20" s="29" t="s">
        <v>68</v>
      </c>
      <c r="F20" s="29" t="s">
        <v>18</v>
      </c>
      <c r="G20" s="199">
        <v>13</v>
      </c>
      <c r="H20" s="200">
        <f t="shared" si="0"/>
        <v>42874</v>
      </c>
      <c r="I20" s="201">
        <f t="shared" si="1"/>
        <v>11</v>
      </c>
      <c r="J20" s="209">
        <v>0</v>
      </c>
      <c r="K20" s="206">
        <f>VLOOKUP(I20,'Формула рейтинга'!$A$3:$AZ$203,J20+2,FALSE)*10</f>
        <v>0</v>
      </c>
      <c r="L20" s="213">
        <f t="shared" si="2"/>
        <v>0</v>
      </c>
    </row>
    <row r="21" s="41" customFormat="true">
      <c r="A21" s="199">
        <v>17</v>
      </c>
      <c r="B21" s="207">
        <v>11405115</v>
      </c>
      <c r="C21" s="208">
        <v>2</v>
      </c>
      <c r="D21" s="29" t="s">
        <v>69</v>
      </c>
      <c r="E21" s="29" t="s">
        <v>19</v>
      </c>
      <c r="F21" s="29" t="s">
        <v>23</v>
      </c>
      <c r="G21" s="199">
        <v>11</v>
      </c>
      <c r="H21" s="200">
        <f t="shared" si="0"/>
        <v>42874</v>
      </c>
      <c r="I21" s="201">
        <f t="shared" si="1"/>
        <v>11</v>
      </c>
      <c r="J21" s="209">
        <v>0</v>
      </c>
      <c r="K21" s="206">
        <f>VLOOKUP(I21,'Формула рейтинга'!$A$3:$AZ$203,J21+2,FALSE)*10</f>
        <v>0</v>
      </c>
      <c r="L21" s="213">
        <f t="shared" si="2"/>
        <v>0</v>
      </c>
    </row>
    <row r="22" s="41" customFormat="true">
      <c r="A22" s="199">
        <v>18</v>
      </c>
      <c r="B22" s="207">
        <v>11405115</v>
      </c>
      <c r="C22" s="208">
        <v>2</v>
      </c>
      <c r="D22" s="29" t="s">
        <v>70</v>
      </c>
      <c r="E22" s="29" t="s">
        <v>15</v>
      </c>
      <c r="F22" s="29" t="s">
        <v>10</v>
      </c>
      <c r="G22" s="199">
        <v>16</v>
      </c>
      <c r="H22" s="200">
        <f t="shared" si="0"/>
        <v>42874</v>
      </c>
      <c r="I22" s="201">
        <f t="shared" si="1"/>
        <v>11</v>
      </c>
      <c r="J22" s="209">
        <v>0</v>
      </c>
      <c r="K22" s="206">
        <f>VLOOKUP(I22,'Формула рейтинга'!$A$3:$AZ$203,J22+2,FALSE)*10</f>
        <v>0</v>
      </c>
      <c r="L22" s="213">
        <f t="shared" si="2"/>
        <v>0</v>
      </c>
    </row>
    <row r="23" s="41" customFormat="true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10</v>
      </c>
      <c r="H23" s="200">
        <f t="shared" si="0"/>
        <v>42874</v>
      </c>
      <c r="I23" s="201">
        <f t="shared" si="1"/>
        <v>11</v>
      </c>
      <c r="J23" s="209">
        <v>0</v>
      </c>
      <c r="K23" s="206">
        <f>VLOOKUP(I23,'Формула рейтинга'!$A$3:$AZ$203,J23+2,FALSE)*10</f>
        <v>0</v>
      </c>
      <c r="L23" s="213">
        <f t="shared" si="2"/>
        <v>0</v>
      </c>
    </row>
    <row r="24" s="41" customFormat="true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07">
        <v>28</v>
      </c>
      <c r="H24" s="200">
        <f t="shared" si="0"/>
        <v>42874</v>
      </c>
      <c r="I24" s="201">
        <f t="shared" si="1"/>
        <v>11</v>
      </c>
      <c r="J24" s="209">
        <v>0</v>
      </c>
      <c r="K24" s="206">
        <f>VLOOKUP(I24,'Формула рейтинга'!$A$3:$AZ$203,J24+2,FALSE)*10</f>
        <v>0</v>
      </c>
      <c r="L24" s="213">
        <f t="shared" si="2"/>
        <v>0</v>
      </c>
    </row>
    <row r="25" s="41" customFormat="true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07">
        <v>37</v>
      </c>
      <c r="H25" s="200">
        <f t="shared" si="0"/>
        <v>42874</v>
      </c>
      <c r="I25" s="201">
        <f t="shared" si="1"/>
        <v>11</v>
      </c>
      <c r="J25" s="209">
        <v>0</v>
      </c>
      <c r="K25" s="206">
        <f>VLOOKUP(I25,'Формула рейтинга'!$A$3:$AZ$203,J25+2,FALSE)*10</f>
        <v>0</v>
      </c>
      <c r="L25" s="213">
        <f t="shared" si="2"/>
        <v>0</v>
      </c>
    </row>
    <row r="26" s="41" customFormat="true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07">
        <v>38</v>
      </c>
      <c r="H26" s="200">
        <v>42875</v>
      </c>
      <c r="I26" s="201">
        <f t="shared" si="1"/>
        <v>11</v>
      </c>
      <c r="J26" s="209">
        <v>20</v>
      </c>
      <c r="K26" s="206">
        <f>VLOOKUP(I26,'Формула рейтинга'!$A$3:$AZ$203,J26+2,FALSE)*10</f>
        <v>4.6947638042814894</v>
      </c>
      <c r="L26" s="213">
        <f t="shared" si="2"/>
        <v>66.666666666666657</v>
      </c>
    </row>
    <row r="27" s="41" customFormat="true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07">
        <v>21</v>
      </c>
      <c r="H27" s="200">
        <f t="shared" si="0"/>
        <v>42874</v>
      </c>
      <c r="I27" s="201">
        <f t="shared" si="1"/>
        <v>11</v>
      </c>
      <c r="J27" s="209">
        <v>0</v>
      </c>
      <c r="K27" s="206">
        <f>VLOOKUP(I27,'Формула рейтинга'!$A$3:$AZ$203,J27+2,FALSE)*10</f>
        <v>0</v>
      </c>
      <c r="L27" s="213">
        <f t="shared" si="2"/>
        <v>0</v>
      </c>
    </row>
    <row r="28" s="41" customFormat="true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07">
        <v>27</v>
      </c>
      <c r="H28" s="200">
        <f t="shared" si="0"/>
        <v>42874</v>
      </c>
      <c r="I28" s="201">
        <f t="shared" si="1"/>
        <v>11</v>
      </c>
      <c r="J28" s="209">
        <v>0</v>
      </c>
      <c r="K28" s="206">
        <f>VLOOKUP(I28,'Формула рейтинга'!$A$3:$AZ$203,J28+2,FALSE)*10</f>
        <v>0</v>
      </c>
      <c r="L28" s="213">
        <f t="shared" si="2"/>
        <v>0</v>
      </c>
    </row>
    <row r="29" s="41" customFormat="true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07">
        <v>25</v>
      </c>
      <c r="H29" s="200">
        <f t="shared" si="0"/>
        <v>42874</v>
      </c>
      <c r="I29" s="201">
        <f t="shared" si="1"/>
        <v>11</v>
      </c>
      <c r="J29" s="209">
        <v>0</v>
      </c>
      <c r="K29" s="206">
        <f>VLOOKUP(I29,'Формула рейтинга'!$A$3:$AZ$203,J29+2,FALSE)*10</f>
        <v>0</v>
      </c>
      <c r="L29" s="213">
        <f t="shared" si="2"/>
        <v>0</v>
      </c>
    </row>
    <row r="30" s="41" customFormat="true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07">
        <v>24</v>
      </c>
      <c r="H30" s="200">
        <v>42875</v>
      </c>
      <c r="I30" s="201">
        <f t="shared" si="1"/>
        <v>11</v>
      </c>
      <c r="J30" s="209">
        <v>25</v>
      </c>
      <c r="K30" s="206">
        <f>VLOOKUP(I30,'Формула рейтинга'!$A$3:$AZ$203,J30+2,FALSE)*10</f>
        <v>5.3143421320916273</v>
      </c>
      <c r="L30" s="213">
        <f t="shared" si="2"/>
        <v>83.333333333333343</v>
      </c>
    </row>
    <row r="31" s="41" customFormat="true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07">
        <v>39</v>
      </c>
      <c r="H31" s="200">
        <f t="shared" si="0"/>
        <v>42874</v>
      </c>
      <c r="I31" s="201">
        <f t="shared" si="1"/>
        <v>11</v>
      </c>
      <c r="J31" s="209">
        <v>0</v>
      </c>
      <c r="K31" s="206">
        <f>VLOOKUP(I31,'Формула рейтинга'!$A$3:$AZ$203,J31+2,FALSE)*10</f>
        <v>0</v>
      </c>
      <c r="L31" s="213">
        <f t="shared" si="2"/>
        <v>0</v>
      </c>
    </row>
    <row r="32" s="41" customFormat="true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07">
        <v>32</v>
      </c>
      <c r="H32" s="200">
        <f t="shared" si="0"/>
        <v>42874</v>
      </c>
      <c r="I32" s="201">
        <f t="shared" si="1"/>
        <v>11</v>
      </c>
      <c r="J32" s="209">
        <v>0</v>
      </c>
      <c r="K32" s="206">
        <f>VLOOKUP(I32,'Формула рейтинга'!$A$3:$AZ$203,J32+2,FALSE)*10</f>
        <v>0</v>
      </c>
      <c r="L32" s="213">
        <f t="shared" si="2"/>
        <v>0</v>
      </c>
    </row>
    <row r="33" s="41" customFormat="true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07">
        <v>35</v>
      </c>
      <c r="H33" s="200">
        <v>42875</v>
      </c>
      <c r="I33" s="201">
        <f t="shared" si="1"/>
        <v>11</v>
      </c>
      <c r="J33" s="209">
        <v>36</v>
      </c>
      <c r="K33" s="206">
        <f>VLOOKUP(I33,'Формула рейтинга'!$A$3:$AZ$203,J33+2,FALSE)*10</f>
        <v>6.2775467743159226</v>
      </c>
      <c r="L33" s="213">
        <f t="shared" si="2"/>
        <v>120</v>
      </c>
    </row>
    <row r="34" s="41" customFormat="true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07">
        <v>34</v>
      </c>
      <c r="H34" s="200">
        <f t="shared" si="0"/>
        <v>42874</v>
      </c>
      <c r="I34" s="201">
        <f t="shared" si="1"/>
        <v>11</v>
      </c>
      <c r="J34" s="209">
        <v>0</v>
      </c>
      <c r="K34" s="206">
        <f>VLOOKUP(I34,'Формула рейтинга'!$A$3:$AZ$203,J34+2,FALSE)*10</f>
        <v>0</v>
      </c>
      <c r="L34" s="213">
        <f t="shared" si="2"/>
        <v>0</v>
      </c>
    </row>
    <row r="35" s="41" customFormat="true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199">
        <v>29</v>
      </c>
      <c r="H35" s="200">
        <f t="shared" si="0"/>
        <v>42874</v>
      </c>
      <c r="I35" s="201">
        <f t="shared" si="1"/>
        <v>11</v>
      </c>
      <c r="J35" s="209">
        <v>0</v>
      </c>
      <c r="K35" s="206">
        <f>VLOOKUP(I35,'Формула рейтинга'!$A$3:$AZ$203,J35+2,FALSE)*10</f>
        <v>0</v>
      </c>
      <c r="L35" s="213">
        <f t="shared" si="2"/>
        <v>0</v>
      </c>
    </row>
    <row r="36" s="41" customFormat="true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07">
        <v>20</v>
      </c>
      <c r="H36" s="200">
        <f t="shared" si="0"/>
        <v>42874</v>
      </c>
      <c r="I36" s="201">
        <f t="shared" si="1"/>
        <v>11</v>
      </c>
      <c r="J36" s="209">
        <v>0</v>
      </c>
      <c r="K36" s="206">
        <f>VLOOKUP(I36,'Формула рейтинга'!$A$3:$AZ$203,J36+2,FALSE)*10</f>
        <v>0</v>
      </c>
      <c r="L36" s="213">
        <f t="shared" si="2"/>
        <v>0</v>
      </c>
    </row>
    <row r="37" s="41" customFormat="true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199">
        <v>36</v>
      </c>
      <c r="H37" s="200">
        <f t="shared" si="0"/>
        <v>42874</v>
      </c>
      <c r="I37" s="201">
        <f t="shared" si="1"/>
        <v>11</v>
      </c>
      <c r="J37" s="209">
        <v>0</v>
      </c>
      <c r="K37" s="206">
        <f>VLOOKUP(I37,'Формула рейтинга'!$A$3:$AZ$203,J37+2,FALSE)*10</f>
        <v>0</v>
      </c>
      <c r="L37" s="213">
        <f t="shared" si="2"/>
        <v>0</v>
      </c>
    </row>
    <row r="38" s="41" customFormat="true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07">
        <v>23</v>
      </c>
      <c r="H38" s="200">
        <f t="shared" si="0"/>
        <v>42874</v>
      </c>
      <c r="I38" s="201">
        <f t="shared" si="1"/>
        <v>11</v>
      </c>
      <c r="J38" s="209">
        <v>0</v>
      </c>
      <c r="K38" s="206">
        <f>VLOOKUP(I38,'Формула рейтинга'!$A$3:$AZ$203,J38+2,FALSE)*10</f>
        <v>0</v>
      </c>
      <c r="L38" s="213">
        <f t="shared" si="2"/>
        <v>0</v>
      </c>
    </row>
    <row r="39" s="41" customFormat="true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07">
        <v>26</v>
      </c>
      <c r="H39" s="200">
        <f t="shared" si="0"/>
        <v>42874</v>
      </c>
      <c r="I39" s="201">
        <f t="shared" si="1"/>
        <v>11</v>
      </c>
      <c r="J39" s="209">
        <v>0</v>
      </c>
      <c r="K39" s="206">
        <f>VLOOKUP(I39,'Формула рейтинга'!$A$3:$AZ$203,J39+2,FALSE)*10</f>
        <v>0</v>
      </c>
      <c r="L39" s="213">
        <f t="shared" si="2"/>
        <v>0</v>
      </c>
    </row>
    <row r="40" s="41" customFormat="true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07">
        <v>30</v>
      </c>
      <c r="H40" s="200">
        <f t="shared" si="0"/>
        <v>42874</v>
      </c>
      <c r="I40" s="201">
        <f t="shared" si="1"/>
        <v>11</v>
      </c>
      <c r="J40" s="209">
        <v>0</v>
      </c>
      <c r="K40" s="206">
        <f>VLOOKUP(I40,'Формула рейтинга'!$A$3:$AZ$203,J40+2,FALSE)*10</f>
        <v>0</v>
      </c>
      <c r="L40" s="213">
        <f t="shared" si="2"/>
        <v>0</v>
      </c>
    </row>
    <row r="41" s="41" customFormat="true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199">
        <v>33</v>
      </c>
      <c r="H41" s="200">
        <f t="shared" si="0"/>
        <v>42874</v>
      </c>
      <c r="I41" s="201">
        <f t="shared" si="1"/>
        <v>11</v>
      </c>
      <c r="J41" s="209">
        <v>0</v>
      </c>
      <c r="K41" s="206">
        <f>VLOOKUP(I41,'Формула рейтинга'!$A$3:$AZ$203,J41+2,FALSE)*10</f>
        <v>0</v>
      </c>
      <c r="L41" s="213">
        <f t="shared" si="2"/>
        <v>0</v>
      </c>
    </row>
    <row r="42" s="41" customFormat="true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07">
        <v>31</v>
      </c>
      <c r="H42" s="200">
        <f t="shared" si="0"/>
        <v>42874</v>
      </c>
      <c r="I42" s="201">
        <f t="shared" si="1"/>
        <v>11</v>
      </c>
      <c r="J42" s="209">
        <v>0</v>
      </c>
      <c r="K42" s="206">
        <f>VLOOKUP(I42,'Формула рейтинга'!$A$3:$AZ$203,J42+2,FALSE)*10</f>
        <v>0</v>
      </c>
      <c r="L42" s="213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topLeftCell="A13" workbookViewId="0">
      <selection activeCell="A3" sqref="A3:L42"/>
    </sheetView>
  </sheetViews>
  <sheetFormatPr defaultRowHeight="15"/>
  <cols>
    <col min="1" max="1" width="6.7109375" bestFit="true" customWidth="true"/>
    <col min="3" max="3" width="3.85546875" bestFit="true" customWidth="true"/>
    <col min="4" max="4" width="15.28515625" bestFit="true" customWidth="true"/>
    <col min="5" max="5" width="11.85546875" bestFit="true" customWidth="true"/>
    <col min="6" max="6" width="15.28515625" bestFit="true" customWidth="true"/>
    <col min="7" max="7" width="8.42578125" bestFit="true" customWidth="true"/>
    <col min="8" max="8" width="10.85546875" bestFit="true" customWidth="true"/>
    <col min="9" max="9" width="10.42578125" bestFit="true" customWidth="true"/>
    <col min="10" max="10" width="21.7109375" bestFit="true" customWidth="true"/>
    <col min="11" max="11" width="8.5703125" bestFit="true" customWidth="true"/>
    <col min="12" max="12" width="26.7109375" bestFit="true" customWidth="true"/>
    <col min="13" max="13" width="10.140625" bestFit="true" customWidth="true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</row>
    <row r="2">
      <c r="A2" s="275" t="str">
        <f>'Сводная таблица'!D2</f>
        <v>Группы 114 05 115 - 114 05 215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69"/>
    </row>
    <row r="3" ht="15" customHeight="true">
      <c r="A3" s="240" t="str">
        <f>'Сводная таблица'!A3:A4</f>
        <v>№ п/п</v>
      </c>
      <c r="B3" s="240" t="str">
        <f>'Сводная таблица'!B3:B4</f>
        <v>группа</v>
      </c>
      <c r="C3" s="243" t="str">
        <f>'Сводная таблица'!C3:C4</f>
        <v>подргуппа</v>
      </c>
      <c r="D3" s="240" t="str">
        <f>'Сводная таблица'!D3:D4</f>
        <v>Фамилия</v>
      </c>
      <c r="E3" s="240" t="str">
        <f>'Сводная таблица'!E3:E4</f>
        <v>Имя</v>
      </c>
      <c r="F3" s="240" t="str">
        <f>'Сводная таблица'!F3:F4</f>
        <v>Отчество</v>
      </c>
      <c r="G3" s="240" t="s">
        <v>112</v>
      </c>
      <c r="H3" s="240" t="s">
        <v>35</v>
      </c>
      <c r="I3" s="276" t="s">
        <v>38</v>
      </c>
      <c r="J3" s="276" t="s">
        <v>37</v>
      </c>
      <c r="K3" s="276" t="s">
        <v>34</v>
      </c>
      <c r="L3" s="276" t="s">
        <v>139</v>
      </c>
    </row>
    <row r="4">
      <c r="A4" s="240"/>
      <c r="B4" s="240"/>
      <c r="C4" s="243"/>
      <c r="D4" s="240"/>
      <c r="E4" s="240"/>
      <c r="F4" s="240"/>
      <c r="G4" s="240"/>
      <c r="H4" s="240"/>
      <c r="I4" s="276"/>
      <c r="J4" s="276"/>
      <c r="K4" s="276"/>
      <c r="L4" s="276"/>
    </row>
    <row r="5" s="41" customFormat="true">
      <c r="A5" s="199">
        <v>1</v>
      </c>
      <c r="B5" s="207">
        <v>11405115</v>
      </c>
      <c r="C5" s="215">
        <v>1</v>
      </c>
      <c r="D5" s="29" t="s">
        <v>39</v>
      </c>
      <c r="E5" s="29" t="s">
        <v>22</v>
      </c>
      <c r="F5" s="29" t="s">
        <v>23</v>
      </c>
      <c r="G5" s="199">
        <v>1</v>
      </c>
      <c r="H5" s="200">
        <f>DATE(2017,5,19)</f>
        <v>42874</v>
      </c>
      <c r="I5" s="201">
        <f>WEEKNUM(H5)-WEEKNUM(DATE(2017,3,1))</f>
        <v>11</v>
      </c>
      <c r="J5" s="209">
        <v>0</v>
      </c>
      <c r="K5" s="206">
        <f>VLOOKUP(I5,'Формула рейтинга'!$A$3:$AZ$203,J5+2,FALSE)*10</f>
        <v>0</v>
      </c>
      <c r="L5" s="213">
        <f>J5/49*100</f>
        <v>0</v>
      </c>
    </row>
    <row r="6" s="41" customFormat="true">
      <c r="A6" s="199">
        <v>2</v>
      </c>
      <c r="B6" s="207">
        <v>11405115</v>
      </c>
      <c r="C6" s="215">
        <v>1</v>
      </c>
      <c r="D6" s="29" t="s">
        <v>40</v>
      </c>
      <c r="E6" s="29" t="s">
        <v>41</v>
      </c>
      <c r="F6" s="29" t="s">
        <v>42</v>
      </c>
      <c r="G6" s="199">
        <v>12</v>
      </c>
      <c r="H6" s="200">
        <f t="shared" ref="H6:H42" si="0">DATE(2017,5,19)</f>
        <v>42874</v>
      </c>
      <c r="I6" s="201">
        <f t="shared" ref="I6:I42" si="1">WEEKNUM(H6)-WEEKNUM(DATE(2017,3,1))</f>
        <v>11</v>
      </c>
      <c r="J6" s="209">
        <v>0</v>
      </c>
      <c r="K6" s="206">
        <f>VLOOKUP(I6,'Формула рейтинга'!$A$3:$AZ$203,J6+2,FALSE)*10</f>
        <v>0</v>
      </c>
      <c r="L6" s="213">
        <f t="shared" ref="L6:L42" si="2">J6/49*100</f>
        <v>0</v>
      </c>
      <c r="M6" s="61"/>
    </row>
    <row r="7" s="41" customFormat="true">
      <c r="A7" s="199">
        <v>3</v>
      </c>
      <c r="B7" s="207">
        <v>11405115</v>
      </c>
      <c r="C7" s="215">
        <v>1</v>
      </c>
      <c r="D7" s="29" t="s">
        <v>43</v>
      </c>
      <c r="E7" s="29" t="s">
        <v>26</v>
      </c>
      <c r="F7" s="29" t="s">
        <v>10</v>
      </c>
      <c r="G7" s="199">
        <v>3</v>
      </c>
      <c r="H7" s="200">
        <f t="shared" si="0"/>
        <v>42874</v>
      </c>
      <c r="I7" s="201">
        <f t="shared" si="1"/>
        <v>11</v>
      </c>
      <c r="J7" s="209">
        <v>0</v>
      </c>
      <c r="K7" s="206">
        <f>VLOOKUP(I7,'Формула рейтинга'!$A$3:$AZ$203,J7+2,FALSE)*10</f>
        <v>0</v>
      </c>
      <c r="L7" s="213">
        <f t="shared" si="2"/>
        <v>0</v>
      </c>
    </row>
    <row r="8" s="41" customFormat="true">
      <c r="A8" s="199">
        <v>4</v>
      </c>
      <c r="B8" s="207">
        <v>11405115</v>
      </c>
      <c r="C8" s="215">
        <v>1</v>
      </c>
      <c r="D8" s="29" t="s">
        <v>44</v>
      </c>
      <c r="E8" s="29" t="s">
        <v>45</v>
      </c>
      <c r="F8" s="29" t="s">
        <v>20</v>
      </c>
      <c r="G8" s="199">
        <v>9</v>
      </c>
      <c r="H8" s="200">
        <f t="shared" si="0"/>
        <v>42874</v>
      </c>
      <c r="I8" s="201">
        <f t="shared" si="1"/>
        <v>11</v>
      </c>
      <c r="J8" s="209">
        <v>0</v>
      </c>
      <c r="K8" s="206">
        <f>VLOOKUP(I8,'Формула рейтинга'!$A$3:$AZ$203,J8+2,FALSE)*10</f>
        <v>0</v>
      </c>
      <c r="L8" s="213">
        <f t="shared" si="2"/>
        <v>0</v>
      </c>
    </row>
    <row r="9" s="41" customFormat="true">
      <c r="A9" s="199">
        <v>5</v>
      </c>
      <c r="B9" s="207">
        <v>11405115</v>
      </c>
      <c r="C9" s="215">
        <v>1</v>
      </c>
      <c r="D9" s="29" t="s">
        <v>46</v>
      </c>
      <c r="E9" s="29" t="s">
        <v>16</v>
      </c>
      <c r="F9" s="29" t="s">
        <v>47</v>
      </c>
      <c r="G9" s="199">
        <v>6</v>
      </c>
      <c r="H9" s="200">
        <f t="shared" si="0"/>
        <v>42874</v>
      </c>
      <c r="I9" s="201">
        <f t="shared" si="1"/>
        <v>11</v>
      </c>
      <c r="J9" s="209">
        <v>0</v>
      </c>
      <c r="K9" s="206">
        <f>VLOOKUP(I9,'Формула рейтинга'!$A$3:$AZ$203,J9+2,FALSE)*10</f>
        <v>0</v>
      </c>
      <c r="L9" s="213">
        <f t="shared" si="2"/>
        <v>0</v>
      </c>
    </row>
    <row r="10" s="41" customFormat="true">
      <c r="A10" s="199">
        <v>6</v>
      </c>
      <c r="B10" s="207">
        <v>11405115</v>
      </c>
      <c r="C10" s="215">
        <v>1</v>
      </c>
      <c r="D10" s="29" t="s">
        <v>48</v>
      </c>
      <c r="E10" s="29" t="s">
        <v>49</v>
      </c>
      <c r="F10" s="29" t="s">
        <v>50</v>
      </c>
      <c r="G10" s="199">
        <v>22</v>
      </c>
      <c r="H10" s="200">
        <f t="shared" si="0"/>
        <v>42874</v>
      </c>
      <c r="I10" s="201">
        <f t="shared" si="1"/>
        <v>11</v>
      </c>
      <c r="J10" s="209">
        <v>0</v>
      </c>
      <c r="K10" s="206">
        <f>VLOOKUP(I10,'Формула рейтинга'!$A$3:$AZ$203,J10+2,FALSE)*10</f>
        <v>0</v>
      </c>
      <c r="L10" s="213">
        <f t="shared" si="2"/>
        <v>0</v>
      </c>
    </row>
    <row r="11" s="41" customFormat="true">
      <c r="A11" s="199">
        <v>7</v>
      </c>
      <c r="B11" s="207">
        <v>11405115</v>
      </c>
      <c r="C11" s="215">
        <v>1</v>
      </c>
      <c r="D11" s="29" t="s">
        <v>51</v>
      </c>
      <c r="E11" s="29" t="s">
        <v>52</v>
      </c>
      <c r="F11" s="29" t="s">
        <v>53</v>
      </c>
      <c r="G11" s="199">
        <v>8</v>
      </c>
      <c r="H11" s="200">
        <f t="shared" si="0"/>
        <v>42874</v>
      </c>
      <c r="I11" s="201">
        <f t="shared" si="1"/>
        <v>11</v>
      </c>
      <c r="J11" s="209">
        <v>0</v>
      </c>
      <c r="K11" s="206">
        <f>VLOOKUP(I11,'Формула рейтинга'!$A$3:$AZ$203,J11+2,FALSE)*10</f>
        <v>0</v>
      </c>
      <c r="L11" s="213">
        <f t="shared" si="2"/>
        <v>0</v>
      </c>
    </row>
    <row r="12" s="41" customFormat="true">
      <c r="A12" s="199">
        <v>8</v>
      </c>
      <c r="B12" s="207">
        <v>11405115</v>
      </c>
      <c r="C12" s="215">
        <v>1</v>
      </c>
      <c r="D12" s="29" t="s">
        <v>123</v>
      </c>
      <c r="E12" s="29" t="s">
        <v>54</v>
      </c>
      <c r="F12" s="29" t="s">
        <v>23</v>
      </c>
      <c r="G12" s="199">
        <v>14</v>
      </c>
      <c r="H12" s="200">
        <f t="shared" si="0"/>
        <v>42874</v>
      </c>
      <c r="I12" s="201">
        <f t="shared" si="1"/>
        <v>11</v>
      </c>
      <c r="J12" s="209">
        <v>0</v>
      </c>
      <c r="K12" s="206">
        <f>VLOOKUP(I12,'Формула рейтинга'!$A$3:$AZ$203,J12+2,FALSE)*10</f>
        <v>0</v>
      </c>
      <c r="L12" s="213">
        <f t="shared" si="2"/>
        <v>0</v>
      </c>
    </row>
    <row r="13" s="41" customFormat="true">
      <c r="A13" s="199">
        <v>9</v>
      </c>
      <c r="B13" s="207">
        <v>11405115</v>
      </c>
      <c r="C13" s="215">
        <v>1</v>
      </c>
      <c r="D13" s="29" t="s">
        <v>55</v>
      </c>
      <c r="E13" s="29" t="s">
        <v>56</v>
      </c>
      <c r="F13" s="29" t="s">
        <v>14</v>
      </c>
      <c r="G13" s="199">
        <v>5</v>
      </c>
      <c r="H13" s="200">
        <f t="shared" si="0"/>
        <v>42874</v>
      </c>
      <c r="I13" s="201">
        <f t="shared" si="1"/>
        <v>11</v>
      </c>
      <c r="J13" s="209">
        <v>0</v>
      </c>
      <c r="K13" s="206">
        <f>VLOOKUP(I13,'Формула рейтинга'!$A$3:$AZ$203,J13+2,FALSE)*10</f>
        <v>0</v>
      </c>
      <c r="L13" s="213">
        <f t="shared" si="2"/>
        <v>0</v>
      </c>
    </row>
    <row r="14" s="41" customFormat="true">
      <c r="A14" s="199">
        <v>10</v>
      </c>
      <c r="B14" s="207">
        <v>11405115</v>
      </c>
      <c r="C14" s="215">
        <v>1</v>
      </c>
      <c r="D14" s="29" t="s">
        <v>57</v>
      </c>
      <c r="E14" s="29" t="s">
        <v>58</v>
      </c>
      <c r="F14" s="29" t="s">
        <v>18</v>
      </c>
      <c r="G14" s="199">
        <v>7</v>
      </c>
      <c r="H14" s="200">
        <f t="shared" si="0"/>
        <v>42874</v>
      </c>
      <c r="I14" s="201">
        <f t="shared" si="1"/>
        <v>11</v>
      </c>
      <c r="J14" s="209">
        <v>0</v>
      </c>
      <c r="K14" s="206">
        <f>VLOOKUP(I14,'Формула рейтинга'!$A$3:$AZ$203,J14+2,FALSE)*10</f>
        <v>0</v>
      </c>
      <c r="L14" s="213">
        <f t="shared" si="2"/>
        <v>0</v>
      </c>
    </row>
    <row r="15" s="41" customFormat="true">
      <c r="A15" s="199">
        <v>11</v>
      </c>
      <c r="B15" s="207">
        <v>11405115</v>
      </c>
      <c r="C15" s="208">
        <v>2</v>
      </c>
      <c r="D15" s="29" t="s">
        <v>124</v>
      </c>
      <c r="E15" s="29" t="s">
        <v>22</v>
      </c>
      <c r="F15" s="29" t="s">
        <v>24</v>
      </c>
      <c r="G15" s="199">
        <v>2</v>
      </c>
      <c r="H15" s="200">
        <f t="shared" si="0"/>
        <v>42874</v>
      </c>
      <c r="I15" s="201">
        <f t="shared" si="1"/>
        <v>11</v>
      </c>
      <c r="J15" s="209">
        <v>0</v>
      </c>
      <c r="K15" s="206">
        <f>VLOOKUP(I15,'Формула рейтинга'!$A$3:$AZ$203,J15+2,FALSE)*10</f>
        <v>0</v>
      </c>
      <c r="L15" s="213">
        <f t="shared" si="2"/>
        <v>0</v>
      </c>
    </row>
    <row r="16" s="41" customFormat="true">
      <c r="A16" s="199">
        <v>12</v>
      </c>
      <c r="B16" s="207">
        <v>11405115</v>
      </c>
      <c r="C16" s="208">
        <v>2</v>
      </c>
      <c r="D16" s="29" t="s">
        <v>59</v>
      </c>
      <c r="E16" s="29" t="s">
        <v>60</v>
      </c>
      <c r="F16" s="29" t="s">
        <v>61</v>
      </c>
      <c r="G16" s="199">
        <v>17</v>
      </c>
      <c r="H16" s="200">
        <f t="shared" si="0"/>
        <v>42874</v>
      </c>
      <c r="I16" s="201">
        <f t="shared" si="1"/>
        <v>11</v>
      </c>
      <c r="J16" s="209">
        <v>0</v>
      </c>
      <c r="K16" s="206">
        <f>VLOOKUP(I16,'Формула рейтинга'!$A$3:$AZ$203,J16+2,FALSE)*10</f>
        <v>0</v>
      </c>
      <c r="L16" s="213">
        <f t="shared" si="2"/>
        <v>0</v>
      </c>
    </row>
    <row r="17" s="41" customFormat="true">
      <c r="A17" s="199">
        <v>13</v>
      </c>
      <c r="B17" s="207">
        <v>11405115</v>
      </c>
      <c r="C17" s="208">
        <v>2</v>
      </c>
      <c r="D17" s="29" t="s">
        <v>62</v>
      </c>
      <c r="E17" s="29" t="s">
        <v>63</v>
      </c>
      <c r="F17" s="29" t="s">
        <v>64</v>
      </c>
      <c r="G17" s="199">
        <v>15</v>
      </c>
      <c r="H17" s="200">
        <f t="shared" si="0"/>
        <v>42874</v>
      </c>
      <c r="I17" s="201">
        <f t="shared" si="1"/>
        <v>11</v>
      </c>
      <c r="J17" s="209">
        <v>0</v>
      </c>
      <c r="K17" s="206">
        <f>VLOOKUP(I17,'Формула рейтинга'!$A$3:$AZ$203,J17+2,FALSE)*10</f>
        <v>0</v>
      </c>
      <c r="L17" s="213">
        <f t="shared" si="2"/>
        <v>0</v>
      </c>
    </row>
    <row r="18" s="41" customFormat="true">
      <c r="A18" s="199">
        <v>14</v>
      </c>
      <c r="B18" s="207">
        <v>11405115</v>
      </c>
      <c r="C18" s="208">
        <v>2</v>
      </c>
      <c r="D18" s="29" t="s">
        <v>65</v>
      </c>
      <c r="E18" s="29" t="s">
        <v>9</v>
      </c>
      <c r="F18" s="29" t="s">
        <v>25</v>
      </c>
      <c r="G18" s="199">
        <v>19</v>
      </c>
      <c r="H18" s="200">
        <f t="shared" si="0"/>
        <v>42874</v>
      </c>
      <c r="I18" s="201">
        <f t="shared" si="1"/>
        <v>11</v>
      </c>
      <c r="J18" s="209">
        <v>0</v>
      </c>
      <c r="K18" s="206">
        <f>VLOOKUP(I18,'Формула рейтинга'!$A$3:$AZ$203,J18+2,FALSE)*10</f>
        <v>0</v>
      </c>
      <c r="L18" s="213">
        <f t="shared" si="2"/>
        <v>0</v>
      </c>
    </row>
    <row r="19" s="41" customFormat="true">
      <c r="A19" s="199">
        <v>15</v>
      </c>
      <c r="B19" s="207">
        <v>11405115</v>
      </c>
      <c r="C19" s="208">
        <v>2</v>
      </c>
      <c r="D19" s="29" t="s">
        <v>66</v>
      </c>
      <c r="E19" s="29" t="s">
        <v>22</v>
      </c>
      <c r="F19" s="29" t="s">
        <v>23</v>
      </c>
      <c r="G19" s="199">
        <v>4</v>
      </c>
      <c r="H19" s="200">
        <f t="shared" si="0"/>
        <v>42874</v>
      </c>
      <c r="I19" s="201">
        <f t="shared" si="1"/>
        <v>11</v>
      </c>
      <c r="J19" s="209">
        <v>0</v>
      </c>
      <c r="K19" s="206">
        <f>VLOOKUP(I19,'Формула рейтинга'!$A$3:$AZ$203,J19+2,FALSE)*10</f>
        <v>0</v>
      </c>
      <c r="L19" s="213">
        <f t="shared" si="2"/>
        <v>0</v>
      </c>
    </row>
    <row r="20" s="41" customFormat="true">
      <c r="A20" s="199">
        <v>16</v>
      </c>
      <c r="B20" s="207">
        <v>11405115</v>
      </c>
      <c r="C20" s="208">
        <v>2</v>
      </c>
      <c r="D20" s="29" t="s">
        <v>67</v>
      </c>
      <c r="E20" s="29" t="s">
        <v>68</v>
      </c>
      <c r="F20" s="29" t="s">
        <v>18</v>
      </c>
      <c r="G20" s="199">
        <v>13</v>
      </c>
      <c r="H20" s="200">
        <f t="shared" si="0"/>
        <v>42874</v>
      </c>
      <c r="I20" s="201">
        <f t="shared" si="1"/>
        <v>11</v>
      </c>
      <c r="J20" s="209">
        <v>0</v>
      </c>
      <c r="K20" s="206">
        <f>VLOOKUP(I20,'Формула рейтинга'!$A$3:$AZ$203,J20+2,FALSE)*10</f>
        <v>0</v>
      </c>
      <c r="L20" s="213">
        <f t="shared" si="2"/>
        <v>0</v>
      </c>
    </row>
    <row r="21" s="41" customFormat="true">
      <c r="A21" s="199">
        <v>17</v>
      </c>
      <c r="B21" s="207">
        <v>11405115</v>
      </c>
      <c r="C21" s="208">
        <v>2</v>
      </c>
      <c r="D21" s="29" t="s">
        <v>69</v>
      </c>
      <c r="E21" s="29" t="s">
        <v>19</v>
      </c>
      <c r="F21" s="29" t="s">
        <v>23</v>
      </c>
      <c r="G21" s="199">
        <v>11</v>
      </c>
      <c r="H21" s="200">
        <f t="shared" si="0"/>
        <v>42874</v>
      </c>
      <c r="I21" s="201">
        <f t="shared" si="1"/>
        <v>11</v>
      </c>
      <c r="J21" s="209">
        <v>0</v>
      </c>
      <c r="K21" s="206">
        <f>VLOOKUP(I21,'Формула рейтинга'!$A$3:$AZ$203,J21+2,FALSE)*10</f>
        <v>0</v>
      </c>
      <c r="L21" s="213">
        <f t="shared" si="2"/>
        <v>0</v>
      </c>
    </row>
    <row r="22" s="41" customFormat="true">
      <c r="A22" s="199">
        <v>18</v>
      </c>
      <c r="B22" s="207">
        <v>11405115</v>
      </c>
      <c r="C22" s="208">
        <v>2</v>
      </c>
      <c r="D22" s="29" t="s">
        <v>70</v>
      </c>
      <c r="E22" s="29" t="s">
        <v>15</v>
      </c>
      <c r="F22" s="29" t="s">
        <v>10</v>
      </c>
      <c r="G22" s="199">
        <v>16</v>
      </c>
      <c r="H22" s="200">
        <f t="shared" si="0"/>
        <v>42874</v>
      </c>
      <c r="I22" s="201">
        <f t="shared" si="1"/>
        <v>11</v>
      </c>
      <c r="J22" s="209">
        <v>0</v>
      </c>
      <c r="K22" s="206">
        <f>VLOOKUP(I22,'Формула рейтинга'!$A$3:$AZ$203,J22+2,FALSE)*10</f>
        <v>0</v>
      </c>
      <c r="L22" s="213">
        <f t="shared" si="2"/>
        <v>0</v>
      </c>
    </row>
    <row r="23" s="41" customFormat="true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10</v>
      </c>
      <c r="H23" s="200">
        <f t="shared" si="0"/>
        <v>42874</v>
      </c>
      <c r="I23" s="201">
        <f t="shared" si="1"/>
        <v>11</v>
      </c>
      <c r="J23" s="209">
        <v>0</v>
      </c>
      <c r="K23" s="206">
        <f>VLOOKUP(I23,'Формула рейтинга'!$A$3:$AZ$203,J23+2,FALSE)*10</f>
        <v>0</v>
      </c>
      <c r="L23" s="213">
        <f t="shared" si="2"/>
        <v>0</v>
      </c>
    </row>
    <row r="24" s="41" customFormat="true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07">
        <v>28</v>
      </c>
      <c r="H24" s="200">
        <f t="shared" si="0"/>
        <v>42874</v>
      </c>
      <c r="I24" s="201">
        <f t="shared" si="1"/>
        <v>11</v>
      </c>
      <c r="J24" s="209">
        <v>0</v>
      </c>
      <c r="K24" s="206">
        <f>VLOOKUP(I24,'Формула рейтинга'!$A$3:$AZ$203,J24+2,FALSE)*10</f>
        <v>0</v>
      </c>
      <c r="L24" s="213">
        <f t="shared" si="2"/>
        <v>0</v>
      </c>
    </row>
    <row r="25" s="41" customFormat="true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07">
        <v>37</v>
      </c>
      <c r="H25" s="200">
        <f t="shared" si="0"/>
        <v>42874</v>
      </c>
      <c r="I25" s="201">
        <f t="shared" si="1"/>
        <v>11</v>
      </c>
      <c r="J25" s="209">
        <v>0</v>
      </c>
      <c r="K25" s="206">
        <f>VLOOKUP(I25,'Формула рейтинга'!$A$3:$AZ$203,J25+2,FALSE)*10</f>
        <v>0</v>
      </c>
      <c r="L25" s="213">
        <f t="shared" si="2"/>
        <v>0</v>
      </c>
    </row>
    <row r="26" s="41" customFormat="true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07">
        <v>38</v>
      </c>
      <c r="H26" s="200">
        <f t="shared" si="0"/>
        <v>42874</v>
      </c>
      <c r="I26" s="201">
        <f t="shared" si="1"/>
        <v>11</v>
      </c>
      <c r="J26" s="209">
        <v>0</v>
      </c>
      <c r="K26" s="206">
        <f>VLOOKUP(I26,'Формула рейтинга'!$A$3:$AZ$203,J26+2,FALSE)*10</f>
        <v>0</v>
      </c>
      <c r="L26" s="213">
        <f t="shared" si="2"/>
        <v>0</v>
      </c>
    </row>
    <row r="27" s="41" customFormat="true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07">
        <v>21</v>
      </c>
      <c r="H27" s="200">
        <f t="shared" si="0"/>
        <v>42874</v>
      </c>
      <c r="I27" s="201">
        <f t="shared" si="1"/>
        <v>11</v>
      </c>
      <c r="J27" s="209">
        <v>0</v>
      </c>
      <c r="K27" s="206">
        <f>VLOOKUP(I27,'Формула рейтинга'!$A$3:$AZ$203,J27+2,FALSE)*10</f>
        <v>0</v>
      </c>
      <c r="L27" s="213">
        <f t="shared" si="2"/>
        <v>0</v>
      </c>
    </row>
    <row r="28" s="41" customFormat="true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07">
        <v>27</v>
      </c>
      <c r="H28" s="200">
        <f t="shared" si="0"/>
        <v>42874</v>
      </c>
      <c r="I28" s="201">
        <f t="shared" si="1"/>
        <v>11</v>
      </c>
      <c r="J28" s="209">
        <v>0</v>
      </c>
      <c r="K28" s="206">
        <f>VLOOKUP(I28,'Формула рейтинга'!$A$3:$AZ$203,J28+2,FALSE)*10</f>
        <v>0</v>
      </c>
      <c r="L28" s="213">
        <f t="shared" si="2"/>
        <v>0</v>
      </c>
    </row>
    <row r="29" s="41" customFormat="true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07">
        <v>25</v>
      </c>
      <c r="H29" s="200">
        <f t="shared" si="0"/>
        <v>42874</v>
      </c>
      <c r="I29" s="201">
        <f t="shared" si="1"/>
        <v>11</v>
      </c>
      <c r="J29" s="209">
        <v>0</v>
      </c>
      <c r="K29" s="206">
        <f>VLOOKUP(I29,'Формула рейтинга'!$A$3:$AZ$203,J29+2,FALSE)*10</f>
        <v>0</v>
      </c>
      <c r="L29" s="213">
        <f t="shared" si="2"/>
        <v>0</v>
      </c>
    </row>
    <row r="30" s="41" customFormat="true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07">
        <v>24</v>
      </c>
      <c r="H30" s="200">
        <f t="shared" si="0"/>
        <v>42874</v>
      </c>
      <c r="I30" s="201">
        <f t="shared" si="1"/>
        <v>11</v>
      </c>
      <c r="J30" s="209">
        <v>0</v>
      </c>
      <c r="K30" s="206">
        <f>VLOOKUP(I30,'Формула рейтинга'!$A$3:$AZ$203,J30+2,FALSE)*10</f>
        <v>0</v>
      </c>
      <c r="L30" s="213">
        <f t="shared" si="2"/>
        <v>0</v>
      </c>
    </row>
    <row r="31" s="41" customFormat="true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07">
        <v>39</v>
      </c>
      <c r="H31" s="200">
        <f t="shared" si="0"/>
        <v>42874</v>
      </c>
      <c r="I31" s="201">
        <f t="shared" si="1"/>
        <v>11</v>
      </c>
      <c r="J31" s="209">
        <v>0</v>
      </c>
      <c r="K31" s="206">
        <f>VLOOKUP(I31,'Формула рейтинга'!$A$3:$AZ$203,J31+2,FALSE)*10</f>
        <v>0</v>
      </c>
      <c r="L31" s="213">
        <f t="shared" si="2"/>
        <v>0</v>
      </c>
    </row>
    <row r="32" s="41" customFormat="true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07">
        <v>32</v>
      </c>
      <c r="H32" s="200">
        <f t="shared" si="0"/>
        <v>42874</v>
      </c>
      <c r="I32" s="201">
        <f t="shared" si="1"/>
        <v>11</v>
      </c>
      <c r="J32" s="209">
        <v>0</v>
      </c>
      <c r="K32" s="206">
        <f>VLOOKUP(I32,'Формула рейтинга'!$A$3:$AZ$203,J32+2,FALSE)*10</f>
        <v>0</v>
      </c>
      <c r="L32" s="213">
        <f t="shared" si="2"/>
        <v>0</v>
      </c>
    </row>
    <row r="33" s="41" customFormat="true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07">
        <v>35</v>
      </c>
      <c r="H33" s="200">
        <f t="shared" si="0"/>
        <v>42874</v>
      </c>
      <c r="I33" s="201">
        <f t="shared" si="1"/>
        <v>11</v>
      </c>
      <c r="J33" s="209">
        <v>0</v>
      </c>
      <c r="K33" s="206">
        <f>VLOOKUP(I33,'Формула рейтинга'!$A$3:$AZ$203,J33+2,FALSE)*10</f>
        <v>0</v>
      </c>
      <c r="L33" s="213">
        <f t="shared" si="2"/>
        <v>0</v>
      </c>
    </row>
    <row r="34" s="41" customFormat="true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07">
        <v>34</v>
      </c>
      <c r="H34" s="200">
        <f t="shared" si="0"/>
        <v>42874</v>
      </c>
      <c r="I34" s="201">
        <f t="shared" si="1"/>
        <v>11</v>
      </c>
      <c r="J34" s="209">
        <v>0</v>
      </c>
      <c r="K34" s="206">
        <f>VLOOKUP(I34,'Формула рейтинга'!$A$3:$AZ$203,J34+2,FALSE)*10</f>
        <v>0</v>
      </c>
      <c r="L34" s="213">
        <f t="shared" si="2"/>
        <v>0</v>
      </c>
    </row>
    <row r="35" s="41" customFormat="true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199">
        <v>29</v>
      </c>
      <c r="H35" s="200">
        <f t="shared" si="0"/>
        <v>42874</v>
      </c>
      <c r="I35" s="201">
        <f t="shared" si="1"/>
        <v>11</v>
      </c>
      <c r="J35" s="209">
        <v>0</v>
      </c>
      <c r="K35" s="206">
        <f>VLOOKUP(I35,'Формула рейтинга'!$A$3:$AZ$203,J35+2,FALSE)*10</f>
        <v>0</v>
      </c>
      <c r="L35" s="213">
        <f t="shared" si="2"/>
        <v>0</v>
      </c>
    </row>
    <row r="36" s="41" customFormat="true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07">
        <v>20</v>
      </c>
      <c r="H36" s="200">
        <f t="shared" si="0"/>
        <v>42874</v>
      </c>
      <c r="I36" s="201">
        <f t="shared" si="1"/>
        <v>11</v>
      </c>
      <c r="J36" s="209">
        <v>0</v>
      </c>
      <c r="K36" s="206">
        <f>VLOOKUP(I36,'Формула рейтинга'!$A$3:$AZ$203,J36+2,FALSE)*10</f>
        <v>0</v>
      </c>
      <c r="L36" s="213">
        <f t="shared" si="2"/>
        <v>0</v>
      </c>
    </row>
    <row r="37" s="41" customFormat="true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199">
        <v>36</v>
      </c>
      <c r="H37" s="200">
        <f t="shared" si="0"/>
        <v>42874</v>
      </c>
      <c r="I37" s="201">
        <f t="shared" si="1"/>
        <v>11</v>
      </c>
      <c r="J37" s="209">
        <v>0</v>
      </c>
      <c r="K37" s="206">
        <f>VLOOKUP(I37,'Формула рейтинга'!$A$3:$AZ$203,J37+2,FALSE)*10</f>
        <v>0</v>
      </c>
      <c r="L37" s="213">
        <f t="shared" si="2"/>
        <v>0</v>
      </c>
    </row>
    <row r="38" s="41" customFormat="true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07">
        <v>23</v>
      </c>
      <c r="H38" s="200">
        <f t="shared" si="0"/>
        <v>42874</v>
      </c>
      <c r="I38" s="201">
        <f t="shared" si="1"/>
        <v>11</v>
      </c>
      <c r="J38" s="209">
        <v>0</v>
      </c>
      <c r="K38" s="206">
        <f>VLOOKUP(I38,'Формула рейтинга'!$A$3:$AZ$203,J38+2,FALSE)*10</f>
        <v>0</v>
      </c>
      <c r="L38" s="213">
        <f t="shared" si="2"/>
        <v>0</v>
      </c>
    </row>
    <row r="39" s="41" customFormat="true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07">
        <v>26</v>
      </c>
      <c r="H39" s="200">
        <f t="shared" si="0"/>
        <v>42874</v>
      </c>
      <c r="I39" s="201">
        <f t="shared" si="1"/>
        <v>11</v>
      </c>
      <c r="J39" s="209">
        <v>0</v>
      </c>
      <c r="K39" s="206">
        <f>VLOOKUP(I39,'Формула рейтинга'!$A$3:$AZ$203,J39+2,FALSE)*10</f>
        <v>0</v>
      </c>
      <c r="L39" s="213">
        <f t="shared" si="2"/>
        <v>0</v>
      </c>
    </row>
    <row r="40" s="41" customFormat="true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07">
        <v>30</v>
      </c>
      <c r="H40" s="200">
        <f t="shared" si="0"/>
        <v>42874</v>
      </c>
      <c r="I40" s="201">
        <f t="shared" si="1"/>
        <v>11</v>
      </c>
      <c r="J40" s="209">
        <v>0</v>
      </c>
      <c r="K40" s="206">
        <f>VLOOKUP(I40,'Формула рейтинга'!$A$3:$AZ$203,J40+2,FALSE)*10</f>
        <v>0</v>
      </c>
      <c r="L40" s="213">
        <f t="shared" si="2"/>
        <v>0</v>
      </c>
    </row>
    <row r="41" s="41" customFormat="true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199">
        <v>33</v>
      </c>
      <c r="H41" s="200">
        <f t="shared" si="0"/>
        <v>42874</v>
      </c>
      <c r="I41" s="201">
        <f t="shared" si="1"/>
        <v>11</v>
      </c>
      <c r="J41" s="209">
        <v>0</v>
      </c>
      <c r="K41" s="206">
        <f>VLOOKUP(I41,'Формула рейтинга'!$A$3:$AZ$203,J41+2,FALSE)*10</f>
        <v>0</v>
      </c>
      <c r="L41" s="213">
        <f t="shared" si="2"/>
        <v>0</v>
      </c>
    </row>
    <row r="42" s="41" customFormat="true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07">
        <v>31</v>
      </c>
      <c r="H42" s="200">
        <f t="shared" si="0"/>
        <v>42874</v>
      </c>
      <c r="I42" s="201">
        <f t="shared" si="1"/>
        <v>11</v>
      </c>
      <c r="J42" s="209">
        <v>0</v>
      </c>
      <c r="K42" s="206">
        <f>VLOOKUP(I42,'Формула рейтинга'!$A$3:$AZ$203,J42+2,FALSE)*10</f>
        <v>0</v>
      </c>
      <c r="L42" s="213">
        <f t="shared" si="2"/>
        <v>0</v>
      </c>
    </row>
    <row r="43" s="27" customFormat="true">
      <c r="A43" s="40"/>
      <c r="B43" s="40"/>
      <c r="C43" s="40"/>
      <c r="D43" s="40"/>
      <c r="E43" s="40"/>
      <c r="F43" s="40"/>
      <c r="G43" s="40"/>
    </row>
    <row r="44" s="27" customFormat="true">
      <c r="A44" s="40"/>
      <c r="B44" s="40"/>
      <c r="C44" s="40"/>
      <c r="D44" s="40"/>
      <c r="E44" s="40"/>
      <c r="F44" s="40"/>
      <c r="G44" s="40"/>
    </row>
    <row r="45" s="27" customFormat="true">
      <c r="A45" s="40"/>
      <c r="B45" s="40"/>
      <c r="C45" s="40"/>
      <c r="D45" s="40"/>
      <c r="E45" s="40"/>
      <c r="F45" s="40"/>
      <c r="G45" s="40"/>
    </row>
    <row r="46" s="27" customFormat="true">
      <c r="A46" s="40"/>
      <c r="B46" s="40"/>
      <c r="C46" s="40"/>
      <c r="D46" s="40"/>
      <c r="E46" s="40"/>
      <c r="F46" s="40"/>
      <c r="G46" s="40"/>
    </row>
    <row r="47" s="27" customFormat="true">
      <c r="A47" s="40"/>
      <c r="B47" s="40"/>
      <c r="C47" s="40"/>
      <c r="D47" s="40"/>
      <c r="E47" s="40"/>
      <c r="F47" s="40"/>
      <c r="G47" s="40"/>
    </row>
    <row r="48" s="27" customFormat="true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workbookViewId="0">
      <selection activeCell="H12" sqref="H12"/>
    </sheetView>
  </sheetViews>
  <sheetFormatPr defaultRowHeight="15"/>
  <cols>
    <col min="4" max="4" width="14.7109375" bestFit="true" customWidth="true"/>
    <col min="5" max="5" width="11.140625" bestFit="true" customWidth="true"/>
    <col min="6" max="6" width="14.42578125" bestFit="true" customWidth="true"/>
    <col min="8" max="8" width="10.5703125" bestFit="true" customWidth="true"/>
    <col min="12" max="12" width="28.5703125" bestFit="true" customWidth="true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  <c r="IV1" s="239"/>
    </row>
    <row r="2">
      <c r="A2" s="275" t="str">
        <f>'Сводная таблица'!D2</f>
        <v>Группы 114 05 115 - 114 05 215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69"/>
    </row>
    <row r="3" ht="15" customHeight="true">
      <c r="A3" s="240" t="str">
        <f>'Сводная таблица'!A3:A4</f>
        <v>№ п/п</v>
      </c>
      <c r="B3" s="240" t="str">
        <f>'Сводная таблица'!B3:B4</f>
        <v>группа</v>
      </c>
      <c r="C3" s="243" t="str">
        <f>'Сводная таблица'!C3:C4</f>
        <v>подргуппа</v>
      </c>
      <c r="D3" s="240" t="str">
        <f>'Сводная таблица'!D3:D4</f>
        <v>Фамилия</v>
      </c>
      <c r="E3" s="240" t="str">
        <f>'Сводная таблица'!E3:E4</f>
        <v>Имя</v>
      </c>
      <c r="F3" s="240" t="str">
        <f>'Сводная таблица'!F3:F4</f>
        <v>Отчество</v>
      </c>
      <c r="G3" s="240" t="s">
        <v>112</v>
      </c>
      <c r="H3" s="240" t="s">
        <v>35</v>
      </c>
      <c r="I3" s="276" t="s">
        <v>38</v>
      </c>
      <c r="J3" s="276" t="s">
        <v>37</v>
      </c>
      <c r="K3" s="276" t="s">
        <v>34</v>
      </c>
      <c r="L3" s="276" t="s">
        <v>139</v>
      </c>
    </row>
    <row r="4">
      <c r="A4" s="240"/>
      <c r="B4" s="240"/>
      <c r="C4" s="243"/>
      <c r="D4" s="240"/>
      <c r="E4" s="240"/>
      <c r="F4" s="240"/>
      <c r="G4" s="240"/>
      <c r="H4" s="240"/>
      <c r="I4" s="276"/>
      <c r="J4" s="276"/>
      <c r="K4" s="276"/>
      <c r="L4" s="276"/>
    </row>
    <row r="5" s="41" customFormat="true">
      <c r="A5" s="199">
        <v>1</v>
      </c>
      <c r="B5" s="207">
        <v>11405115</v>
      </c>
      <c r="C5" s="215">
        <v>1</v>
      </c>
      <c r="D5" s="29" t="s">
        <v>39</v>
      </c>
      <c r="E5" s="29" t="s">
        <v>22</v>
      </c>
      <c r="F5" s="29" t="s">
        <v>23</v>
      </c>
      <c r="G5" s="199">
        <v>1</v>
      </c>
      <c r="H5" s="200">
        <f>DATE(2017,5,19)</f>
        <v>42874</v>
      </c>
      <c r="I5" s="201">
        <f>WEEKNUM(H5)-WEEKNUM(DATE(2017,3,1))</f>
        <v>11</v>
      </c>
      <c r="J5" s="209">
        <v>0</v>
      </c>
      <c r="K5" s="206">
        <f>VLOOKUP(I5,'Формула рейтинга'!$A$3:$AZ$203,J5+2,FALSE)*10</f>
        <v>0</v>
      </c>
      <c r="L5" s="213">
        <f>J5/49*100</f>
        <v>0</v>
      </c>
    </row>
    <row r="6" s="41" customFormat="true">
      <c r="A6" s="199">
        <v>2</v>
      </c>
      <c r="B6" s="207">
        <v>11405115</v>
      </c>
      <c r="C6" s="215">
        <v>1</v>
      </c>
      <c r="D6" s="29" t="s">
        <v>40</v>
      </c>
      <c r="E6" s="29" t="s">
        <v>41</v>
      </c>
      <c r="F6" s="29" t="s">
        <v>42</v>
      </c>
      <c r="G6" s="199">
        <v>12</v>
      </c>
      <c r="H6" s="200">
        <f t="shared" ref="H6:H42" si="0">DATE(2017,5,19)</f>
        <v>42874</v>
      </c>
      <c r="I6" s="201">
        <f t="shared" ref="I6:I42" si="1">WEEKNUM(H6)-WEEKNUM(DATE(2017,3,1))</f>
        <v>11</v>
      </c>
      <c r="J6" s="209">
        <v>0</v>
      </c>
      <c r="K6" s="206">
        <f>VLOOKUP(I6,'Формула рейтинга'!$A$3:$AZ$203,J6+2,FALSE)*10</f>
        <v>0</v>
      </c>
      <c r="L6" s="213">
        <f t="shared" ref="L6:L42" si="2">J6/49*100</f>
        <v>0</v>
      </c>
      <c r="M6" s="61"/>
    </row>
    <row r="7" s="41" customFormat="true">
      <c r="A7" s="199">
        <v>3</v>
      </c>
      <c r="B7" s="207">
        <v>11405115</v>
      </c>
      <c r="C7" s="215">
        <v>1</v>
      </c>
      <c r="D7" s="29" t="s">
        <v>43</v>
      </c>
      <c r="E7" s="29" t="s">
        <v>26</v>
      </c>
      <c r="F7" s="29" t="s">
        <v>10</v>
      </c>
      <c r="G7" s="199">
        <v>3</v>
      </c>
      <c r="H7" s="200">
        <f t="shared" si="0"/>
        <v>42874</v>
      </c>
      <c r="I7" s="201">
        <f t="shared" si="1"/>
        <v>11</v>
      </c>
      <c r="J7" s="209">
        <v>0</v>
      </c>
      <c r="K7" s="206">
        <f>VLOOKUP(I7,'Формула рейтинга'!$A$3:$AZ$203,J7+2,FALSE)*10</f>
        <v>0</v>
      </c>
      <c r="L7" s="213">
        <f t="shared" si="2"/>
        <v>0</v>
      </c>
    </row>
    <row r="8" s="41" customFormat="true">
      <c r="A8" s="199">
        <v>4</v>
      </c>
      <c r="B8" s="207">
        <v>11405115</v>
      </c>
      <c r="C8" s="215">
        <v>1</v>
      </c>
      <c r="D8" s="29" t="s">
        <v>44</v>
      </c>
      <c r="E8" s="29" t="s">
        <v>45</v>
      </c>
      <c r="F8" s="29" t="s">
        <v>20</v>
      </c>
      <c r="G8" s="199">
        <v>9</v>
      </c>
      <c r="H8" s="200">
        <f t="shared" si="0"/>
        <v>42874</v>
      </c>
      <c r="I8" s="201">
        <f t="shared" si="1"/>
        <v>11</v>
      </c>
      <c r="J8" s="209">
        <v>0</v>
      </c>
      <c r="K8" s="206">
        <f>VLOOKUP(I8,'Формула рейтинга'!$A$3:$AZ$203,J8+2,FALSE)*10</f>
        <v>0</v>
      </c>
      <c r="L8" s="213">
        <f t="shared" si="2"/>
        <v>0</v>
      </c>
    </row>
    <row r="9" s="41" customFormat="true">
      <c r="A9" s="199">
        <v>5</v>
      </c>
      <c r="B9" s="207">
        <v>11405115</v>
      </c>
      <c r="C9" s="215">
        <v>1</v>
      </c>
      <c r="D9" s="29" t="s">
        <v>46</v>
      </c>
      <c r="E9" s="29" t="s">
        <v>16</v>
      </c>
      <c r="F9" s="29" t="s">
        <v>47</v>
      </c>
      <c r="G9" s="199">
        <v>6</v>
      </c>
      <c r="H9" s="200">
        <f t="shared" si="0"/>
        <v>42874</v>
      </c>
      <c r="I9" s="201">
        <f t="shared" si="1"/>
        <v>11</v>
      </c>
      <c r="J9" s="209">
        <v>0</v>
      </c>
      <c r="K9" s="206">
        <f>VLOOKUP(I9,'Формула рейтинга'!$A$3:$AZ$203,J9+2,FALSE)*10</f>
        <v>0</v>
      </c>
      <c r="L9" s="213">
        <f t="shared" si="2"/>
        <v>0</v>
      </c>
    </row>
    <row r="10" s="41" customFormat="true">
      <c r="A10" s="199">
        <v>6</v>
      </c>
      <c r="B10" s="207">
        <v>11405115</v>
      </c>
      <c r="C10" s="215">
        <v>1</v>
      </c>
      <c r="D10" s="29" t="s">
        <v>48</v>
      </c>
      <c r="E10" s="29" t="s">
        <v>49</v>
      </c>
      <c r="F10" s="29" t="s">
        <v>50</v>
      </c>
      <c r="G10" s="199">
        <v>22</v>
      </c>
      <c r="H10" s="200">
        <f t="shared" si="0"/>
        <v>42874</v>
      </c>
      <c r="I10" s="201">
        <f t="shared" si="1"/>
        <v>11</v>
      </c>
      <c r="J10" s="209">
        <v>0</v>
      </c>
      <c r="K10" s="206">
        <f>VLOOKUP(I10,'Формула рейтинга'!$A$3:$AZ$203,J10+2,FALSE)*10</f>
        <v>0</v>
      </c>
      <c r="L10" s="213">
        <f t="shared" si="2"/>
        <v>0</v>
      </c>
    </row>
    <row r="11" s="41" customFormat="true">
      <c r="A11" s="199">
        <v>7</v>
      </c>
      <c r="B11" s="207">
        <v>11405115</v>
      </c>
      <c r="C11" s="215">
        <v>1</v>
      </c>
      <c r="D11" s="29" t="s">
        <v>51</v>
      </c>
      <c r="E11" s="29" t="s">
        <v>52</v>
      </c>
      <c r="F11" s="29" t="s">
        <v>53</v>
      </c>
      <c r="G11" s="199">
        <v>8</v>
      </c>
      <c r="H11" s="200">
        <f t="shared" si="0"/>
        <v>42874</v>
      </c>
      <c r="I11" s="201">
        <f t="shared" si="1"/>
        <v>11</v>
      </c>
      <c r="J11" s="209">
        <v>0</v>
      </c>
      <c r="K11" s="206">
        <f>VLOOKUP(I11,'Формула рейтинга'!$A$3:$AZ$203,J11+2,FALSE)*10</f>
        <v>0</v>
      </c>
      <c r="L11" s="213">
        <f t="shared" si="2"/>
        <v>0</v>
      </c>
    </row>
    <row r="12" s="41" customFormat="true">
      <c r="A12" s="199">
        <v>8</v>
      </c>
      <c r="B12" s="207">
        <v>11405115</v>
      </c>
      <c r="C12" s="215">
        <v>1</v>
      </c>
      <c r="D12" s="29" t="s">
        <v>123</v>
      </c>
      <c r="E12" s="29" t="s">
        <v>54</v>
      </c>
      <c r="F12" s="29" t="s">
        <v>23</v>
      </c>
      <c r="G12" s="199">
        <v>14</v>
      </c>
      <c r="H12" s="200">
        <f t="shared" si="0"/>
        <v>42874</v>
      </c>
      <c r="I12" s="201">
        <f t="shared" si="1"/>
        <v>11</v>
      </c>
      <c r="J12" s="209">
        <v>0</v>
      </c>
      <c r="K12" s="206">
        <f>VLOOKUP(I12,'Формула рейтинга'!$A$3:$AZ$203,J12+2,FALSE)*10</f>
        <v>0</v>
      </c>
      <c r="L12" s="213">
        <f t="shared" si="2"/>
        <v>0</v>
      </c>
    </row>
    <row r="13" s="41" customFormat="true">
      <c r="A13" s="199">
        <v>9</v>
      </c>
      <c r="B13" s="207">
        <v>11405115</v>
      </c>
      <c r="C13" s="215">
        <v>1</v>
      </c>
      <c r="D13" s="29" t="s">
        <v>55</v>
      </c>
      <c r="E13" s="29" t="s">
        <v>56</v>
      </c>
      <c r="F13" s="29" t="s">
        <v>14</v>
      </c>
      <c r="G13" s="199">
        <v>5</v>
      </c>
      <c r="H13" s="200">
        <f t="shared" si="0"/>
        <v>42874</v>
      </c>
      <c r="I13" s="201">
        <f t="shared" si="1"/>
        <v>11</v>
      </c>
      <c r="J13" s="209">
        <v>0</v>
      </c>
      <c r="K13" s="206">
        <f>VLOOKUP(I13,'Формула рейтинга'!$A$3:$AZ$203,J13+2,FALSE)*10</f>
        <v>0</v>
      </c>
      <c r="L13" s="213">
        <f t="shared" si="2"/>
        <v>0</v>
      </c>
    </row>
    <row r="14" s="41" customFormat="true">
      <c r="A14" s="199">
        <v>10</v>
      </c>
      <c r="B14" s="207">
        <v>11405115</v>
      </c>
      <c r="C14" s="215">
        <v>1</v>
      </c>
      <c r="D14" s="29" t="s">
        <v>57</v>
      </c>
      <c r="E14" s="29" t="s">
        <v>58</v>
      </c>
      <c r="F14" s="29" t="s">
        <v>18</v>
      </c>
      <c r="G14" s="199">
        <v>7</v>
      </c>
      <c r="H14" s="200">
        <f t="shared" si="0"/>
        <v>42874</v>
      </c>
      <c r="I14" s="201">
        <f t="shared" si="1"/>
        <v>11</v>
      </c>
      <c r="J14" s="209">
        <v>0</v>
      </c>
      <c r="K14" s="206">
        <f>VLOOKUP(I14,'Формула рейтинга'!$A$3:$AZ$203,J14+2,FALSE)*10</f>
        <v>0</v>
      </c>
      <c r="L14" s="213">
        <f t="shared" si="2"/>
        <v>0</v>
      </c>
    </row>
    <row r="15" s="41" customFormat="true">
      <c r="A15" s="199">
        <v>11</v>
      </c>
      <c r="B15" s="207">
        <v>11405115</v>
      </c>
      <c r="C15" s="208">
        <v>2</v>
      </c>
      <c r="D15" s="29" t="s">
        <v>124</v>
      </c>
      <c r="E15" s="29" t="s">
        <v>22</v>
      </c>
      <c r="F15" s="29" t="s">
        <v>24</v>
      </c>
      <c r="G15" s="199">
        <v>2</v>
      </c>
      <c r="H15" s="200">
        <f t="shared" si="0"/>
        <v>42874</v>
      </c>
      <c r="I15" s="201">
        <f t="shared" si="1"/>
        <v>11</v>
      </c>
      <c r="J15" s="209">
        <v>0</v>
      </c>
      <c r="K15" s="206">
        <f>VLOOKUP(I15,'Формула рейтинга'!$A$3:$AZ$203,J15+2,FALSE)*10</f>
        <v>0</v>
      </c>
      <c r="L15" s="213">
        <f t="shared" si="2"/>
        <v>0</v>
      </c>
    </row>
    <row r="16" s="41" customFormat="true">
      <c r="A16" s="199">
        <v>12</v>
      </c>
      <c r="B16" s="207">
        <v>11405115</v>
      </c>
      <c r="C16" s="208">
        <v>2</v>
      </c>
      <c r="D16" s="29" t="s">
        <v>59</v>
      </c>
      <c r="E16" s="29" t="s">
        <v>60</v>
      </c>
      <c r="F16" s="29" t="s">
        <v>61</v>
      </c>
      <c r="G16" s="199">
        <v>17</v>
      </c>
      <c r="H16" s="200">
        <f t="shared" si="0"/>
        <v>42874</v>
      </c>
      <c r="I16" s="201">
        <f t="shared" si="1"/>
        <v>11</v>
      </c>
      <c r="J16" s="209">
        <v>0</v>
      </c>
      <c r="K16" s="206">
        <f>VLOOKUP(I16,'Формула рейтинга'!$A$3:$AZ$203,J16+2,FALSE)*10</f>
        <v>0</v>
      </c>
      <c r="L16" s="213">
        <f t="shared" si="2"/>
        <v>0</v>
      </c>
    </row>
    <row r="17" s="41" customFormat="true">
      <c r="A17" s="199">
        <v>13</v>
      </c>
      <c r="B17" s="207">
        <v>11405115</v>
      </c>
      <c r="C17" s="208">
        <v>2</v>
      </c>
      <c r="D17" s="29" t="s">
        <v>62</v>
      </c>
      <c r="E17" s="29" t="s">
        <v>63</v>
      </c>
      <c r="F17" s="29" t="s">
        <v>64</v>
      </c>
      <c r="G17" s="199">
        <v>15</v>
      </c>
      <c r="H17" s="200">
        <f t="shared" si="0"/>
        <v>42874</v>
      </c>
      <c r="I17" s="201">
        <f t="shared" si="1"/>
        <v>11</v>
      </c>
      <c r="J17" s="209">
        <v>0</v>
      </c>
      <c r="K17" s="206">
        <f>VLOOKUP(I17,'Формула рейтинга'!$A$3:$AZ$203,J17+2,FALSE)*10</f>
        <v>0</v>
      </c>
      <c r="L17" s="213">
        <f t="shared" si="2"/>
        <v>0</v>
      </c>
    </row>
    <row r="18" s="41" customFormat="true">
      <c r="A18" s="199">
        <v>14</v>
      </c>
      <c r="B18" s="207">
        <v>11405115</v>
      </c>
      <c r="C18" s="208">
        <v>2</v>
      </c>
      <c r="D18" s="29" t="s">
        <v>65</v>
      </c>
      <c r="E18" s="29" t="s">
        <v>9</v>
      </c>
      <c r="F18" s="29" t="s">
        <v>25</v>
      </c>
      <c r="G18" s="199">
        <v>19</v>
      </c>
      <c r="H18" s="200">
        <f t="shared" si="0"/>
        <v>42874</v>
      </c>
      <c r="I18" s="201">
        <f t="shared" si="1"/>
        <v>11</v>
      </c>
      <c r="J18" s="209">
        <v>0</v>
      </c>
      <c r="K18" s="206">
        <f>VLOOKUP(I18,'Формула рейтинга'!$A$3:$AZ$203,J18+2,FALSE)*10</f>
        <v>0</v>
      </c>
      <c r="L18" s="213">
        <f t="shared" si="2"/>
        <v>0</v>
      </c>
    </row>
    <row r="19" s="41" customFormat="true">
      <c r="A19" s="199">
        <v>15</v>
      </c>
      <c r="B19" s="207">
        <v>11405115</v>
      </c>
      <c r="C19" s="208">
        <v>2</v>
      </c>
      <c r="D19" s="29" t="s">
        <v>66</v>
      </c>
      <c r="E19" s="29" t="s">
        <v>22</v>
      </c>
      <c r="F19" s="29" t="s">
        <v>23</v>
      </c>
      <c r="G19" s="199">
        <v>4</v>
      </c>
      <c r="H19" s="200">
        <f t="shared" si="0"/>
        <v>42874</v>
      </c>
      <c r="I19" s="201">
        <f t="shared" si="1"/>
        <v>11</v>
      </c>
      <c r="J19" s="209">
        <v>0</v>
      </c>
      <c r="K19" s="206">
        <f>VLOOKUP(I19,'Формула рейтинга'!$A$3:$AZ$203,J19+2,FALSE)*10</f>
        <v>0</v>
      </c>
      <c r="L19" s="213">
        <f t="shared" si="2"/>
        <v>0</v>
      </c>
    </row>
    <row r="20" s="41" customFormat="true">
      <c r="A20" s="199">
        <v>16</v>
      </c>
      <c r="B20" s="207">
        <v>11405115</v>
      </c>
      <c r="C20" s="208">
        <v>2</v>
      </c>
      <c r="D20" s="29" t="s">
        <v>67</v>
      </c>
      <c r="E20" s="29" t="s">
        <v>68</v>
      </c>
      <c r="F20" s="29" t="s">
        <v>18</v>
      </c>
      <c r="G20" s="199">
        <v>13</v>
      </c>
      <c r="H20" s="200">
        <f t="shared" si="0"/>
        <v>42874</v>
      </c>
      <c r="I20" s="201">
        <f t="shared" si="1"/>
        <v>11</v>
      </c>
      <c r="J20" s="209">
        <v>0</v>
      </c>
      <c r="K20" s="206">
        <f>VLOOKUP(I20,'Формула рейтинга'!$A$3:$AZ$203,J20+2,FALSE)*10</f>
        <v>0</v>
      </c>
      <c r="L20" s="213">
        <f t="shared" si="2"/>
        <v>0</v>
      </c>
    </row>
    <row r="21" s="41" customFormat="true">
      <c r="A21" s="199">
        <v>17</v>
      </c>
      <c r="B21" s="207">
        <v>11405115</v>
      </c>
      <c r="C21" s="208">
        <v>2</v>
      </c>
      <c r="D21" s="29" t="s">
        <v>69</v>
      </c>
      <c r="E21" s="29" t="s">
        <v>19</v>
      </c>
      <c r="F21" s="29" t="s">
        <v>23</v>
      </c>
      <c r="G21" s="199">
        <v>11</v>
      </c>
      <c r="H21" s="200">
        <f t="shared" si="0"/>
        <v>42874</v>
      </c>
      <c r="I21" s="201">
        <f t="shared" si="1"/>
        <v>11</v>
      </c>
      <c r="J21" s="209">
        <v>0</v>
      </c>
      <c r="K21" s="206">
        <f>VLOOKUP(I21,'Формула рейтинга'!$A$3:$AZ$203,J21+2,FALSE)*10</f>
        <v>0</v>
      </c>
      <c r="L21" s="213">
        <f t="shared" si="2"/>
        <v>0</v>
      </c>
    </row>
    <row r="22" s="41" customFormat="true">
      <c r="A22" s="199">
        <v>18</v>
      </c>
      <c r="B22" s="207">
        <v>11405115</v>
      </c>
      <c r="C22" s="208">
        <v>2</v>
      </c>
      <c r="D22" s="29" t="s">
        <v>70</v>
      </c>
      <c r="E22" s="29" t="s">
        <v>15</v>
      </c>
      <c r="F22" s="29" t="s">
        <v>10</v>
      </c>
      <c r="G22" s="199">
        <v>16</v>
      </c>
      <c r="H22" s="200">
        <f t="shared" si="0"/>
        <v>42874</v>
      </c>
      <c r="I22" s="201">
        <f t="shared" si="1"/>
        <v>11</v>
      </c>
      <c r="J22" s="209">
        <v>0</v>
      </c>
      <c r="K22" s="206">
        <f>VLOOKUP(I22,'Формула рейтинга'!$A$3:$AZ$203,J22+2,FALSE)*10</f>
        <v>0</v>
      </c>
      <c r="L22" s="213">
        <f t="shared" si="2"/>
        <v>0</v>
      </c>
    </row>
    <row r="23" s="41" customFormat="true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10</v>
      </c>
      <c r="H23" s="200">
        <f t="shared" si="0"/>
        <v>42874</v>
      </c>
      <c r="I23" s="201">
        <f t="shared" si="1"/>
        <v>11</v>
      </c>
      <c r="J23" s="209">
        <v>0</v>
      </c>
      <c r="K23" s="206">
        <f>VLOOKUP(I23,'Формула рейтинга'!$A$3:$AZ$203,J23+2,FALSE)*10</f>
        <v>0</v>
      </c>
      <c r="L23" s="213">
        <f t="shared" si="2"/>
        <v>0</v>
      </c>
    </row>
    <row r="24" s="41" customFormat="true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07">
        <v>28</v>
      </c>
      <c r="H24" s="200">
        <f t="shared" si="0"/>
        <v>42874</v>
      </c>
      <c r="I24" s="201">
        <f t="shared" si="1"/>
        <v>11</v>
      </c>
      <c r="J24" s="209">
        <v>0</v>
      </c>
      <c r="K24" s="206">
        <f>VLOOKUP(I24,'Формула рейтинга'!$A$3:$AZ$203,J24+2,FALSE)*10</f>
        <v>0</v>
      </c>
      <c r="L24" s="213">
        <f t="shared" si="2"/>
        <v>0</v>
      </c>
    </row>
    <row r="25" s="41" customFormat="true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07">
        <v>37</v>
      </c>
      <c r="H25" s="200">
        <f t="shared" si="0"/>
        <v>42874</v>
      </c>
      <c r="I25" s="201">
        <f t="shared" si="1"/>
        <v>11</v>
      </c>
      <c r="J25" s="209">
        <v>0</v>
      </c>
      <c r="K25" s="206">
        <f>VLOOKUP(I25,'Формула рейтинга'!$A$3:$AZ$203,J25+2,FALSE)*10</f>
        <v>0</v>
      </c>
      <c r="L25" s="213">
        <f t="shared" si="2"/>
        <v>0</v>
      </c>
    </row>
    <row r="26" s="41" customFormat="true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07">
        <v>38</v>
      </c>
      <c r="H26" s="200">
        <f t="shared" si="0"/>
        <v>42874</v>
      </c>
      <c r="I26" s="201">
        <f t="shared" si="1"/>
        <v>11</v>
      </c>
      <c r="J26" s="209">
        <v>0</v>
      </c>
      <c r="K26" s="206">
        <f>VLOOKUP(I26,'Формула рейтинга'!$A$3:$AZ$203,J26+2,FALSE)*10</f>
        <v>0</v>
      </c>
      <c r="L26" s="213">
        <f t="shared" si="2"/>
        <v>0</v>
      </c>
    </row>
    <row r="27" s="41" customFormat="true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07">
        <v>21</v>
      </c>
      <c r="H27" s="200">
        <f t="shared" si="0"/>
        <v>42874</v>
      </c>
      <c r="I27" s="201">
        <f t="shared" si="1"/>
        <v>11</v>
      </c>
      <c r="J27" s="209">
        <v>0</v>
      </c>
      <c r="K27" s="206">
        <f>VLOOKUP(I27,'Формула рейтинга'!$A$3:$AZ$203,J27+2,FALSE)*10</f>
        <v>0</v>
      </c>
      <c r="L27" s="213">
        <f t="shared" si="2"/>
        <v>0</v>
      </c>
    </row>
    <row r="28" s="41" customFormat="true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07">
        <v>27</v>
      </c>
      <c r="H28" s="200">
        <f t="shared" si="0"/>
        <v>42874</v>
      </c>
      <c r="I28" s="201">
        <f t="shared" si="1"/>
        <v>11</v>
      </c>
      <c r="J28" s="209">
        <v>0</v>
      </c>
      <c r="K28" s="206">
        <f>VLOOKUP(I28,'Формула рейтинга'!$A$3:$AZ$203,J28+2,FALSE)*10</f>
        <v>0</v>
      </c>
      <c r="L28" s="213">
        <f t="shared" si="2"/>
        <v>0</v>
      </c>
    </row>
    <row r="29" s="41" customFormat="true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07">
        <v>25</v>
      </c>
      <c r="H29" s="200">
        <f t="shared" si="0"/>
        <v>42874</v>
      </c>
      <c r="I29" s="201">
        <f t="shared" si="1"/>
        <v>11</v>
      </c>
      <c r="J29" s="209">
        <v>0</v>
      </c>
      <c r="K29" s="206">
        <f>VLOOKUP(I29,'Формула рейтинга'!$A$3:$AZ$203,J29+2,FALSE)*10</f>
        <v>0</v>
      </c>
      <c r="L29" s="213">
        <f t="shared" si="2"/>
        <v>0</v>
      </c>
    </row>
    <row r="30" s="41" customFormat="true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07">
        <v>24</v>
      </c>
      <c r="H30" s="200">
        <f t="shared" si="0"/>
        <v>42874</v>
      </c>
      <c r="I30" s="201">
        <f t="shared" si="1"/>
        <v>11</v>
      </c>
      <c r="J30" s="209">
        <v>0</v>
      </c>
      <c r="K30" s="206">
        <f>VLOOKUP(I30,'Формула рейтинга'!$A$3:$AZ$203,J30+2,FALSE)*10</f>
        <v>0</v>
      </c>
      <c r="L30" s="213">
        <f t="shared" si="2"/>
        <v>0</v>
      </c>
    </row>
    <row r="31" s="41" customFormat="true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07">
        <v>39</v>
      </c>
      <c r="H31" s="200">
        <f t="shared" si="0"/>
        <v>42874</v>
      </c>
      <c r="I31" s="201">
        <f t="shared" si="1"/>
        <v>11</v>
      </c>
      <c r="J31" s="209">
        <v>0</v>
      </c>
      <c r="K31" s="206">
        <f>VLOOKUP(I31,'Формула рейтинга'!$A$3:$AZ$203,J31+2,FALSE)*10</f>
        <v>0</v>
      </c>
      <c r="L31" s="213">
        <f t="shared" si="2"/>
        <v>0</v>
      </c>
    </row>
    <row r="32" s="41" customFormat="true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07">
        <v>32</v>
      </c>
      <c r="H32" s="200">
        <f t="shared" si="0"/>
        <v>42874</v>
      </c>
      <c r="I32" s="201">
        <f t="shared" si="1"/>
        <v>11</v>
      </c>
      <c r="J32" s="209">
        <v>0</v>
      </c>
      <c r="K32" s="206">
        <f>VLOOKUP(I32,'Формула рейтинга'!$A$3:$AZ$203,J32+2,FALSE)*10</f>
        <v>0</v>
      </c>
      <c r="L32" s="213">
        <f t="shared" si="2"/>
        <v>0</v>
      </c>
    </row>
    <row r="33" s="41" customFormat="true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07">
        <v>35</v>
      </c>
      <c r="H33" s="200">
        <f t="shared" si="0"/>
        <v>42874</v>
      </c>
      <c r="I33" s="201">
        <f t="shared" si="1"/>
        <v>11</v>
      </c>
      <c r="J33" s="209">
        <v>0</v>
      </c>
      <c r="K33" s="206">
        <f>VLOOKUP(I33,'Формула рейтинга'!$A$3:$AZ$203,J33+2,FALSE)*10</f>
        <v>0</v>
      </c>
      <c r="L33" s="213">
        <f t="shared" si="2"/>
        <v>0</v>
      </c>
    </row>
    <row r="34" s="41" customFormat="true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07">
        <v>34</v>
      </c>
      <c r="H34" s="200">
        <f t="shared" si="0"/>
        <v>42874</v>
      </c>
      <c r="I34" s="201">
        <f t="shared" si="1"/>
        <v>11</v>
      </c>
      <c r="J34" s="209">
        <v>0</v>
      </c>
      <c r="K34" s="206">
        <f>VLOOKUP(I34,'Формула рейтинга'!$A$3:$AZ$203,J34+2,FALSE)*10</f>
        <v>0</v>
      </c>
      <c r="L34" s="213">
        <f t="shared" si="2"/>
        <v>0</v>
      </c>
    </row>
    <row r="35" s="41" customFormat="true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199">
        <v>29</v>
      </c>
      <c r="H35" s="200">
        <f t="shared" si="0"/>
        <v>42874</v>
      </c>
      <c r="I35" s="201">
        <f t="shared" si="1"/>
        <v>11</v>
      </c>
      <c r="J35" s="209">
        <v>0</v>
      </c>
      <c r="K35" s="206">
        <f>VLOOKUP(I35,'Формула рейтинга'!$A$3:$AZ$203,J35+2,FALSE)*10</f>
        <v>0</v>
      </c>
      <c r="L35" s="213">
        <f t="shared" si="2"/>
        <v>0</v>
      </c>
    </row>
    <row r="36" s="41" customFormat="true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07">
        <v>20</v>
      </c>
      <c r="H36" s="200">
        <f t="shared" si="0"/>
        <v>42874</v>
      </c>
      <c r="I36" s="201">
        <f t="shared" si="1"/>
        <v>11</v>
      </c>
      <c r="J36" s="209">
        <v>0</v>
      </c>
      <c r="K36" s="206">
        <f>VLOOKUP(I36,'Формула рейтинга'!$A$3:$AZ$203,J36+2,FALSE)*10</f>
        <v>0</v>
      </c>
      <c r="L36" s="213">
        <f t="shared" si="2"/>
        <v>0</v>
      </c>
    </row>
    <row r="37" s="41" customFormat="true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199">
        <v>36</v>
      </c>
      <c r="H37" s="200">
        <f t="shared" si="0"/>
        <v>42874</v>
      </c>
      <c r="I37" s="201">
        <f t="shared" si="1"/>
        <v>11</v>
      </c>
      <c r="J37" s="209">
        <v>0</v>
      </c>
      <c r="K37" s="206">
        <f>VLOOKUP(I37,'Формула рейтинга'!$A$3:$AZ$203,J37+2,FALSE)*10</f>
        <v>0</v>
      </c>
      <c r="L37" s="213">
        <f t="shared" si="2"/>
        <v>0</v>
      </c>
    </row>
    <row r="38" s="41" customFormat="true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07">
        <v>23</v>
      </c>
      <c r="H38" s="200">
        <f t="shared" si="0"/>
        <v>42874</v>
      </c>
      <c r="I38" s="201">
        <f t="shared" si="1"/>
        <v>11</v>
      </c>
      <c r="J38" s="209">
        <v>0</v>
      </c>
      <c r="K38" s="206">
        <f>VLOOKUP(I38,'Формула рейтинга'!$A$3:$AZ$203,J38+2,FALSE)*10</f>
        <v>0</v>
      </c>
      <c r="L38" s="213">
        <f t="shared" si="2"/>
        <v>0</v>
      </c>
    </row>
    <row r="39" s="41" customFormat="true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07">
        <v>26</v>
      </c>
      <c r="H39" s="200">
        <f t="shared" si="0"/>
        <v>42874</v>
      </c>
      <c r="I39" s="201">
        <f t="shared" si="1"/>
        <v>11</v>
      </c>
      <c r="J39" s="209">
        <v>0</v>
      </c>
      <c r="K39" s="206">
        <f>VLOOKUP(I39,'Формула рейтинга'!$A$3:$AZ$203,J39+2,FALSE)*10</f>
        <v>0</v>
      </c>
      <c r="L39" s="213">
        <f t="shared" si="2"/>
        <v>0</v>
      </c>
    </row>
    <row r="40" s="41" customFormat="true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07">
        <v>30</v>
      </c>
      <c r="H40" s="200">
        <f t="shared" si="0"/>
        <v>42874</v>
      </c>
      <c r="I40" s="201">
        <f t="shared" si="1"/>
        <v>11</v>
      </c>
      <c r="J40" s="209">
        <v>0</v>
      </c>
      <c r="K40" s="206">
        <f>VLOOKUP(I40,'Формула рейтинга'!$A$3:$AZ$203,J40+2,FALSE)*10</f>
        <v>0</v>
      </c>
      <c r="L40" s="213">
        <f t="shared" si="2"/>
        <v>0</v>
      </c>
    </row>
    <row r="41" s="41" customFormat="true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199">
        <v>33</v>
      </c>
      <c r="H41" s="200">
        <f t="shared" si="0"/>
        <v>42874</v>
      </c>
      <c r="I41" s="201">
        <f t="shared" si="1"/>
        <v>11</v>
      </c>
      <c r="J41" s="209">
        <v>0</v>
      </c>
      <c r="K41" s="206">
        <f>VLOOKUP(I41,'Формула рейтинга'!$A$3:$AZ$203,J41+2,FALSE)*10</f>
        <v>0</v>
      </c>
      <c r="L41" s="213">
        <f t="shared" si="2"/>
        <v>0</v>
      </c>
    </row>
    <row r="42" s="41" customFormat="true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07">
        <v>31</v>
      </c>
      <c r="H42" s="200">
        <f t="shared" si="0"/>
        <v>42874</v>
      </c>
      <c r="I42" s="201">
        <f t="shared" si="1"/>
        <v>11</v>
      </c>
      <c r="J42" s="209">
        <v>0</v>
      </c>
      <c r="K42" s="206">
        <f>VLOOKUP(I42,'Формула рейтинга'!$A$3:$AZ$203,J42+2,FALSE)*10</f>
        <v>0</v>
      </c>
      <c r="L42" s="213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40625" defaultRowHeight="15"/>
  <cols>
    <col min="1" max="1" width="9.140625" style="181"/>
    <col min="2" max="2" width="8.85546875" style="153" customWidth="true"/>
    <col min="3" max="6" width="8.85546875" style="154" customWidth="true"/>
    <col min="7" max="7" width="8.85546875" style="155" customWidth="true"/>
    <col min="8" max="16384" width="9.140625" style="181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 t="s">
        <v>161</v>
      </c>
      <c r="I1" s="239"/>
      <c r="J1" s="239"/>
      <c r="K1" s="239"/>
      <c r="L1" s="239"/>
      <c r="M1" s="239"/>
      <c r="N1" s="239"/>
      <c r="O1" s="239" t="s">
        <v>162</v>
      </c>
      <c r="P1" s="239"/>
      <c r="Q1" s="239"/>
      <c r="R1" s="239"/>
      <c r="S1" s="239"/>
      <c r="T1" s="239"/>
      <c r="U1" s="239"/>
      <c r="V1" s="239" t="s">
        <v>163</v>
      </c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  <c r="IV1" s="239"/>
    </row>
    <row r="2">
      <c r="A2" s="182">
        <v>1</v>
      </c>
      <c r="B2" s="184" t="s">
        <v>164</v>
      </c>
      <c r="C2" s="185" t="s">
        <v>165</v>
      </c>
      <c r="D2" s="185" t="s">
        <v>151</v>
      </c>
      <c r="E2" s="185"/>
      <c r="F2" s="185"/>
      <c r="G2" s="186"/>
      <c r="H2" s="183">
        <v>1</v>
      </c>
      <c r="I2" s="184"/>
      <c r="J2" s="185"/>
      <c r="K2" s="185"/>
      <c r="L2" s="185"/>
      <c r="M2" s="185"/>
      <c r="N2" s="186"/>
      <c r="O2" s="183">
        <v>1</v>
      </c>
      <c r="P2" s="184"/>
      <c r="Q2" s="185"/>
      <c r="R2" s="185"/>
      <c r="S2" s="185"/>
      <c r="T2" s="185"/>
      <c r="U2" s="186"/>
      <c r="V2" s="183">
        <v>1</v>
      </c>
      <c r="W2" s="184"/>
      <c r="X2" s="185"/>
      <c r="Y2" s="185"/>
      <c r="Z2" s="185"/>
      <c r="AA2" s="185"/>
      <c r="AB2" s="186"/>
    </row>
    <row r="3">
      <c r="A3" s="182">
        <v>2</v>
      </c>
      <c r="B3" s="184" t="s">
        <v>150</v>
      </c>
      <c r="C3" s="185" t="s">
        <v>166</v>
      </c>
      <c r="D3" s="185" t="s">
        <v>151</v>
      </c>
      <c r="E3" s="185"/>
      <c r="F3" s="185"/>
      <c r="G3" s="186"/>
      <c r="H3" s="183">
        <v>2</v>
      </c>
      <c r="I3" s="184"/>
      <c r="J3" s="185"/>
      <c r="K3" s="185"/>
      <c r="L3" s="185"/>
      <c r="M3" s="185"/>
      <c r="N3" s="186"/>
      <c r="O3" s="183">
        <v>2</v>
      </c>
      <c r="P3" s="184"/>
      <c r="Q3" s="185"/>
      <c r="R3" s="185"/>
      <c r="S3" s="185"/>
      <c r="T3" s="185"/>
      <c r="U3" s="186"/>
      <c r="V3" s="183">
        <v>2</v>
      </c>
      <c r="W3" s="184"/>
      <c r="X3" s="185"/>
      <c r="Y3" s="185"/>
      <c r="Z3" s="185"/>
      <c r="AA3" s="185"/>
      <c r="AB3" s="186"/>
    </row>
    <row r="4">
      <c r="A4" s="182">
        <v>3</v>
      </c>
      <c r="B4" s="184" t="s">
        <v>150</v>
      </c>
      <c r="C4" s="185" t="s">
        <v>167</v>
      </c>
      <c r="D4" s="185" t="s">
        <v>151</v>
      </c>
      <c r="E4" s="185"/>
      <c r="F4" s="185"/>
      <c r="G4" s="186"/>
      <c r="H4" s="183">
        <v>3</v>
      </c>
      <c r="I4" s="184" t="s">
        <v>168</v>
      </c>
      <c r="J4" s="185">
        <v>0.79733437006009233</v>
      </c>
      <c r="K4" s="185"/>
      <c r="L4" s="185"/>
      <c r="M4" s="185"/>
      <c r="N4" s="186"/>
      <c r="O4" s="183">
        <v>3</v>
      </c>
      <c r="P4" s="184"/>
      <c r="Q4" s="185"/>
      <c r="R4" s="185"/>
      <c r="S4" s="185"/>
      <c r="T4" s="185"/>
      <c r="U4" s="186"/>
      <c r="V4" s="183">
        <v>3</v>
      </c>
      <c r="W4" s="184" t="s">
        <v>169</v>
      </c>
      <c r="X4" s="185"/>
      <c r="Y4" s="185"/>
      <c r="Z4" s="185"/>
      <c r="AA4" s="185"/>
      <c r="AB4" s="186"/>
    </row>
    <row r="5">
      <c r="A5" s="182">
        <v>4</v>
      </c>
      <c r="B5" s="184" t="s">
        <v>170</v>
      </c>
      <c r="C5" s="187">
        <v>1730.85</v>
      </c>
      <c r="D5" s="185" t="s">
        <v>150</v>
      </c>
      <c r="E5" s="188" t="s">
        <v>171</v>
      </c>
      <c r="F5" s="185"/>
      <c r="G5" s="186"/>
      <c r="H5" s="183">
        <v>4</v>
      </c>
      <c r="I5" s="184"/>
      <c r="J5" s="185"/>
      <c r="K5" s="185"/>
      <c r="L5" s="185"/>
      <c r="M5" s="185"/>
      <c r="N5" s="186"/>
      <c r="O5" s="183">
        <v>4</v>
      </c>
      <c r="P5" s="184"/>
      <c r="Q5" s="185"/>
      <c r="R5" s="185"/>
      <c r="S5" s="185"/>
      <c r="T5" s="185"/>
      <c r="U5" s="186"/>
      <c r="V5" s="183">
        <v>4</v>
      </c>
      <c r="W5" s="184"/>
      <c r="X5" s="185"/>
      <c r="Y5" s="185"/>
      <c r="Z5" s="185"/>
      <c r="AA5" s="185"/>
      <c r="AB5" s="186"/>
    </row>
    <row r="6">
      <c r="A6" s="182">
        <v>5</v>
      </c>
      <c r="B6" s="184" t="s">
        <v>170</v>
      </c>
      <c r="C6" s="185">
        <v>3196.32</v>
      </c>
      <c r="D6" s="185" t="s">
        <v>150</v>
      </c>
      <c r="E6" s="185" t="s">
        <v>172</v>
      </c>
      <c r="F6" s="185"/>
      <c r="G6" s="186"/>
      <c r="H6" s="183">
        <v>5</v>
      </c>
      <c r="I6" s="184"/>
      <c r="J6" s="185"/>
      <c r="K6" s="185"/>
      <c r="L6" s="185"/>
      <c r="M6" s="185"/>
      <c r="N6" s="186"/>
      <c r="O6" s="183">
        <v>5</v>
      </c>
      <c r="P6" s="184"/>
      <c r="Q6" s="185"/>
      <c r="R6" s="185"/>
      <c r="S6" s="185"/>
      <c r="T6" s="185"/>
      <c r="U6" s="186"/>
      <c r="V6" s="183">
        <v>5</v>
      </c>
      <c r="W6" s="184"/>
      <c r="X6" s="185"/>
      <c r="Y6" s="185"/>
      <c r="Z6" s="185"/>
      <c r="AA6" s="185"/>
      <c r="AB6" s="186"/>
    </row>
    <row r="7">
      <c r="A7" s="182">
        <v>6</v>
      </c>
      <c r="B7" s="184"/>
      <c r="C7" s="185"/>
      <c r="D7" s="185"/>
      <c r="E7" s="185"/>
      <c r="F7" s="185"/>
      <c r="G7" s="186"/>
      <c r="H7" s="183">
        <v>6</v>
      </c>
      <c r="I7" s="184"/>
      <c r="J7" s="185"/>
      <c r="K7" s="185"/>
      <c r="L7" s="185"/>
      <c r="M7" s="185"/>
      <c r="N7" s="186"/>
      <c r="O7" s="183">
        <v>6</v>
      </c>
      <c r="P7" s="184"/>
      <c r="Q7" s="185"/>
      <c r="R7" s="185"/>
      <c r="S7" s="185"/>
      <c r="T7" s="185"/>
      <c r="U7" s="186"/>
      <c r="V7" s="183">
        <v>6</v>
      </c>
      <c r="W7" s="184"/>
      <c r="X7" s="185"/>
      <c r="Y7" s="185"/>
      <c r="Z7" s="185"/>
      <c r="AA7" s="185"/>
      <c r="AB7" s="186"/>
    </row>
    <row r="8">
      <c r="A8" s="182">
        <v>7</v>
      </c>
      <c r="B8" s="184"/>
      <c r="C8" s="185"/>
      <c r="D8" s="185"/>
      <c r="E8" s="185"/>
      <c r="F8" s="185"/>
      <c r="G8" s="186"/>
      <c r="H8" s="183">
        <v>7</v>
      </c>
      <c r="I8" s="184" t="s">
        <v>173</v>
      </c>
      <c r="J8" s="185">
        <v>-1</v>
      </c>
      <c r="K8" s="185"/>
      <c r="L8" s="185"/>
      <c r="M8" s="185"/>
      <c r="N8" s="186"/>
      <c r="O8" s="183">
        <v>7</v>
      </c>
      <c r="P8" s="184" t="s">
        <v>174</v>
      </c>
      <c r="Q8" s="185">
        <v>0.05</v>
      </c>
      <c r="R8" s="185" t="s">
        <v>175</v>
      </c>
      <c r="S8" s="185">
        <v>7.0000000000000007E-2</v>
      </c>
      <c r="T8" s="185" t="s">
        <v>164</v>
      </c>
      <c r="U8" s="186">
        <v>7.0000000000000001E-3</v>
      </c>
      <c r="V8" s="183">
        <v>7</v>
      </c>
      <c r="W8" s="184"/>
      <c r="X8" s="185"/>
      <c r="Y8" s="185"/>
      <c r="Z8" s="185"/>
      <c r="AA8" s="185"/>
      <c r="AB8" s="186"/>
    </row>
    <row r="9">
      <c r="A9" s="182">
        <v>8</v>
      </c>
      <c r="B9" s="184"/>
      <c r="C9" s="185"/>
      <c r="D9" s="185"/>
      <c r="E9" s="185"/>
      <c r="F9" s="185"/>
      <c r="G9" s="186"/>
      <c r="H9" s="183">
        <v>8</v>
      </c>
      <c r="I9" s="184"/>
      <c r="J9" s="185"/>
      <c r="K9" s="185"/>
      <c r="L9" s="185"/>
      <c r="M9" s="185"/>
      <c r="N9" s="186"/>
      <c r="O9" s="183">
        <v>8</v>
      </c>
      <c r="P9" s="184"/>
      <c r="Q9" s="185"/>
      <c r="R9" s="185"/>
      <c r="S9" s="185"/>
      <c r="T9" s="185"/>
      <c r="U9" s="186"/>
      <c r="V9" s="183">
        <v>8</v>
      </c>
      <c r="W9" s="184"/>
      <c r="X9" s="185"/>
      <c r="Y9" s="185"/>
      <c r="Z9" s="185"/>
      <c r="AA9" s="185"/>
      <c r="AB9" s="186"/>
    </row>
    <row r="10">
      <c r="A10" s="182">
        <v>9</v>
      </c>
      <c r="B10" s="184"/>
      <c r="C10" s="185"/>
      <c r="D10" s="185"/>
      <c r="E10" s="185"/>
      <c r="F10" s="185"/>
      <c r="G10" s="186"/>
      <c r="H10" s="183">
        <v>9</v>
      </c>
      <c r="I10" s="184"/>
      <c r="J10" s="185"/>
      <c r="K10" s="185"/>
      <c r="L10" s="185"/>
      <c r="M10" s="185"/>
      <c r="N10" s="186"/>
      <c r="O10" s="183">
        <v>9</v>
      </c>
      <c r="P10" s="184"/>
      <c r="Q10" s="185"/>
      <c r="R10" s="185"/>
      <c r="S10" s="185"/>
      <c r="T10" s="185"/>
      <c r="U10" s="186"/>
      <c r="V10" s="183">
        <v>9</v>
      </c>
      <c r="W10" s="184"/>
      <c r="X10" s="185"/>
      <c r="Y10" s="185"/>
      <c r="Z10" s="185"/>
      <c r="AA10" s="185"/>
      <c r="AB10" s="186"/>
    </row>
    <row r="11">
      <c r="A11" s="182">
        <v>10</v>
      </c>
      <c r="B11" s="184"/>
      <c r="C11" s="185"/>
      <c r="D11" s="185"/>
      <c r="E11" s="185"/>
      <c r="F11" s="185"/>
      <c r="G11" s="186"/>
      <c r="H11" s="183">
        <v>10</v>
      </c>
      <c r="I11" s="184"/>
      <c r="J11" s="185"/>
      <c r="K11" s="185"/>
      <c r="L11" s="185"/>
      <c r="M11" s="185"/>
      <c r="N11" s="186"/>
      <c r="O11" s="183">
        <v>10</v>
      </c>
      <c r="P11" s="184"/>
      <c r="Q11" s="185"/>
      <c r="R11" s="185"/>
      <c r="S11" s="185"/>
      <c r="T11" s="185"/>
      <c r="U11" s="186"/>
      <c r="V11" s="183">
        <v>10</v>
      </c>
      <c r="W11" s="184" t="s">
        <v>176</v>
      </c>
      <c r="X11" s="189" t="s">
        <v>177</v>
      </c>
      <c r="Y11" s="185" t="s">
        <v>178</v>
      </c>
      <c r="Z11" s="189" t="s">
        <v>179</v>
      </c>
      <c r="AA11" s="185" t="s">
        <v>180</v>
      </c>
      <c r="AB11" s="190" t="s">
        <v>181</v>
      </c>
    </row>
    <row r="12">
      <c r="A12" s="182">
        <v>11</v>
      </c>
      <c r="B12" s="184" t="s">
        <v>182</v>
      </c>
      <c r="C12" s="185" t="s">
        <v>151</v>
      </c>
      <c r="D12" s="185"/>
      <c r="E12" s="185"/>
      <c r="F12" s="185"/>
      <c r="G12" s="186"/>
      <c r="H12" s="183">
        <v>11</v>
      </c>
      <c r="I12" s="184"/>
      <c r="J12" s="185"/>
      <c r="K12" s="185"/>
      <c r="L12" s="185"/>
      <c r="M12" s="185"/>
      <c r="N12" s="186"/>
      <c r="O12" s="183">
        <v>11</v>
      </c>
      <c r="P12" s="184"/>
      <c r="Q12" s="185"/>
      <c r="R12" s="185"/>
      <c r="S12" s="185"/>
      <c r="T12" s="185"/>
      <c r="U12" s="186"/>
      <c r="V12" s="183">
        <v>11</v>
      </c>
      <c r="W12" s="184" t="s">
        <v>183</v>
      </c>
      <c r="X12" s="189">
        <v>2.04</v>
      </c>
      <c r="Y12" s="185"/>
      <c r="Z12" s="185"/>
      <c r="AA12" s="185"/>
      <c r="AB12" s="186"/>
    </row>
    <row r="13">
      <c r="A13" s="182">
        <v>12</v>
      </c>
      <c r="B13" s="184"/>
      <c r="C13" s="185"/>
      <c r="D13" s="185"/>
      <c r="E13" s="185"/>
      <c r="F13" s="185"/>
      <c r="G13" s="186"/>
      <c r="H13" s="183">
        <v>12</v>
      </c>
      <c r="I13" s="184"/>
      <c r="J13" s="185"/>
      <c r="K13" s="185"/>
      <c r="L13" s="185"/>
      <c r="M13" s="185"/>
      <c r="N13" s="186"/>
      <c r="O13" s="183">
        <v>12</v>
      </c>
      <c r="P13" s="184"/>
      <c r="Q13" s="185"/>
      <c r="R13" s="185"/>
      <c r="S13" s="185"/>
      <c r="T13" s="185"/>
      <c r="U13" s="186"/>
      <c r="V13" s="183">
        <v>12</v>
      </c>
      <c r="W13" s="184" t="s">
        <v>184</v>
      </c>
      <c r="X13" s="189">
        <v>3</v>
      </c>
      <c r="Y13" s="185"/>
      <c r="Z13" s="185"/>
      <c r="AA13" s="185"/>
      <c r="AB13" s="186"/>
    </row>
    <row r="14">
      <c r="A14" s="182">
        <v>13</v>
      </c>
      <c r="B14" s="184" t="s">
        <v>185</v>
      </c>
      <c r="C14" s="185">
        <v>123.586</v>
      </c>
      <c r="D14" s="185" t="s">
        <v>174</v>
      </c>
      <c r="E14" s="185">
        <v>4.9000000000000002E-2</v>
      </c>
      <c r="F14" s="185" t="s">
        <v>186</v>
      </c>
      <c r="G14" s="191" t="s">
        <v>187</v>
      </c>
      <c r="H14" s="183">
        <v>13</v>
      </c>
      <c r="I14" s="184"/>
      <c r="J14" s="185"/>
      <c r="K14" s="185"/>
      <c r="L14" s="185"/>
      <c r="M14" s="185"/>
      <c r="N14" s="186"/>
      <c r="O14" s="183">
        <v>13</v>
      </c>
      <c r="P14" s="184"/>
      <c r="Q14" s="185"/>
      <c r="R14" s="185"/>
      <c r="S14" s="185"/>
      <c r="T14" s="185"/>
      <c r="U14" s="186"/>
      <c r="V14" s="183">
        <v>13</v>
      </c>
      <c r="W14" s="184">
        <v>0.397819946692127</v>
      </c>
      <c r="X14" s="185">
        <v>0.50360074532910304</v>
      </c>
      <c r="Y14" s="185">
        <v>0.43746445601294887</v>
      </c>
      <c r="Z14" s="185">
        <v>0.36148062463851932</v>
      </c>
      <c r="AA14" s="185">
        <v>0.32200933827080974</v>
      </c>
      <c r="AB14" s="186"/>
    </row>
    <row r="15">
      <c r="A15" s="182">
        <v>14</v>
      </c>
      <c r="H15" s="183">
        <v>14</v>
      </c>
      <c r="I15" s="184"/>
      <c r="J15" s="185"/>
      <c r="K15" s="185"/>
      <c r="L15" s="185"/>
      <c r="M15" s="185"/>
      <c r="N15" s="186"/>
      <c r="O15" s="183">
        <v>14</v>
      </c>
      <c r="P15" s="184"/>
      <c r="Q15" s="185"/>
      <c r="R15" s="185"/>
      <c r="S15" s="185"/>
      <c r="T15" s="185"/>
      <c r="U15" s="186"/>
      <c r="V15" s="183">
        <v>14</v>
      </c>
      <c r="W15" s="184"/>
      <c r="X15" s="185"/>
      <c r="Y15" s="185"/>
      <c r="Z15" s="185"/>
      <c r="AA15" s="185"/>
      <c r="AB15" s="186"/>
    </row>
    <row r="16">
      <c r="A16" s="182">
        <v>15</v>
      </c>
      <c r="B16" s="153" t="s">
        <v>188</v>
      </c>
      <c r="C16" s="154" t="s">
        <v>189</v>
      </c>
      <c r="H16" s="183">
        <v>15</v>
      </c>
      <c r="I16" s="184"/>
      <c r="J16" s="185"/>
      <c r="K16" s="185"/>
      <c r="L16" s="185"/>
      <c r="M16" s="185"/>
      <c r="N16" s="186"/>
      <c r="O16" s="183">
        <v>15</v>
      </c>
      <c r="P16" s="184"/>
      <c r="Q16" s="185"/>
      <c r="R16" s="185"/>
      <c r="S16" s="185"/>
      <c r="T16" s="185"/>
      <c r="U16" s="186"/>
      <c r="V16" s="183">
        <v>15</v>
      </c>
      <c r="W16" s="184"/>
      <c r="X16" s="185"/>
      <c r="Y16" s="185"/>
      <c r="Z16" s="185"/>
      <c r="AA16" s="185"/>
      <c r="AB16" s="186"/>
    </row>
    <row r="17">
      <c r="A17" s="182">
        <v>16</v>
      </c>
      <c r="H17" s="183">
        <v>16</v>
      </c>
      <c r="I17" s="184"/>
      <c r="J17" s="185"/>
      <c r="K17" s="185"/>
      <c r="L17" s="185"/>
      <c r="M17" s="185"/>
      <c r="N17" s="186"/>
      <c r="O17" s="183">
        <v>16</v>
      </c>
      <c r="P17" s="184"/>
      <c r="Q17" s="185"/>
      <c r="R17" s="185"/>
      <c r="S17" s="185"/>
      <c r="T17" s="185"/>
      <c r="U17" s="186"/>
      <c r="V17" s="183">
        <v>16</v>
      </c>
      <c r="W17" s="184"/>
      <c r="X17" s="185"/>
      <c r="Y17" s="185"/>
      <c r="Z17" s="185"/>
      <c r="AA17" s="185"/>
      <c r="AB17" s="186"/>
    </row>
    <row r="18">
      <c r="A18" s="182">
        <v>17</v>
      </c>
      <c r="H18" s="183">
        <v>17</v>
      </c>
      <c r="I18" s="184"/>
      <c r="J18" s="185"/>
      <c r="K18" s="185"/>
      <c r="L18" s="185"/>
      <c r="M18" s="185"/>
      <c r="N18" s="186"/>
      <c r="O18" s="183">
        <v>17</v>
      </c>
      <c r="P18" s="184" t="s">
        <v>174</v>
      </c>
      <c r="Q18" s="185">
        <v>0.16408746141521455</v>
      </c>
      <c r="R18" s="185"/>
      <c r="S18" s="185"/>
      <c r="T18" s="185"/>
      <c r="U18" s="186"/>
      <c r="V18" s="183">
        <v>17</v>
      </c>
      <c r="W18" s="184"/>
      <c r="X18" s="185"/>
      <c r="Y18" s="185"/>
      <c r="Z18" s="185"/>
      <c r="AA18" s="185"/>
      <c r="AB18" s="186"/>
    </row>
    <row r="19">
      <c r="A19" s="182">
        <v>18</v>
      </c>
      <c r="B19" s="153" t="s">
        <v>190</v>
      </c>
      <c r="C19" s="154">
        <v>14.142135623730951</v>
      </c>
      <c r="H19" s="183">
        <v>18</v>
      </c>
      <c r="I19" s="184"/>
      <c r="J19" s="185"/>
      <c r="K19" s="185"/>
      <c r="L19" s="185"/>
      <c r="M19" s="185"/>
      <c r="N19" s="186"/>
      <c r="O19" s="183">
        <v>18</v>
      </c>
      <c r="P19" s="184"/>
      <c r="Q19" s="185"/>
      <c r="R19" s="185"/>
      <c r="S19" s="185"/>
      <c r="T19" s="185"/>
      <c r="U19" s="186"/>
      <c r="V19" s="183">
        <v>18</v>
      </c>
      <c r="W19" s="184" t="s">
        <v>191</v>
      </c>
      <c r="X19" s="189">
        <v>5</v>
      </c>
      <c r="Y19" s="185"/>
      <c r="Z19" s="185"/>
      <c r="AA19" s="185"/>
      <c r="AB19" s="186"/>
    </row>
    <row r="20">
      <c r="A20" s="182">
        <v>19</v>
      </c>
      <c r="H20" s="183">
        <v>19</v>
      </c>
      <c r="I20" s="184"/>
      <c r="J20" s="185"/>
      <c r="K20" s="185"/>
      <c r="L20" s="185"/>
      <c r="M20" s="185"/>
      <c r="N20" s="186"/>
      <c r="O20" s="183">
        <v>19</v>
      </c>
      <c r="P20" s="184" t="s">
        <v>174</v>
      </c>
      <c r="Q20" s="185">
        <v>0.189</v>
      </c>
      <c r="R20" s="185" t="s">
        <v>192</v>
      </c>
      <c r="S20" s="185">
        <v>7.0999999999999994E-2</v>
      </c>
      <c r="T20" s="185"/>
      <c r="U20" s="186"/>
      <c r="V20" s="183">
        <v>19</v>
      </c>
      <c r="W20" s="184"/>
      <c r="X20" s="185"/>
      <c r="Y20" s="185"/>
      <c r="Z20" s="185"/>
      <c r="AA20" s="185"/>
      <c r="AB20" s="186"/>
    </row>
    <row r="21">
      <c r="A21" s="182">
        <v>20</v>
      </c>
      <c r="H21" s="183">
        <v>20</v>
      </c>
      <c r="I21" s="184"/>
      <c r="J21" s="185"/>
      <c r="K21" s="185"/>
      <c r="L21" s="185"/>
      <c r="M21" s="185"/>
      <c r="N21" s="186"/>
      <c r="O21" s="183">
        <v>20</v>
      </c>
      <c r="P21" s="184"/>
      <c r="Q21" s="185"/>
      <c r="R21" s="185"/>
      <c r="S21" s="185"/>
      <c r="T21" s="185"/>
      <c r="U21" s="186"/>
      <c r="V21" s="183">
        <v>20</v>
      </c>
      <c r="W21" s="184"/>
      <c r="X21" s="185"/>
      <c r="Y21" s="185"/>
      <c r="Z21" s="185"/>
      <c r="AA21" s="185"/>
      <c r="AB21" s="186"/>
    </row>
    <row r="22">
      <c r="A22" s="182">
        <v>21</v>
      </c>
      <c r="B22" s="184" t="s">
        <v>193</v>
      </c>
      <c r="H22" s="183">
        <v>21</v>
      </c>
      <c r="I22" s="184"/>
      <c r="J22" s="185"/>
      <c r="K22" s="185"/>
      <c r="L22" s="185"/>
      <c r="M22" s="185"/>
      <c r="N22" s="186"/>
      <c r="O22" s="183">
        <v>21</v>
      </c>
      <c r="P22" s="184"/>
      <c r="Q22" s="185"/>
      <c r="R22" s="185"/>
      <c r="S22" s="185"/>
      <c r="T22" s="185"/>
      <c r="U22" s="186"/>
      <c r="V22" s="183">
        <v>21</v>
      </c>
      <c r="W22" s="184"/>
      <c r="X22" s="185"/>
      <c r="Y22" s="185"/>
      <c r="Z22" s="185"/>
      <c r="AA22" s="185"/>
      <c r="AB22" s="186"/>
    </row>
    <row r="23">
      <c r="A23" s="182">
        <v>22</v>
      </c>
      <c r="H23" s="183">
        <v>22</v>
      </c>
      <c r="I23" s="184"/>
      <c r="J23" s="185"/>
      <c r="K23" s="185"/>
      <c r="L23" s="185"/>
      <c r="M23" s="185"/>
      <c r="N23" s="186"/>
      <c r="O23" s="183">
        <v>22</v>
      </c>
      <c r="P23" s="184"/>
      <c r="Q23" s="185"/>
      <c r="R23" s="185"/>
      <c r="S23" s="185"/>
      <c r="T23" s="185"/>
      <c r="U23" s="186"/>
      <c r="V23" s="183">
        <v>22</v>
      </c>
      <c r="W23" s="184" t="s">
        <v>194</v>
      </c>
      <c r="X23" s="185" t="s">
        <v>195</v>
      </c>
      <c r="Y23" s="185"/>
      <c r="Z23" s="185"/>
      <c r="AA23" s="185"/>
      <c r="AB23" s="186"/>
    </row>
    <row r="24">
      <c r="A24" s="182">
        <v>23</v>
      </c>
      <c r="H24" s="183">
        <v>23</v>
      </c>
      <c r="I24" s="184"/>
      <c r="J24" s="185"/>
      <c r="K24" s="185"/>
      <c r="L24" s="185"/>
      <c r="M24" s="185"/>
      <c r="N24" s="186"/>
      <c r="O24" s="183">
        <v>23</v>
      </c>
      <c r="P24" s="184"/>
      <c r="Q24" s="185"/>
      <c r="R24" s="185"/>
      <c r="S24" s="185"/>
      <c r="T24" s="185"/>
      <c r="U24" s="186"/>
      <c r="V24" s="183">
        <v>23</v>
      </c>
      <c r="W24" s="184"/>
      <c r="X24" s="185"/>
      <c r="Y24" s="185"/>
      <c r="Z24" s="185"/>
      <c r="AA24" s="185"/>
      <c r="AB24" s="186"/>
    </row>
    <row r="25">
      <c r="A25" s="182">
        <v>24</v>
      </c>
      <c r="B25" s="156" t="s">
        <v>153</v>
      </c>
      <c r="C25" s="157">
        <v>7.1643999999999999E-2</v>
      </c>
      <c r="D25" s="157" t="s">
        <v>151</v>
      </c>
      <c r="E25" s="154" t="s">
        <v>196</v>
      </c>
      <c r="F25" s="154">
        <v>1560.5505294966324</v>
      </c>
      <c r="H25" s="183">
        <v>24</v>
      </c>
      <c r="I25" s="184"/>
      <c r="J25" s="185"/>
      <c r="K25" s="185"/>
      <c r="L25" s="185"/>
      <c r="M25" s="185"/>
      <c r="N25" s="186"/>
      <c r="O25" s="183">
        <v>24</v>
      </c>
      <c r="P25" s="184" t="s">
        <v>197</v>
      </c>
      <c r="Q25" s="185">
        <v>1.4331210191082801E-2</v>
      </c>
      <c r="R25" s="185"/>
      <c r="S25" s="185"/>
      <c r="T25" s="185"/>
      <c r="U25" s="186"/>
      <c r="V25" s="183">
        <v>24</v>
      </c>
      <c r="W25" s="184">
        <v>1.4E-2</v>
      </c>
      <c r="X25" s="185"/>
      <c r="Y25" s="185"/>
      <c r="Z25" s="185"/>
      <c r="AA25" s="185"/>
      <c r="AB25" s="186"/>
    </row>
    <row r="26">
      <c r="A26" s="182">
        <v>25</v>
      </c>
      <c r="H26" s="183">
        <v>25</v>
      </c>
      <c r="I26" s="184"/>
      <c r="J26" s="185"/>
      <c r="K26" s="185"/>
      <c r="L26" s="185"/>
      <c r="M26" s="185"/>
      <c r="N26" s="186"/>
      <c r="O26" s="183">
        <v>25</v>
      </c>
      <c r="P26" s="184"/>
      <c r="Q26" s="185"/>
      <c r="R26" s="185"/>
      <c r="S26" s="185"/>
      <c r="T26" s="185"/>
      <c r="U26" s="186"/>
      <c r="V26" s="183">
        <v>25</v>
      </c>
      <c r="W26" s="184"/>
      <c r="X26" s="185"/>
      <c r="Y26" s="185"/>
      <c r="Z26" s="185"/>
      <c r="AA26" s="185"/>
      <c r="AB26" s="186"/>
    </row>
    <row r="27">
      <c r="A27" s="182">
        <v>26</v>
      </c>
      <c r="H27" s="183">
        <v>26</v>
      </c>
      <c r="I27" s="184"/>
      <c r="J27" s="185"/>
      <c r="K27" s="185"/>
      <c r="L27" s="185"/>
      <c r="M27" s="185"/>
      <c r="N27" s="186"/>
      <c r="O27" s="183">
        <v>26</v>
      </c>
      <c r="P27" s="184" t="s">
        <v>198</v>
      </c>
      <c r="Q27" s="185">
        <v>7.5</v>
      </c>
      <c r="R27" s="185"/>
      <c r="S27" s="185"/>
      <c r="T27" s="185"/>
      <c r="U27" s="186"/>
      <c r="V27" s="183">
        <v>26</v>
      </c>
      <c r="W27" s="184"/>
      <c r="X27" s="185"/>
      <c r="Y27" s="185"/>
      <c r="Z27" s="185"/>
      <c r="AA27" s="185"/>
      <c r="AB27" s="186"/>
    </row>
    <row r="28">
      <c r="A28" s="182">
        <v>27</v>
      </c>
      <c r="H28" s="183">
        <v>27</v>
      </c>
      <c r="I28" s="184"/>
      <c r="J28" s="185"/>
      <c r="K28" s="185"/>
      <c r="L28" s="185"/>
      <c r="M28" s="185"/>
      <c r="N28" s="186"/>
      <c r="O28" s="183">
        <v>27</v>
      </c>
      <c r="P28" s="184"/>
      <c r="Q28" s="185"/>
      <c r="R28" s="185"/>
      <c r="S28" s="185"/>
      <c r="T28" s="185"/>
      <c r="U28" s="186"/>
      <c r="V28" s="183">
        <v>27</v>
      </c>
      <c r="W28" s="184" t="s">
        <v>199</v>
      </c>
      <c r="X28" s="185">
        <v>0.2</v>
      </c>
      <c r="Y28" s="185"/>
      <c r="Z28" s="185"/>
      <c r="AA28" s="185"/>
      <c r="AB28" s="186"/>
    </row>
    <row r="29">
      <c r="A29" s="182">
        <v>28</v>
      </c>
      <c r="B29" s="184" t="s">
        <v>158</v>
      </c>
      <c r="C29" s="185">
        <v>8</v>
      </c>
      <c r="D29" s="185" t="s">
        <v>200</v>
      </c>
      <c r="H29" s="183">
        <v>28</v>
      </c>
      <c r="I29" s="184"/>
      <c r="J29" s="185"/>
      <c r="K29" s="185"/>
      <c r="L29" s="185"/>
      <c r="M29" s="185"/>
      <c r="N29" s="186"/>
      <c r="O29" s="183">
        <v>28</v>
      </c>
      <c r="P29" s="184"/>
      <c r="Q29" s="185"/>
      <c r="R29" s="185"/>
      <c r="S29" s="185"/>
      <c r="T29" s="185"/>
      <c r="U29" s="186"/>
      <c r="V29" s="183">
        <v>28</v>
      </c>
      <c r="W29" s="184" t="s">
        <v>201</v>
      </c>
      <c r="X29" s="185">
        <v>2</v>
      </c>
      <c r="Y29" s="185"/>
      <c r="Z29" s="185"/>
      <c r="AA29" s="185"/>
      <c r="AB29" s="186"/>
    </row>
    <row r="30">
      <c r="A30" s="182">
        <v>29</v>
      </c>
      <c r="B30" s="156" t="s">
        <v>157</v>
      </c>
      <c r="C30" s="157">
        <v>15.643000000000001</v>
      </c>
      <c r="D30" s="157" t="s">
        <v>151</v>
      </c>
      <c r="E30" s="157" t="s">
        <v>158</v>
      </c>
      <c r="F30" s="152" t="s">
        <v>160</v>
      </c>
      <c r="G30" s="158" t="s">
        <v>151</v>
      </c>
      <c r="H30" s="183">
        <v>29</v>
      </c>
      <c r="I30" s="184"/>
      <c r="J30" s="185"/>
      <c r="K30" s="185"/>
      <c r="L30" s="185"/>
      <c r="M30" s="185"/>
      <c r="N30" s="186"/>
      <c r="O30" s="183">
        <v>29</v>
      </c>
      <c r="P30" s="184"/>
      <c r="Q30" s="185"/>
      <c r="R30" s="185"/>
      <c r="S30" s="185"/>
      <c r="T30" s="185"/>
      <c r="U30" s="186"/>
      <c r="V30" s="183">
        <v>29</v>
      </c>
      <c r="W30" s="184"/>
      <c r="X30" s="185"/>
      <c r="Y30" s="185"/>
      <c r="Z30" s="185"/>
      <c r="AA30" s="185"/>
      <c r="AB30" s="186"/>
    </row>
    <row r="31">
      <c r="A31" s="182">
        <v>30</v>
      </c>
      <c r="H31" s="183">
        <v>30</v>
      </c>
      <c r="I31" s="184"/>
      <c r="J31" s="185"/>
      <c r="K31" s="185"/>
      <c r="L31" s="185"/>
      <c r="M31" s="185"/>
      <c r="N31" s="186"/>
      <c r="O31" s="183">
        <v>30</v>
      </c>
      <c r="P31" s="184"/>
      <c r="Q31" s="185"/>
      <c r="R31" s="185"/>
      <c r="S31" s="185"/>
      <c r="T31" s="185"/>
      <c r="U31" s="186"/>
      <c r="V31" s="183">
        <v>30</v>
      </c>
      <c r="W31" s="184"/>
      <c r="X31" s="185"/>
      <c r="Y31" s="185"/>
      <c r="Z31" s="185"/>
      <c r="AA31" s="185"/>
      <c r="AB31" s="186"/>
    </row>
    <row r="32">
      <c r="A32" s="182">
        <v>31</v>
      </c>
      <c r="H32" s="183">
        <v>31</v>
      </c>
      <c r="I32" s="184"/>
      <c r="J32" s="185"/>
      <c r="K32" s="185"/>
      <c r="L32" s="185"/>
      <c r="M32" s="185"/>
      <c r="N32" s="186"/>
      <c r="O32" s="183">
        <v>31</v>
      </c>
      <c r="P32" s="184"/>
      <c r="Q32" s="185"/>
      <c r="R32" s="185"/>
      <c r="S32" s="185"/>
      <c r="T32" s="185"/>
      <c r="U32" s="186"/>
      <c r="V32" s="183">
        <v>31</v>
      </c>
      <c r="W32" s="184"/>
      <c r="X32" s="185"/>
      <c r="Y32" s="185"/>
      <c r="Z32" s="185"/>
      <c r="AA32" s="185"/>
      <c r="AB32" s="186"/>
    </row>
    <row r="33">
      <c r="A33" s="182">
        <v>32</v>
      </c>
      <c r="H33" s="183">
        <v>32</v>
      </c>
      <c r="I33" s="184"/>
      <c r="J33" s="185"/>
      <c r="K33" s="185"/>
      <c r="L33" s="185"/>
      <c r="M33" s="185"/>
      <c r="N33" s="186"/>
      <c r="O33" s="183">
        <v>32</v>
      </c>
      <c r="P33" s="184" t="s">
        <v>202</v>
      </c>
      <c r="Q33" s="185"/>
      <c r="R33" s="185"/>
      <c r="S33" s="185"/>
      <c r="T33" s="185"/>
      <c r="U33" s="186"/>
      <c r="V33" s="183">
        <v>32</v>
      </c>
      <c r="W33" s="184"/>
      <c r="X33" s="185"/>
      <c r="Y33" s="185"/>
      <c r="Z33" s="185"/>
      <c r="AA33" s="185"/>
      <c r="AB33" s="186"/>
    </row>
    <row r="34">
      <c r="A34" s="182">
        <v>33</v>
      </c>
      <c r="H34" s="183">
        <v>33</v>
      </c>
      <c r="I34" s="184"/>
      <c r="J34" s="185"/>
      <c r="K34" s="185"/>
      <c r="L34" s="185"/>
      <c r="M34" s="185"/>
      <c r="N34" s="186"/>
      <c r="O34" s="183">
        <v>33</v>
      </c>
      <c r="P34" s="184"/>
      <c r="Q34" s="185"/>
      <c r="R34" s="185"/>
      <c r="S34" s="185"/>
      <c r="T34" s="185"/>
      <c r="U34" s="186"/>
      <c r="V34" s="183">
        <v>33</v>
      </c>
      <c r="W34" s="184"/>
      <c r="X34" s="185"/>
      <c r="Y34" s="185"/>
      <c r="Z34" s="185"/>
      <c r="AA34" s="185"/>
      <c r="AB34" s="186"/>
    </row>
    <row r="35">
      <c r="A35" s="182">
        <v>34</v>
      </c>
      <c r="H35" s="183">
        <v>34</v>
      </c>
      <c r="I35" s="184"/>
      <c r="J35" s="185"/>
      <c r="K35" s="185"/>
      <c r="L35" s="185"/>
      <c r="M35" s="185"/>
      <c r="N35" s="186"/>
      <c r="O35" s="183">
        <v>34</v>
      </c>
      <c r="P35" s="184"/>
      <c r="Q35" s="185"/>
      <c r="R35" s="185"/>
      <c r="S35" s="185"/>
      <c r="T35" s="185"/>
      <c r="U35" s="186"/>
      <c r="V35" s="183">
        <v>34</v>
      </c>
      <c r="W35" s="184"/>
      <c r="X35" s="185"/>
      <c r="Y35" s="185"/>
      <c r="Z35" s="185"/>
      <c r="AA35" s="185"/>
      <c r="AB35" s="186"/>
    </row>
    <row r="36">
      <c r="A36" s="182">
        <v>35</v>
      </c>
      <c r="H36" s="183">
        <v>35</v>
      </c>
      <c r="I36" s="184"/>
      <c r="J36" s="185"/>
      <c r="K36" s="185"/>
      <c r="L36" s="185"/>
      <c r="M36" s="185"/>
      <c r="N36" s="186"/>
      <c r="O36" s="183">
        <v>35</v>
      </c>
      <c r="P36" s="184"/>
      <c r="Q36" s="185"/>
      <c r="R36" s="185"/>
      <c r="S36" s="185"/>
      <c r="T36" s="185"/>
      <c r="U36" s="186"/>
      <c r="V36" s="183">
        <v>35</v>
      </c>
      <c r="W36" s="184"/>
      <c r="X36" s="185"/>
      <c r="Y36" s="185"/>
      <c r="Z36" s="185"/>
      <c r="AA36" s="185"/>
      <c r="AB36" s="186"/>
    </row>
    <row r="37">
      <c r="A37" s="182">
        <v>36</v>
      </c>
      <c r="H37" s="183">
        <v>36</v>
      </c>
      <c r="I37" s="184"/>
      <c r="J37" s="185"/>
      <c r="K37" s="185"/>
      <c r="L37" s="185"/>
      <c r="M37" s="185"/>
      <c r="N37" s="186"/>
      <c r="O37" s="183">
        <v>36</v>
      </c>
      <c r="P37" s="184"/>
      <c r="Q37" s="185"/>
      <c r="R37" s="185"/>
      <c r="S37" s="185"/>
      <c r="T37" s="185"/>
      <c r="U37" s="186"/>
      <c r="V37" s="183">
        <v>36</v>
      </c>
      <c r="W37" s="184" t="s">
        <v>203</v>
      </c>
      <c r="X37" s="185" t="s">
        <v>204</v>
      </c>
      <c r="Y37" s="185" t="s">
        <v>205</v>
      </c>
      <c r="Z37" s="185" t="s">
        <v>206</v>
      </c>
      <c r="AA37" s="185"/>
      <c r="AB37" s="186"/>
    </row>
    <row r="38">
      <c r="A38" s="182">
        <v>37</v>
      </c>
      <c r="B38" s="153" t="s">
        <v>149</v>
      </c>
      <c r="C38" s="154">
        <v>336.6698229381816</v>
      </c>
      <c r="D38" s="154" t="s">
        <v>150</v>
      </c>
      <c r="E38" s="154">
        <v>3.3243730822516832E-2</v>
      </c>
      <c r="H38" s="183">
        <v>37</v>
      </c>
      <c r="I38" s="184"/>
      <c r="J38" s="185"/>
      <c r="K38" s="185"/>
      <c r="L38" s="185"/>
      <c r="M38" s="185"/>
      <c r="N38" s="186"/>
      <c r="O38" s="183">
        <v>37</v>
      </c>
      <c r="P38" s="184"/>
      <c r="Q38" s="185"/>
      <c r="R38" s="185"/>
      <c r="S38" s="185"/>
      <c r="T38" s="185"/>
      <c r="U38" s="186"/>
      <c r="V38" s="183">
        <v>37</v>
      </c>
      <c r="W38" s="184"/>
      <c r="X38" s="185"/>
      <c r="Y38" s="185"/>
      <c r="Z38" s="185"/>
      <c r="AA38" s="185"/>
      <c r="AB38" s="186"/>
    </row>
    <row r="39">
      <c r="A39" s="182">
        <v>38</v>
      </c>
      <c r="H39" s="183">
        <v>38</v>
      </c>
      <c r="I39" s="184"/>
      <c r="J39" s="185"/>
      <c r="K39" s="185"/>
      <c r="L39" s="185"/>
      <c r="M39" s="185"/>
      <c r="N39" s="186"/>
      <c r="O39" s="183">
        <v>38</v>
      </c>
      <c r="P39" s="184"/>
      <c r="Q39" s="185"/>
      <c r="R39" s="185"/>
      <c r="S39" s="185"/>
      <c r="T39" s="185"/>
      <c r="U39" s="186"/>
      <c r="V39" s="183">
        <v>38</v>
      </c>
      <c r="W39" s="184"/>
      <c r="X39" s="185"/>
      <c r="Y39" s="185"/>
      <c r="Z39" s="185"/>
      <c r="AA39" s="185"/>
      <c r="AB39" s="186"/>
    </row>
    <row r="40">
      <c r="A40" s="182">
        <v>39</v>
      </c>
      <c r="H40" s="183">
        <v>39</v>
      </c>
      <c r="I40" s="184"/>
      <c r="J40" s="185"/>
      <c r="K40" s="185"/>
      <c r="L40" s="185"/>
      <c r="M40" s="185"/>
      <c r="N40" s="186"/>
      <c r="O40" s="183">
        <v>39</v>
      </c>
      <c r="P40" s="184"/>
      <c r="Q40" s="185"/>
      <c r="R40" s="185"/>
      <c r="S40" s="185"/>
      <c r="T40" s="185"/>
      <c r="U40" s="186"/>
      <c r="V40" s="183">
        <v>39</v>
      </c>
      <c r="W40" s="184"/>
      <c r="X40" s="185"/>
      <c r="Y40" s="185"/>
      <c r="Z40" s="185"/>
      <c r="AA40" s="185"/>
      <c r="AB40" s="186"/>
    </row>
    <row r="41">
      <c r="A41" s="182">
        <v>40</v>
      </c>
      <c r="B41" s="153" t="s">
        <v>207</v>
      </c>
      <c r="C41" s="154" t="s">
        <v>208</v>
      </c>
      <c r="H41" s="183">
        <v>40</v>
      </c>
      <c r="I41" s="184"/>
      <c r="J41" s="185"/>
      <c r="K41" s="185"/>
      <c r="L41" s="185"/>
      <c r="M41" s="185"/>
      <c r="N41" s="186"/>
      <c r="O41" s="183">
        <v>40</v>
      </c>
      <c r="P41" s="184"/>
      <c r="Q41" s="185"/>
      <c r="R41" s="185"/>
      <c r="S41" s="185"/>
      <c r="T41" s="185"/>
      <c r="U41" s="186"/>
      <c r="V41" s="183">
        <v>40</v>
      </c>
      <c r="W41" s="184"/>
      <c r="X41" s="185"/>
      <c r="Y41" s="185"/>
      <c r="Z41" s="185"/>
      <c r="AA41" s="185"/>
      <c r="AB41" s="186"/>
    </row>
    <row r="42">
      <c r="A42" s="182">
        <v>41</v>
      </c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>
        <v>41</v>
      </c>
      <c r="W42" s="183" t="s">
        <v>209</v>
      </c>
      <c r="X42" s="183">
        <v>19.780219780219777</v>
      </c>
      <c r="Y42" s="183"/>
      <c r="Z42" s="183"/>
      <c r="AA42" s="183"/>
      <c r="AB42" s="183"/>
    </row>
    <row r="43">
      <c r="A43" s="182">
        <v>42</v>
      </c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>
        <v>42</v>
      </c>
      <c r="W43" s="183"/>
      <c r="X43" s="183"/>
      <c r="Y43" s="183"/>
      <c r="Z43" s="183"/>
      <c r="AA43" s="183"/>
      <c r="AB43" s="183"/>
    </row>
    <row r="44">
      <c r="A44" s="182">
        <v>43</v>
      </c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>
        <v>43</v>
      </c>
      <c r="W44" s="183"/>
      <c r="X44" s="183"/>
      <c r="Y44" s="183"/>
      <c r="Z44" s="183"/>
      <c r="AA44" s="183"/>
      <c r="AB44" s="183"/>
    </row>
    <row r="45">
      <c r="A45" s="182">
        <v>44</v>
      </c>
      <c r="B45" s="153" t="s">
        <v>210</v>
      </c>
      <c r="C45" s="154" t="s">
        <v>211</v>
      </c>
      <c r="D45" s="154" t="s">
        <v>212</v>
      </c>
      <c r="E45" s="154" t="s">
        <v>213</v>
      </c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>
        <v>44</v>
      </c>
      <c r="W45" s="183"/>
      <c r="X45" s="183"/>
      <c r="Y45" s="183"/>
      <c r="Z45" s="183"/>
      <c r="AA45" s="183"/>
      <c r="AB45" s="183"/>
    </row>
    <row r="46">
      <c r="A46" s="182">
        <v>45</v>
      </c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>
        <v>45</v>
      </c>
      <c r="W46" s="183"/>
      <c r="X46" s="183"/>
      <c r="Y46" s="183"/>
      <c r="Z46" s="183"/>
      <c r="AA46" s="183"/>
      <c r="AB46" s="183"/>
    </row>
    <row r="47">
      <c r="A47" s="182">
        <v>46</v>
      </c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>
        <v>46</v>
      </c>
      <c r="W47" s="183"/>
      <c r="X47" s="183"/>
      <c r="Y47" s="183"/>
      <c r="Z47" s="183"/>
      <c r="AA47" s="183"/>
      <c r="AB47" s="183"/>
    </row>
    <row r="48">
      <c r="A48" s="182">
        <v>47</v>
      </c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>
        <v>47</v>
      </c>
      <c r="W48" s="183"/>
      <c r="X48" s="183"/>
      <c r="Y48" s="183"/>
      <c r="Z48" s="183"/>
      <c r="AA48" s="183"/>
      <c r="AB48" s="183"/>
    </row>
    <row r="49">
      <c r="A49" s="182">
        <v>48</v>
      </c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>
        <v>48</v>
      </c>
      <c r="W49" s="183"/>
      <c r="X49" s="183"/>
      <c r="Y49" s="183"/>
      <c r="Z49" s="183"/>
      <c r="AA49" s="183"/>
      <c r="AB49" s="183"/>
    </row>
    <row r="50">
      <c r="A50" s="182">
        <v>49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>
        <v>49</v>
      </c>
      <c r="W50" s="183"/>
      <c r="X50" s="183"/>
      <c r="Y50" s="183"/>
      <c r="Z50" s="183"/>
      <c r="AA50" s="183"/>
      <c r="AB50" s="183"/>
    </row>
    <row r="51">
      <c r="A51" s="182">
        <v>50</v>
      </c>
      <c r="B51" s="156" t="s">
        <v>153</v>
      </c>
      <c r="C51" s="157">
        <v>5.9160000000000004</v>
      </c>
      <c r="D51" s="157" t="s">
        <v>151</v>
      </c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>
        <v>50</v>
      </c>
      <c r="W51" s="183"/>
      <c r="X51" s="183"/>
      <c r="Y51" s="183"/>
      <c r="Z51" s="183"/>
      <c r="AA51" s="183"/>
      <c r="AB51" s="183"/>
    </row>
    <row r="52">
      <c r="A52" s="182">
        <v>51</v>
      </c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</row>
    <row r="53">
      <c r="A53" s="182">
        <v>52</v>
      </c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</row>
    <row r="54">
      <c r="A54" s="182">
        <v>53</v>
      </c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</row>
    <row r="55">
      <c r="A55" s="182">
        <v>54</v>
      </c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</row>
    <row r="56">
      <c r="A56" s="182">
        <v>55</v>
      </c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</row>
    <row r="57">
      <c r="A57" s="182">
        <v>56</v>
      </c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</row>
    <row r="58">
      <c r="A58" s="182">
        <v>57</v>
      </c>
      <c r="B58" s="153" t="s">
        <v>214</v>
      </c>
      <c r="C58" s="154" t="s">
        <v>215</v>
      </c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</row>
    <row r="59">
      <c r="A59" s="182">
        <v>58</v>
      </c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</row>
    <row r="60">
      <c r="A60" s="182">
        <v>59</v>
      </c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</row>
    <row r="61">
      <c r="A61" s="182">
        <v>60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</row>
    <row r="62">
      <c r="A62" s="182">
        <v>61</v>
      </c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</row>
    <row r="63">
      <c r="A63" s="182">
        <v>62</v>
      </c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</row>
    <row r="64">
      <c r="A64" s="182">
        <v>63</v>
      </c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</row>
    <row r="65">
      <c r="A65" s="182">
        <v>64</v>
      </c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</row>
    <row r="66">
      <c r="A66" s="182">
        <v>65</v>
      </c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</row>
    <row r="67">
      <c r="A67" s="182">
        <v>66</v>
      </c>
      <c r="B67" s="156" t="s">
        <v>153</v>
      </c>
      <c r="C67" s="157">
        <v>23.479500000000002</v>
      </c>
      <c r="D67" s="157" t="s">
        <v>152</v>
      </c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</row>
    <row r="68">
      <c r="A68" s="182">
        <v>67</v>
      </c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</row>
    <row r="69">
      <c r="A69" s="182">
        <v>68</v>
      </c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</row>
    <row r="70">
      <c r="A70" s="182">
        <v>69</v>
      </c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</row>
    <row r="71">
      <c r="A71" s="182">
        <v>70</v>
      </c>
      <c r="B71" s="184" t="s">
        <v>216</v>
      </c>
      <c r="C71" s="189">
        <v>7.57</v>
      </c>
      <c r="D71" s="277" t="s">
        <v>217</v>
      </c>
      <c r="E71" s="277"/>
      <c r="F71" s="185">
        <v>0.66</v>
      </c>
      <c r="G71" s="186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</row>
    <row r="72">
      <c r="A72" s="182">
        <v>71</v>
      </c>
      <c r="B72" s="184" t="s">
        <v>158</v>
      </c>
      <c r="C72" s="185">
        <v>2.9210831161594997E-2</v>
      </c>
      <c r="D72" s="185"/>
      <c r="E72" s="185"/>
      <c r="F72" s="185"/>
      <c r="G72" s="186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</row>
    <row r="73">
      <c r="A73" s="182">
        <v>72</v>
      </c>
      <c r="B73" s="184"/>
      <c r="C73" s="185"/>
      <c r="D73" s="185"/>
      <c r="E73" s="185"/>
      <c r="F73" s="185"/>
      <c r="G73" s="186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</row>
    <row r="74">
      <c r="A74" s="182">
        <v>73</v>
      </c>
      <c r="B74" s="184" t="s">
        <v>218</v>
      </c>
      <c r="C74" s="185">
        <v>13.038404810405298</v>
      </c>
      <c r="D74" s="185"/>
      <c r="E74" s="185"/>
      <c r="F74" s="185"/>
      <c r="G74" s="186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</row>
    <row r="75">
      <c r="A75" s="182">
        <v>74</v>
      </c>
      <c r="B75" s="184"/>
      <c r="C75" s="185"/>
      <c r="D75" s="185"/>
      <c r="E75" s="185"/>
      <c r="F75" s="185"/>
      <c r="G75" s="186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</row>
    <row r="76">
      <c r="A76" s="182">
        <v>75</v>
      </c>
      <c r="B76" s="184"/>
      <c r="C76" s="185"/>
      <c r="D76" s="185"/>
      <c r="E76" s="185"/>
      <c r="F76" s="185"/>
      <c r="G76" s="186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</row>
    <row r="77">
      <c r="A77" s="182">
        <v>76</v>
      </c>
      <c r="B77" s="184"/>
      <c r="C77" s="185"/>
      <c r="D77" s="185"/>
      <c r="E77" s="185"/>
      <c r="F77" s="185"/>
      <c r="G77" s="186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</row>
    <row r="78">
      <c r="A78" s="182">
        <v>77</v>
      </c>
      <c r="B78" s="184" t="s">
        <v>158</v>
      </c>
      <c r="C78" s="185">
        <v>7.0000000000000001E-3</v>
      </c>
      <c r="D78" s="185" t="s">
        <v>151</v>
      </c>
      <c r="E78" s="185"/>
      <c r="F78" s="185"/>
      <c r="G78" s="186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</row>
    <row r="79">
      <c r="A79" s="182">
        <v>78</v>
      </c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</row>
    <row r="80">
      <c r="A80" s="182">
        <v>79</v>
      </c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</row>
    <row r="81">
      <c r="A81" s="182">
        <v>80</v>
      </c>
      <c r="H81" s="182"/>
      <c r="I81" s="182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</row>
    <row r="82">
      <c r="A82" s="182">
        <v>81</v>
      </c>
      <c r="H82" s="182"/>
      <c r="I82" s="182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</row>
    <row r="83">
      <c r="A83" s="182">
        <v>82</v>
      </c>
      <c r="H83" s="182"/>
      <c r="I83" s="182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</row>
    <row r="84">
      <c r="A84" s="182">
        <v>83</v>
      </c>
      <c r="H84" s="182"/>
      <c r="I84" s="182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</row>
    <row r="85">
      <c r="A85" s="182">
        <v>84</v>
      </c>
      <c r="B85" s="184" t="s">
        <v>219</v>
      </c>
      <c r="C85" s="185">
        <f>SQRT(10)*0.5</f>
        <v>1.5811388300841898</v>
      </c>
      <c r="H85" s="182"/>
      <c r="I85" s="182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</row>
    <row r="86">
      <c r="A86" s="182">
        <v>85</v>
      </c>
      <c r="B86" s="156" t="s">
        <v>149</v>
      </c>
      <c r="C86" s="157">
        <v>50962.58</v>
      </c>
      <c r="D86" s="157" t="s">
        <v>152</v>
      </c>
      <c r="E86" s="157" t="s">
        <v>150</v>
      </c>
      <c r="F86" s="192">
        <v>44.330828144757234</v>
      </c>
      <c r="G86" s="159"/>
      <c r="H86" s="193" t="s">
        <v>185</v>
      </c>
      <c r="I86" s="192">
        <v>144.28</v>
      </c>
      <c r="J86" s="193" t="s">
        <v>220</v>
      </c>
      <c r="K86" s="192">
        <v>353.22</v>
      </c>
      <c r="L86" s="193" t="s">
        <v>174</v>
      </c>
      <c r="M86" s="192">
        <v>0.12</v>
      </c>
      <c r="N86" s="193" t="s">
        <v>192</v>
      </c>
      <c r="O86" s="192">
        <v>0.09</v>
      </c>
      <c r="P86" s="193" t="s">
        <v>149</v>
      </c>
      <c r="Q86" s="192">
        <f>I86*K86</f>
        <v>50962.581600000005</v>
      </c>
      <c r="R86" s="193" t="s">
        <v>150</v>
      </c>
      <c r="S86" s="192">
        <f>SQRT(K86*K86*M86*M86+I86*I86*O86*O86)</f>
        <v>44.330828144757234</v>
      </c>
      <c r="T86" s="183"/>
      <c r="U86" s="183"/>
      <c r="V86" s="183"/>
      <c r="W86" s="183"/>
      <c r="X86" s="183"/>
      <c r="Y86" s="183"/>
      <c r="Z86" s="183"/>
      <c r="AA86" s="183"/>
      <c r="AB86" s="183"/>
    </row>
    <row r="87">
      <c r="A87" s="182">
        <v>86</v>
      </c>
      <c r="H87" s="182"/>
      <c r="I87" s="182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</row>
    <row r="88">
      <c r="A88" s="182">
        <v>87</v>
      </c>
      <c r="H88" s="182"/>
      <c r="I88" s="182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</row>
    <row r="89">
      <c r="A89" s="182">
        <v>88</v>
      </c>
      <c r="B89" s="156" t="s">
        <v>153</v>
      </c>
      <c r="C89" s="157">
        <v>13.416399999999999</v>
      </c>
      <c r="D89" s="157" t="s">
        <v>154</v>
      </c>
      <c r="H89" s="182"/>
      <c r="I89" s="182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</row>
    <row r="90">
      <c r="A90" s="182">
        <v>89</v>
      </c>
      <c r="H90" s="182"/>
      <c r="I90" s="182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</row>
    <row r="91">
      <c r="A91" s="182">
        <v>90</v>
      </c>
      <c r="H91" s="182"/>
      <c r="I91" s="182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</row>
    <row r="92">
      <c r="A92" s="182">
        <v>91</v>
      </c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</row>
    <row r="93">
      <c r="A93" s="182">
        <v>92</v>
      </c>
      <c r="B93" s="156" t="s">
        <v>156</v>
      </c>
      <c r="C93" s="157">
        <v>1.157E-2</v>
      </c>
      <c r="E93" s="157" t="s">
        <v>156</v>
      </c>
      <c r="F93" s="157">
        <v>1.157E-2</v>
      </c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</row>
    <row r="94">
      <c r="A94" s="182">
        <v>93</v>
      </c>
      <c r="B94" s="153" t="s">
        <v>155</v>
      </c>
      <c r="D94" s="157" t="s">
        <v>150</v>
      </c>
      <c r="E94" s="157">
        <f>SQRT(350)</f>
        <v>18.708286933869708</v>
      </c>
      <c r="F94" s="157" t="s">
        <v>151</v>
      </c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</row>
    <row r="95">
      <c r="A95" s="182">
        <v>94</v>
      </c>
      <c r="B95" s="153" t="s">
        <v>221</v>
      </c>
      <c r="C95" s="154" t="s">
        <v>222</v>
      </c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</row>
    <row r="96">
      <c r="A96" s="182">
        <v>95</v>
      </c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</row>
    <row r="97">
      <c r="A97" s="182">
        <v>96</v>
      </c>
      <c r="B97" s="153" t="s">
        <v>150</v>
      </c>
      <c r="C97" s="154" t="s">
        <v>223</v>
      </c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</row>
    <row r="98">
      <c r="A98" s="182">
        <v>97</v>
      </c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</row>
    <row r="99">
      <c r="A99" s="182">
        <v>98</v>
      </c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</row>
    <row r="100">
      <c r="A100" s="182">
        <v>99</v>
      </c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</row>
    <row r="101">
      <c r="A101" s="182">
        <v>100</v>
      </c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</row>
    <row r="102">
      <c r="A102" s="182">
        <v>101</v>
      </c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</row>
    <row r="103">
      <c r="A103" s="182">
        <v>102</v>
      </c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</row>
    <row r="104">
      <c r="A104" s="182">
        <v>103</v>
      </c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</row>
    <row r="105">
      <c r="A105" s="182">
        <v>104</v>
      </c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</row>
    <row r="106">
      <c r="A106" s="182">
        <v>105</v>
      </c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</row>
    <row r="107">
      <c r="A107" s="182">
        <v>106</v>
      </c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</row>
    <row r="108">
      <c r="A108" s="182">
        <v>107</v>
      </c>
      <c r="B108" s="153" t="s">
        <v>224</v>
      </c>
      <c r="C108" s="154">
        <v>154.0862451729999</v>
      </c>
      <c r="D108" s="154" t="s">
        <v>174</v>
      </c>
      <c r="E108" s="154">
        <v>8.3950589800662168E-2</v>
      </c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</row>
    <row r="109">
      <c r="A109" s="182">
        <v>108</v>
      </c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</row>
    <row r="110">
      <c r="A110" s="182">
        <v>109</v>
      </c>
      <c r="B110" s="156" t="s">
        <v>153</v>
      </c>
      <c r="C110" s="157">
        <v>1.3860000000000001E-2</v>
      </c>
      <c r="D110" s="185" t="s">
        <v>153</v>
      </c>
      <c r="E110" s="185" t="s">
        <v>225</v>
      </c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</row>
    <row r="111">
      <c r="A111" s="182">
        <v>110</v>
      </c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</row>
    <row r="112">
      <c r="A112" s="182">
        <v>111</v>
      </c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</row>
    <row r="113">
      <c r="A113" s="182">
        <v>112</v>
      </c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</row>
    <row r="114">
      <c r="A114" s="182">
        <v>113</v>
      </c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</row>
    <row r="115">
      <c r="A115" s="182">
        <v>114</v>
      </c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</row>
    <row r="116">
      <c r="A116" s="182">
        <v>115</v>
      </c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</row>
    <row r="117">
      <c r="A117" s="182">
        <v>116</v>
      </c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</row>
    <row r="118">
      <c r="A118" s="182">
        <v>117</v>
      </c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</row>
    <row r="119">
      <c r="A119" s="182">
        <v>118</v>
      </c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</row>
    <row r="120">
      <c r="A120" s="182">
        <v>119</v>
      </c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</row>
    <row r="121">
      <c r="A121" s="182">
        <v>120</v>
      </c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</row>
    <row r="122">
      <c r="A122" s="182">
        <v>121</v>
      </c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</row>
    <row r="123">
      <c r="A123" s="182">
        <v>122</v>
      </c>
      <c r="B123" s="153" t="s">
        <v>226</v>
      </c>
      <c r="C123" s="154">
        <v>1.4</v>
      </c>
      <c r="D123" s="154" t="s">
        <v>227</v>
      </c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</row>
    <row r="124">
      <c r="A124" s="182">
        <v>123</v>
      </c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</row>
    <row r="125">
      <c r="A125" s="182">
        <v>124</v>
      </c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</row>
    <row r="126">
      <c r="A126" s="182">
        <v>125</v>
      </c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</row>
    <row r="127">
      <c r="A127" s="182">
        <v>126</v>
      </c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</row>
    <row r="128">
      <c r="A128" s="182">
        <v>127</v>
      </c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</row>
    <row r="129">
      <c r="A129" s="182">
        <v>128</v>
      </c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</row>
    <row r="130">
      <c r="A130" s="182">
        <v>129</v>
      </c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</row>
    <row r="131">
      <c r="A131" s="182">
        <v>130</v>
      </c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</row>
    <row r="132">
      <c r="A132" s="182">
        <v>131</v>
      </c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</row>
    <row r="133">
      <c r="A133" s="182">
        <v>132</v>
      </c>
      <c r="B133" s="153" t="s">
        <v>228</v>
      </c>
      <c r="C133" s="154" t="s">
        <v>229</v>
      </c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</row>
    <row r="134">
      <c r="A134" s="182">
        <v>133</v>
      </c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</row>
    <row r="135">
      <c r="A135" s="182">
        <v>134</v>
      </c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</row>
    <row r="136">
      <c r="A136" s="182">
        <v>135</v>
      </c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</row>
    <row r="137">
      <c r="A137" s="182">
        <v>136</v>
      </c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</row>
    <row r="138">
      <c r="A138" s="182">
        <v>137</v>
      </c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</row>
    <row r="139">
      <c r="A139" s="182">
        <v>138</v>
      </c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</row>
    <row r="140">
      <c r="A140" s="182">
        <v>139</v>
      </c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</row>
    <row r="141">
      <c r="A141" s="182">
        <v>140</v>
      </c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</row>
    <row r="142">
      <c r="A142" s="182">
        <v>141</v>
      </c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</row>
    <row r="143">
      <c r="A143" s="182">
        <v>142</v>
      </c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</row>
    <row r="144">
      <c r="A144" s="182">
        <v>143</v>
      </c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</row>
    <row r="145">
      <c r="A145" s="182">
        <v>144</v>
      </c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</row>
    <row r="146">
      <c r="A146" s="182">
        <v>145</v>
      </c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</row>
    <row r="147">
      <c r="A147" s="182">
        <v>146</v>
      </c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</row>
    <row r="148">
      <c r="A148" s="182">
        <v>147</v>
      </c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</row>
    <row r="149">
      <c r="A149" s="182">
        <v>148</v>
      </c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</row>
    <row r="150">
      <c r="A150" s="182">
        <v>149</v>
      </c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</row>
    <row r="151">
      <c r="A151" s="182">
        <v>150</v>
      </c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</row>
    <row r="152">
      <c r="A152" s="182">
        <v>151</v>
      </c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</row>
    <row r="153">
      <c r="A153" s="182">
        <v>152</v>
      </c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</row>
    <row r="154">
      <c r="A154" s="182">
        <v>153</v>
      </c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</row>
    <row r="155">
      <c r="A155" s="182">
        <v>154</v>
      </c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</row>
    <row r="156">
      <c r="A156" s="182">
        <v>155</v>
      </c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</row>
    <row r="157">
      <c r="A157" s="182">
        <v>156</v>
      </c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</row>
    <row r="158">
      <c r="A158" s="182">
        <v>157</v>
      </c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</row>
    <row r="159">
      <c r="A159" s="182">
        <v>158</v>
      </c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</row>
    <row r="160">
      <c r="A160" s="182">
        <v>159</v>
      </c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</row>
    <row r="161">
      <c r="A161" s="182">
        <v>160</v>
      </c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</row>
    <row r="162">
      <c r="A162" s="182">
        <v>161</v>
      </c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</row>
    <row r="163">
      <c r="A163" s="182">
        <v>162</v>
      </c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</row>
    <row r="164">
      <c r="A164" s="182">
        <v>163</v>
      </c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</row>
    <row r="165">
      <c r="A165" s="182">
        <v>164</v>
      </c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</row>
    <row r="166">
      <c r="A166" s="182">
        <v>165</v>
      </c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</row>
    <row r="167">
      <c r="A167" s="182">
        <v>166</v>
      </c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</row>
    <row r="168">
      <c r="A168" s="182">
        <v>167</v>
      </c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</row>
    <row r="169">
      <c r="A169" s="182">
        <v>168</v>
      </c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</row>
    <row r="170">
      <c r="A170" s="182">
        <v>169</v>
      </c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</row>
    <row r="171">
      <c r="A171" s="182">
        <v>170</v>
      </c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</row>
    <row r="172">
      <c r="A172" s="182">
        <v>171</v>
      </c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</row>
    <row r="173">
      <c r="A173" s="182">
        <v>172</v>
      </c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</row>
    <row r="174">
      <c r="A174" s="182">
        <v>173</v>
      </c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</row>
    <row r="175">
      <c r="A175" s="182">
        <v>174</v>
      </c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</row>
    <row r="176">
      <c r="A176" s="182">
        <v>175</v>
      </c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</row>
    <row r="177">
      <c r="A177" s="182">
        <v>176</v>
      </c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</row>
    <row r="178">
      <c r="A178" s="182">
        <v>177</v>
      </c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</row>
    <row r="179">
      <c r="A179" s="182">
        <v>178</v>
      </c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</row>
    <row r="180">
      <c r="A180" s="182">
        <v>179</v>
      </c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</row>
    <row r="181">
      <c r="A181" s="182">
        <v>180</v>
      </c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</row>
    <row r="182">
      <c r="A182" s="182">
        <v>181</v>
      </c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</row>
    <row r="183">
      <c r="A183" s="182">
        <v>182</v>
      </c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</row>
    <row r="184">
      <c r="A184" s="182">
        <v>183</v>
      </c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</row>
    <row r="185">
      <c r="A185" s="182">
        <v>184</v>
      </c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</row>
  </sheetData>
  <sheetProtection password="961B" sheet="true" objects="true" scenarios="true" selectLockedCells="true" selectUnlockedCells="true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D23" sqref="D23"/>
    </sheetView>
  </sheetViews>
  <sheetFormatPr defaultRowHeight="15"/>
  <cols>
    <col min="1" max="1" width="12" bestFit="true" customWidth="true"/>
    <col min="3" max="3" width="15.42578125" customWidth="true"/>
  </cols>
  <sheetData>
    <row r="1" ht="20.1" customHeight="true">
      <c r="A1" s="239" t="s">
        <v>115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39"/>
      <c r="CR1" s="239"/>
      <c r="CS1" s="239"/>
      <c r="CT1" s="239"/>
      <c r="CU1" s="239"/>
      <c r="CV1" s="239"/>
      <c r="CW1" s="239"/>
      <c r="CX1" s="239"/>
      <c r="CY1" s="239"/>
      <c r="CZ1" s="239"/>
      <c r="DA1" s="239"/>
      <c r="DB1" s="239"/>
      <c r="DC1" s="239"/>
      <c r="DD1" s="239"/>
      <c r="DE1" s="239"/>
      <c r="DF1" s="239"/>
      <c r="DG1" s="239"/>
      <c r="DH1" s="239"/>
      <c r="DI1" s="239"/>
      <c r="DJ1" s="239"/>
      <c r="DK1" s="239"/>
      <c r="DL1" s="239"/>
      <c r="DM1" s="239"/>
      <c r="DN1" s="239"/>
      <c r="DO1" s="239"/>
      <c r="DP1" s="239"/>
      <c r="DQ1" s="239"/>
      <c r="DR1" s="239"/>
      <c r="DS1" s="239"/>
      <c r="DT1" s="239"/>
      <c r="DU1" s="239"/>
      <c r="DV1" s="239"/>
      <c r="DW1" s="239"/>
      <c r="DX1" s="239"/>
      <c r="DY1" s="239"/>
      <c r="DZ1" s="239"/>
      <c r="EA1" s="239"/>
      <c r="EB1" s="239"/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39"/>
      <c r="FR1" s="239"/>
      <c r="FS1" s="239"/>
      <c r="FT1" s="239"/>
      <c r="FU1" s="239"/>
      <c r="FV1" s="239"/>
      <c r="FW1" s="239"/>
      <c r="FX1" s="239"/>
      <c r="FY1" s="239"/>
      <c r="FZ1" s="239"/>
      <c r="GA1" s="239"/>
      <c r="GB1" s="239"/>
      <c r="GC1" s="239"/>
      <c r="GD1" s="239"/>
      <c r="GE1" s="239"/>
      <c r="GF1" s="239"/>
      <c r="GG1" s="239"/>
      <c r="GH1" s="239"/>
      <c r="GI1" s="239"/>
      <c r="GJ1" s="239"/>
      <c r="GK1" s="239"/>
      <c r="GL1" s="239"/>
      <c r="GM1" s="239"/>
      <c r="GN1" s="239"/>
      <c r="GO1" s="239"/>
      <c r="GP1" s="239"/>
      <c r="GQ1" s="239"/>
      <c r="GR1" s="239"/>
      <c r="GS1" s="239"/>
      <c r="GT1" s="239"/>
      <c r="GU1" s="239"/>
      <c r="GV1" s="239"/>
      <c r="GW1" s="239"/>
      <c r="GX1" s="239"/>
      <c r="GY1" s="239"/>
      <c r="GZ1" s="239"/>
      <c r="HA1" s="239"/>
      <c r="HB1" s="239"/>
      <c r="HC1" s="239"/>
      <c r="HD1" s="239"/>
      <c r="HE1" s="239"/>
      <c r="HF1" s="239"/>
      <c r="HG1" s="239"/>
      <c r="HH1" s="239"/>
      <c r="HI1" s="239"/>
      <c r="HJ1" s="239"/>
      <c r="HK1" s="239"/>
      <c r="HL1" s="239"/>
      <c r="HM1" s="239"/>
      <c r="HN1" s="239"/>
      <c r="HO1" s="239"/>
      <c r="HP1" s="239"/>
      <c r="HQ1" s="239"/>
      <c r="HR1" s="239"/>
      <c r="HS1" s="239"/>
      <c r="HT1" s="239"/>
      <c r="HU1" s="239"/>
      <c r="HV1" s="239"/>
      <c r="HW1" s="239"/>
      <c r="HX1" s="239"/>
      <c r="HY1" s="239"/>
      <c r="HZ1" s="239"/>
      <c r="IA1" s="239"/>
      <c r="IB1" s="239"/>
      <c r="IC1" s="239"/>
      <c r="ID1" s="239"/>
      <c r="IE1" s="239"/>
      <c r="IF1" s="239"/>
      <c r="IG1" s="239"/>
      <c r="IH1" s="239"/>
      <c r="II1" s="239"/>
      <c r="IJ1" s="239"/>
      <c r="IK1" s="239"/>
      <c r="IL1" s="239"/>
      <c r="IM1" s="239"/>
      <c r="IN1" s="239"/>
      <c r="IO1" s="239"/>
      <c r="IP1" s="239"/>
      <c r="IQ1" s="239"/>
      <c r="IR1" s="239"/>
      <c r="IS1" s="239"/>
      <c r="IT1" s="239"/>
      <c r="IU1" s="239"/>
      <c r="IV1" s="239"/>
    </row>
    <row r="2">
      <c r="A2" s="29" t="s">
        <v>74</v>
      </c>
      <c r="B2">
        <v>28</v>
      </c>
      <c r="C2">
        <f t="shared" ref="C2:C21" ca="true" si="0">RAND()</f>
        <v>0.99250611148740309</v>
      </c>
    </row>
    <row r="3">
      <c r="A3" s="29" t="s">
        <v>77</v>
      </c>
      <c r="B3">
        <v>37</v>
      </c>
      <c r="C3">
        <f t="shared" ca="true" si="0"/>
        <v>4.4824343929620425E-2</v>
      </c>
    </row>
    <row r="4">
      <c r="A4" s="29" t="s">
        <v>79</v>
      </c>
      <c r="B4">
        <v>38</v>
      </c>
      <c r="C4">
        <f t="shared" ca="true" si="0"/>
        <v>1.6245772151344484E-2</v>
      </c>
    </row>
    <row r="5">
      <c r="A5" s="29" t="s">
        <v>82</v>
      </c>
      <c r="B5">
        <v>21</v>
      </c>
      <c r="C5">
        <f t="shared" ca="true" si="0"/>
        <v>0.38999206274191245</v>
      </c>
    </row>
    <row r="6">
      <c r="A6" s="29" t="s">
        <v>84</v>
      </c>
      <c r="B6">
        <v>27</v>
      </c>
      <c r="C6">
        <f t="shared" ca="true" si="0"/>
        <v>6.0470968863960306E-2</v>
      </c>
    </row>
    <row r="7">
      <c r="A7" s="29" t="s">
        <v>87</v>
      </c>
      <c r="B7">
        <v>18</v>
      </c>
      <c r="C7">
        <f t="shared" ca="true" si="0"/>
        <v>0.12325318883447522</v>
      </c>
    </row>
    <row r="8">
      <c r="A8" s="29" t="s">
        <v>88</v>
      </c>
      <c r="B8">
        <v>25</v>
      </c>
      <c r="C8">
        <f t="shared" ca="true" si="0"/>
        <v>0.37750282627923082</v>
      </c>
    </row>
    <row r="9">
      <c r="A9" s="29" t="s">
        <v>89</v>
      </c>
      <c r="B9">
        <v>24</v>
      </c>
      <c r="C9">
        <f t="shared" ca="true" si="0"/>
        <v>0.44221202355781253</v>
      </c>
    </row>
    <row r="10">
      <c r="A10" s="29" t="s">
        <v>91</v>
      </c>
      <c r="B10">
        <v>39</v>
      </c>
      <c r="C10">
        <f t="shared" ca="true" si="0"/>
        <v>0.71250289242656173</v>
      </c>
    </row>
    <row r="11">
      <c r="A11" s="29" t="s">
        <v>92</v>
      </c>
      <c r="B11">
        <v>32</v>
      </c>
      <c r="C11">
        <f t="shared" ca="true" si="0"/>
        <v>0.74858771630854748</v>
      </c>
    </row>
    <row r="12">
      <c r="A12" s="29" t="s">
        <v>93</v>
      </c>
      <c r="B12">
        <v>35</v>
      </c>
      <c r="C12">
        <f t="shared" ca="true" si="0"/>
        <v>0.82326605712896661</v>
      </c>
    </row>
    <row r="13">
      <c r="A13" s="29" t="s">
        <v>95</v>
      </c>
      <c r="B13">
        <v>34</v>
      </c>
      <c r="C13">
        <f t="shared" ca="true" si="0"/>
        <v>0.28606005430489567</v>
      </c>
    </row>
    <row r="14">
      <c r="A14" s="29" t="s">
        <v>96</v>
      </c>
      <c r="B14">
        <v>29</v>
      </c>
      <c r="C14">
        <f t="shared" ca="true" si="0"/>
        <v>0.23534745640562382</v>
      </c>
    </row>
    <row r="15">
      <c r="A15" s="29" t="s">
        <v>99</v>
      </c>
      <c r="B15">
        <v>20</v>
      </c>
      <c r="C15">
        <f t="shared" ca="true" si="0"/>
        <v>1.3897303041827458E-2</v>
      </c>
    </row>
    <row r="16">
      <c r="A16" s="29" t="s">
        <v>100</v>
      </c>
      <c r="B16">
        <v>36</v>
      </c>
      <c r="C16">
        <f t="shared" ca="true" si="0"/>
        <v>0.85520150210062562</v>
      </c>
    </row>
    <row r="17">
      <c r="A17" s="29" t="s">
        <v>101</v>
      </c>
      <c r="B17">
        <v>23</v>
      </c>
      <c r="C17">
        <f t="shared" ca="true" si="0"/>
        <v>3.4621249104775265E-2</v>
      </c>
    </row>
    <row r="18">
      <c r="A18" s="29" t="s">
        <v>102</v>
      </c>
      <c r="B18">
        <v>26</v>
      </c>
      <c r="C18">
        <f t="shared" ca="true" si="0"/>
        <v>0.46377753538837885</v>
      </c>
    </row>
    <row r="19">
      <c r="A19" s="29" t="s">
        <v>104</v>
      </c>
      <c r="B19">
        <v>30</v>
      </c>
      <c r="C19">
        <f t="shared" ca="true" si="0"/>
        <v>0.17800572916610591</v>
      </c>
    </row>
    <row r="20">
      <c r="A20" s="29" t="s">
        <v>106</v>
      </c>
      <c r="B20">
        <v>33</v>
      </c>
      <c r="C20">
        <f t="shared" ca="true" si="0"/>
        <v>0.20001218916882568</v>
      </c>
    </row>
    <row r="21" ht="15.75" thickBot="true">
      <c r="A21" s="43" t="s">
        <v>108</v>
      </c>
      <c r="B21">
        <v>31</v>
      </c>
      <c r="C21">
        <f t="shared" ca="true" si="0"/>
        <v>0.51342892797270334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admin</cp:lastModifiedBy>
  <cp:lastPrinted>2016-02-13T13:45:00Z</cp:lastPrinted>
  <dcterms:created xsi:type="dcterms:W3CDTF">2016-02-05T16:12:29Z</dcterms:created>
  <dcterms:modified xsi:type="dcterms:W3CDTF">2017-05-20T10:36:12Z</dcterms:modified>
</cp:coreProperties>
</file>