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28" yWindow="-228" windowWidth="13560" windowHeight="9888" tabRatio="790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  <sheet name="Лист4" sheetId="21" state="hidden" r:id="rId12"/>
  </sheets>
  <definedNames>
    <definedName name="_xlnm.Print_Area" localSheetId="0">'Сводная таблица'!$A$2:$CB$46</definedName>
  </definedNames>
  <calcPr calcId="125725"/>
</workbook>
</file>

<file path=xl/calcChain.xml><?xml version="1.0" encoding="utf-8"?>
<calcChain xmlns="http://schemas.openxmlformats.org/spreadsheetml/2006/main">
  <c r="CC6" i="1"/>
  <c r="CC7"/>
  <c r="CC8"/>
  <c r="CC9"/>
  <c r="CC10"/>
  <c r="CC11"/>
  <c r="CC12"/>
  <c r="CC13"/>
  <c r="CC14"/>
  <c r="CC15"/>
  <c r="CC16"/>
  <c r="CC17"/>
  <c r="CC18"/>
  <c r="CC19"/>
  <c r="CC20"/>
  <c r="CC21"/>
  <c r="CC22"/>
  <c r="CC23"/>
  <c r="CC5"/>
  <c r="P18" i="21"/>
  <c r="P16"/>
  <c r="P15"/>
  <c r="N14"/>
  <c r="P12"/>
  <c r="P11"/>
  <c r="P10"/>
  <c r="P9"/>
  <c r="P7"/>
  <c r="P4"/>
  <c r="P3"/>
  <c r="C21" i="17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94" i="16"/>
  <c r="S86"/>
  <c r="Q86"/>
  <c r="C85"/>
  <c r="L42" i="19"/>
  <c r="H42"/>
  <c r="I42" s="1"/>
  <c r="K42" s="1"/>
  <c r="L41"/>
  <c r="I41"/>
  <c r="K41" s="1"/>
  <c r="H41"/>
  <c r="L40"/>
  <c r="I40"/>
  <c r="K40" s="1"/>
  <c r="H40"/>
  <c r="L39"/>
  <c r="I39"/>
  <c r="H39"/>
  <c r="L38"/>
  <c r="I38"/>
  <c r="K38" s="1"/>
  <c r="H38"/>
  <c r="L37"/>
  <c r="I37"/>
  <c r="H37"/>
  <c r="L36"/>
  <c r="I36"/>
  <c r="K36" s="1"/>
  <c r="H36"/>
  <c r="L35"/>
  <c r="I35"/>
  <c r="H35"/>
  <c r="L34"/>
  <c r="I34"/>
  <c r="H34"/>
  <c r="L33"/>
  <c r="I33"/>
  <c r="K33" s="1"/>
  <c r="H33"/>
  <c r="L32"/>
  <c r="I32"/>
  <c r="H32"/>
  <c r="L31"/>
  <c r="I31"/>
  <c r="K31" s="1"/>
  <c r="H31"/>
  <c r="L30"/>
  <c r="I30"/>
  <c r="H30"/>
  <c r="L29"/>
  <c r="I29"/>
  <c r="K29" s="1"/>
  <c r="H29"/>
  <c r="L28"/>
  <c r="I28"/>
  <c r="K28" s="1"/>
  <c r="H28"/>
  <c r="L27"/>
  <c r="I27"/>
  <c r="H27"/>
  <c r="L26"/>
  <c r="I26"/>
  <c r="K26" s="1"/>
  <c r="H26"/>
  <c r="L25"/>
  <c r="I25"/>
  <c r="K25" s="1"/>
  <c r="H25"/>
  <c r="L24"/>
  <c r="I24"/>
  <c r="K24" s="1"/>
  <c r="H24"/>
  <c r="L23"/>
  <c r="I23"/>
  <c r="K23" s="1"/>
  <c r="H23"/>
  <c r="L22"/>
  <c r="I22"/>
  <c r="K22" s="1"/>
  <c r="H22"/>
  <c r="L21"/>
  <c r="I21"/>
  <c r="K21" s="1"/>
  <c r="H21"/>
  <c r="L20"/>
  <c r="I20"/>
  <c r="K20" s="1"/>
  <c r="H20"/>
  <c r="L19"/>
  <c r="I19"/>
  <c r="L18"/>
  <c r="H18"/>
  <c r="I18" s="1"/>
  <c r="K18" s="1"/>
  <c r="L17"/>
  <c r="I17"/>
  <c r="L16"/>
  <c r="I16"/>
  <c r="K16" s="1"/>
  <c r="H16"/>
  <c r="L15"/>
  <c r="I15"/>
  <c r="K15" s="1"/>
  <c r="H15"/>
  <c r="L14"/>
  <c r="I14"/>
  <c r="L13"/>
  <c r="H13"/>
  <c r="I13" s="1"/>
  <c r="K13" s="1"/>
  <c r="L12"/>
  <c r="H12"/>
  <c r="I12" s="1"/>
  <c r="K12" s="1"/>
  <c r="L11"/>
  <c r="I11"/>
  <c r="L10"/>
  <c r="I10"/>
  <c r="K10" s="1"/>
  <c r="H10"/>
  <c r="L9"/>
  <c r="I9"/>
  <c r="K9" s="1"/>
  <c r="H9"/>
  <c r="L8"/>
  <c r="I8"/>
  <c r="K8" s="1"/>
  <c r="H8"/>
  <c r="L7"/>
  <c r="I7"/>
  <c r="K7" s="1"/>
  <c r="H7"/>
  <c r="L6"/>
  <c r="I6"/>
  <c r="L5"/>
  <c r="I5"/>
  <c r="F3"/>
  <c r="E3"/>
  <c r="D3"/>
  <c r="C3"/>
  <c r="B3"/>
  <c r="A3"/>
  <c r="A2"/>
  <c r="L42" i="18"/>
  <c r="H42"/>
  <c r="I42" s="1"/>
  <c r="L41"/>
  <c r="I41"/>
  <c r="L40"/>
  <c r="I40"/>
  <c r="L39"/>
  <c r="I39"/>
  <c r="L38"/>
  <c r="I38"/>
  <c r="L37"/>
  <c r="H37"/>
  <c r="I37" s="1"/>
  <c r="L36"/>
  <c r="I36"/>
  <c r="L35"/>
  <c r="I35"/>
  <c r="L34"/>
  <c r="I34"/>
  <c r="L33"/>
  <c r="I33"/>
  <c r="L32"/>
  <c r="I32"/>
  <c r="L31"/>
  <c r="I31"/>
  <c r="K31" s="1"/>
  <c r="H31"/>
  <c r="L30"/>
  <c r="I30"/>
  <c r="L29"/>
  <c r="I29"/>
  <c r="L28"/>
  <c r="I28"/>
  <c r="L27"/>
  <c r="I27"/>
  <c r="L26"/>
  <c r="I26"/>
  <c r="L25"/>
  <c r="H25"/>
  <c r="I25" s="1"/>
  <c r="L24"/>
  <c r="H24"/>
  <c r="I24" s="1"/>
  <c r="L23"/>
  <c r="I23"/>
  <c r="L22"/>
  <c r="I22"/>
  <c r="L21"/>
  <c r="I21"/>
  <c r="L20"/>
  <c r="I20"/>
  <c r="L19"/>
  <c r="I19"/>
  <c r="L18"/>
  <c r="I18"/>
  <c r="L17"/>
  <c r="I17"/>
  <c r="L16"/>
  <c r="I16"/>
  <c r="L15"/>
  <c r="H15"/>
  <c r="I15" s="1"/>
  <c r="K15" s="1"/>
  <c r="L14"/>
  <c r="I14"/>
  <c r="L13"/>
  <c r="I13"/>
  <c r="L12"/>
  <c r="I12"/>
  <c r="L11"/>
  <c r="I11"/>
  <c r="L10"/>
  <c r="I10"/>
  <c r="L9"/>
  <c r="I9"/>
  <c r="L8"/>
  <c r="I8"/>
  <c r="L7"/>
  <c r="I7"/>
  <c r="L6"/>
  <c r="I6"/>
  <c r="L5"/>
  <c r="I5"/>
  <c r="F3"/>
  <c r="E3"/>
  <c r="D3"/>
  <c r="C3"/>
  <c r="B3"/>
  <c r="A3"/>
  <c r="A2"/>
  <c r="L42" i="10"/>
  <c r="I42"/>
  <c r="H42"/>
  <c r="L41"/>
  <c r="I41"/>
  <c r="H41"/>
  <c r="L40"/>
  <c r="I40"/>
  <c r="L39"/>
  <c r="H39"/>
  <c r="I39" s="1"/>
  <c r="L38"/>
  <c r="H38"/>
  <c r="I38" s="1"/>
  <c r="L37"/>
  <c r="H37"/>
  <c r="I37" s="1"/>
  <c r="L36"/>
  <c r="H36"/>
  <c r="I36" s="1"/>
  <c r="L35"/>
  <c r="H35"/>
  <c r="I35" s="1"/>
  <c r="L34"/>
  <c r="H34"/>
  <c r="I34" s="1"/>
  <c r="L33"/>
  <c r="H33"/>
  <c r="I33" s="1"/>
  <c r="L32"/>
  <c r="H32"/>
  <c r="I32" s="1"/>
  <c r="L31"/>
  <c r="I31"/>
  <c r="L30"/>
  <c r="I30"/>
  <c r="H30"/>
  <c r="L29"/>
  <c r="I29"/>
  <c r="H29"/>
  <c r="L28"/>
  <c r="I28"/>
  <c r="L27"/>
  <c r="H27"/>
  <c r="I27" s="1"/>
  <c r="L26"/>
  <c r="H26"/>
  <c r="I26" s="1"/>
  <c r="L25"/>
  <c r="I25"/>
  <c r="L24"/>
  <c r="I24"/>
  <c r="L23"/>
  <c r="I23"/>
  <c r="L22"/>
  <c r="I22"/>
  <c r="L21"/>
  <c r="H21"/>
  <c r="I21" s="1"/>
  <c r="L20"/>
  <c r="I20"/>
  <c r="L19"/>
  <c r="I19"/>
  <c r="H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H9"/>
  <c r="I9" s="1"/>
  <c r="L8"/>
  <c r="I8"/>
  <c r="L7"/>
  <c r="I7"/>
  <c r="L6"/>
  <c r="I6"/>
  <c r="L5"/>
  <c r="I5"/>
  <c r="F3"/>
  <c r="E3"/>
  <c r="D3"/>
  <c r="C3"/>
  <c r="B3"/>
  <c r="A3"/>
  <c r="A2"/>
  <c r="L42" i="15"/>
  <c r="I42"/>
  <c r="H42"/>
  <c r="L41"/>
  <c r="I41"/>
  <c r="H41"/>
  <c r="L40"/>
  <c r="I40"/>
  <c r="H40"/>
  <c r="L39"/>
  <c r="I39"/>
  <c r="H39"/>
  <c r="L38"/>
  <c r="I38"/>
  <c r="H38"/>
  <c r="L37"/>
  <c r="I37"/>
  <c r="H37"/>
  <c r="L36"/>
  <c r="I36"/>
  <c r="H36"/>
  <c r="L35"/>
  <c r="I35"/>
  <c r="H35"/>
  <c r="L34"/>
  <c r="I34"/>
  <c r="H34"/>
  <c r="L33"/>
  <c r="I33"/>
  <c r="H33"/>
  <c r="L32"/>
  <c r="I32"/>
  <c r="H32"/>
  <c r="L31"/>
  <c r="I31"/>
  <c r="L30"/>
  <c r="H30"/>
  <c r="I30" s="1"/>
  <c r="L29"/>
  <c r="H29"/>
  <c r="I29" s="1"/>
  <c r="L28"/>
  <c r="H28"/>
  <c r="I28" s="1"/>
  <c r="L27"/>
  <c r="H27"/>
  <c r="I27" s="1"/>
  <c r="L26"/>
  <c r="H26"/>
  <c r="I26" s="1"/>
  <c r="L25"/>
  <c r="H25"/>
  <c r="I25" s="1"/>
  <c r="L24"/>
  <c r="H24"/>
  <c r="I24" s="1"/>
  <c r="L23"/>
  <c r="I23"/>
  <c r="L22"/>
  <c r="I22"/>
  <c r="L21"/>
  <c r="I21"/>
  <c r="L20"/>
  <c r="I20"/>
  <c r="L19"/>
  <c r="H19"/>
  <c r="I19" s="1"/>
  <c r="L18"/>
  <c r="I18"/>
  <c r="L17"/>
  <c r="I17"/>
  <c r="L16"/>
  <c r="I16"/>
  <c r="L15"/>
  <c r="I15"/>
  <c r="H15"/>
  <c r="L14"/>
  <c r="I14"/>
  <c r="L13"/>
  <c r="I13"/>
  <c r="L12"/>
  <c r="I12"/>
  <c r="L11"/>
  <c r="I11"/>
  <c r="L10"/>
  <c r="I10"/>
  <c r="L9"/>
  <c r="I9"/>
  <c r="L8"/>
  <c r="I8"/>
  <c r="L7"/>
  <c r="I7"/>
  <c r="L6"/>
  <c r="I6"/>
  <c r="L5"/>
  <c r="I5"/>
  <c r="F3"/>
  <c r="E3"/>
  <c r="D3"/>
  <c r="C3"/>
  <c r="B3"/>
  <c r="A3"/>
  <c r="A2"/>
  <c r="L42" i="8"/>
  <c r="H42"/>
  <c r="I42" s="1"/>
  <c r="L41"/>
  <c r="H41"/>
  <c r="I41" s="1"/>
  <c r="L40"/>
  <c r="H40"/>
  <c r="I40" s="1"/>
  <c r="L39"/>
  <c r="H39"/>
  <c r="I39" s="1"/>
  <c r="L38"/>
  <c r="H38"/>
  <c r="I38" s="1"/>
  <c r="L37"/>
  <c r="H37"/>
  <c r="I37" s="1"/>
  <c r="L36"/>
  <c r="H36"/>
  <c r="I36" s="1"/>
  <c r="L35"/>
  <c r="H35"/>
  <c r="I35" s="1"/>
  <c r="L34"/>
  <c r="H34"/>
  <c r="I34" s="1"/>
  <c r="L33"/>
  <c r="I33"/>
  <c r="L32"/>
  <c r="I32"/>
  <c r="H32"/>
  <c r="L31"/>
  <c r="I31"/>
  <c r="L30"/>
  <c r="I30"/>
  <c r="L29"/>
  <c r="I29"/>
  <c r="L28"/>
  <c r="H28"/>
  <c r="I28" s="1"/>
  <c r="L27"/>
  <c r="H27"/>
  <c r="I27" s="1"/>
  <c r="L26"/>
  <c r="I26"/>
  <c r="L25"/>
  <c r="I25"/>
  <c r="L24"/>
  <c r="I24"/>
  <c r="H24"/>
  <c r="L23"/>
  <c r="I23"/>
  <c r="L22"/>
  <c r="I22"/>
  <c r="L21"/>
  <c r="I21"/>
  <c r="L20"/>
  <c r="I20"/>
  <c r="L19"/>
  <c r="I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H9"/>
  <c r="I9" s="1"/>
  <c r="L8"/>
  <c r="I8"/>
  <c r="L7"/>
  <c r="I7"/>
  <c r="L6"/>
  <c r="I6"/>
  <c r="L5"/>
  <c r="I5"/>
  <c r="F3"/>
  <c r="E3"/>
  <c r="D3"/>
  <c r="C3"/>
  <c r="B3"/>
  <c r="A3"/>
  <c r="A2"/>
  <c r="L42" i="7"/>
  <c r="I42"/>
  <c r="H42"/>
  <c r="L41"/>
  <c r="I41"/>
  <c r="H41"/>
  <c r="L40"/>
  <c r="I40"/>
  <c r="H40"/>
  <c r="L39"/>
  <c r="I39"/>
  <c r="L38"/>
  <c r="I38"/>
  <c r="L37"/>
  <c r="I37"/>
  <c r="H37"/>
  <c r="L36"/>
  <c r="I36"/>
  <c r="L35"/>
  <c r="I35"/>
  <c r="L34"/>
  <c r="I34"/>
  <c r="L33"/>
  <c r="I33"/>
  <c r="L32"/>
  <c r="I32"/>
  <c r="L31"/>
  <c r="I31"/>
  <c r="L30"/>
  <c r="I30"/>
  <c r="L29"/>
  <c r="H29"/>
  <c r="I29" s="1"/>
  <c r="L28"/>
  <c r="I28"/>
  <c r="H28"/>
  <c r="L27"/>
  <c r="I27"/>
  <c r="L26"/>
  <c r="I26"/>
  <c r="L25"/>
  <c r="H25"/>
  <c r="I25" s="1"/>
  <c r="L24"/>
  <c r="H24"/>
  <c r="I24" s="1"/>
  <c r="L23"/>
  <c r="I23"/>
  <c r="L22"/>
  <c r="I22"/>
  <c r="L21"/>
  <c r="I21"/>
  <c r="L20"/>
  <c r="I20"/>
  <c r="L19"/>
  <c r="H19"/>
  <c r="I19" s="1"/>
  <c r="L18"/>
  <c r="I18"/>
  <c r="L17"/>
  <c r="I17"/>
  <c r="L16"/>
  <c r="I16"/>
  <c r="L15"/>
  <c r="I15"/>
  <c r="H15"/>
  <c r="L14"/>
  <c r="I14"/>
  <c r="L13"/>
  <c r="I13"/>
  <c r="L12"/>
  <c r="I12"/>
  <c r="L11"/>
  <c r="I11"/>
  <c r="L10"/>
  <c r="I10"/>
  <c r="L9"/>
  <c r="I9"/>
  <c r="L8"/>
  <c r="I8"/>
  <c r="L7"/>
  <c r="I7"/>
  <c r="L6"/>
  <c r="I6"/>
  <c r="L5"/>
  <c r="I5"/>
  <c r="F3"/>
  <c r="E3"/>
  <c r="D3"/>
  <c r="C3"/>
  <c r="B3"/>
  <c r="A3"/>
  <c r="A2"/>
  <c r="L42" i="6"/>
  <c r="H42"/>
  <c r="L41"/>
  <c r="H41"/>
  <c r="L40"/>
  <c r="H40"/>
  <c r="L39"/>
  <c r="H39"/>
  <c r="L38"/>
  <c r="H38"/>
  <c r="L37"/>
  <c r="H37"/>
  <c r="L36"/>
  <c r="H36"/>
  <c r="L35"/>
  <c r="H35"/>
  <c r="L34"/>
  <c r="H34"/>
  <c r="L33"/>
  <c r="H33"/>
  <c r="L32"/>
  <c r="H32"/>
  <c r="L31"/>
  <c r="H31"/>
  <c r="L30"/>
  <c r="H30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L5"/>
  <c r="H5"/>
  <c r="F3"/>
  <c r="E3"/>
  <c r="D3"/>
  <c r="C3"/>
  <c r="B3"/>
  <c r="A3"/>
  <c r="A2"/>
  <c r="A6" i="9"/>
  <c r="BF6" s="1"/>
  <c r="BI5"/>
  <c r="BH5"/>
  <c r="BG5"/>
  <c r="BE5"/>
  <c r="BD5"/>
  <c r="BC5"/>
  <c r="BA5"/>
  <c r="AZ5"/>
  <c r="AY5"/>
  <c r="AW5"/>
  <c r="AV5"/>
  <c r="AU5"/>
  <c r="AS5"/>
  <c r="AR5"/>
  <c r="AQ5"/>
  <c r="AO5"/>
  <c r="AN5"/>
  <c r="AM5"/>
  <c r="AK5"/>
  <c r="AJ5"/>
  <c r="AI5"/>
  <c r="AG5"/>
  <c r="AF5"/>
  <c r="AE5"/>
  <c r="AC5"/>
  <c r="AB5"/>
  <c r="AA5"/>
  <c r="Y5"/>
  <c r="X5"/>
  <c r="W5"/>
  <c r="U5"/>
  <c r="T5"/>
  <c r="S5"/>
  <c r="Q5"/>
  <c r="P5"/>
  <c r="O5"/>
  <c r="M5"/>
  <c r="L5"/>
  <c r="K5"/>
  <c r="I5"/>
  <c r="H5"/>
  <c r="G5"/>
  <c r="E5"/>
  <c r="D5"/>
  <c r="C5"/>
  <c r="A5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O48" i="1"/>
  <c r="AQ48" s="1"/>
  <c r="AS48" s="1"/>
  <c r="AU48" s="1"/>
  <c r="AW48" s="1"/>
  <c r="AY48" s="1"/>
  <c r="BA48" s="1"/>
  <c r="BC48" s="1"/>
  <c r="BE48" s="1"/>
  <c r="BG48" s="1"/>
  <c r="BI48" s="1"/>
  <c r="BK48" s="1"/>
  <c r="AK48"/>
  <c r="AM48" s="1"/>
  <c r="AG48"/>
  <c r="AI48" s="1"/>
  <c r="AE48"/>
  <c r="AD48"/>
  <c r="AF48" s="1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AI47"/>
  <c r="AK47" s="1"/>
  <c r="AM47" s="1"/>
  <c r="AO47" s="1"/>
  <c r="AQ47" s="1"/>
  <c r="AS47" s="1"/>
  <c r="AU47" s="1"/>
  <c r="AW47" s="1"/>
  <c r="AY47" s="1"/>
  <c r="BA47" s="1"/>
  <c r="BC47" s="1"/>
  <c r="BE47" s="1"/>
  <c r="BG47" s="1"/>
  <c r="BI47" s="1"/>
  <c r="BK47" s="1"/>
  <c r="AG47"/>
  <c r="AF47"/>
  <c r="AH47" s="1"/>
  <c r="AJ47" s="1"/>
  <c r="AL47" s="1"/>
  <c r="AN47" s="1"/>
  <c r="AP47" s="1"/>
  <c r="AR47" s="1"/>
  <c r="AT47" s="1"/>
  <c r="AV47" s="1"/>
  <c r="AX47" s="1"/>
  <c r="AZ47" s="1"/>
  <c r="BB47" s="1"/>
  <c r="BD47" s="1"/>
  <c r="BF47" s="1"/>
  <c r="BH47" s="1"/>
  <c r="BJ47" s="1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P42"/>
  <c r="M42"/>
  <c r="V41"/>
  <c r="M41"/>
  <c r="Y40"/>
  <c r="M40"/>
  <c r="AD39"/>
  <c r="AD43" s="1"/>
  <c r="V39"/>
  <c r="P38"/>
  <c r="M38"/>
  <c r="S37"/>
  <c r="V36"/>
  <c r="M36"/>
  <c r="P35"/>
  <c r="S34"/>
  <c r="Y33"/>
  <c r="M33"/>
  <c r="S32"/>
  <c r="V31"/>
  <c r="M31"/>
  <c r="L31"/>
  <c r="P30"/>
  <c r="S29"/>
  <c r="M29"/>
  <c r="V28"/>
  <c r="M28"/>
  <c r="P27"/>
  <c r="S26"/>
  <c r="M26"/>
  <c r="S25"/>
  <c r="M25"/>
  <c r="V24"/>
  <c r="M24"/>
  <c r="Y23"/>
  <c r="M23"/>
  <c r="G23"/>
  <c r="P22"/>
  <c r="M22"/>
  <c r="G22"/>
  <c r="S21"/>
  <c r="M21"/>
  <c r="G21"/>
  <c r="V20"/>
  <c r="M20"/>
  <c r="G20"/>
  <c r="Y19"/>
  <c r="G19"/>
  <c r="P18"/>
  <c r="M18"/>
  <c r="G18"/>
  <c r="S17"/>
  <c r="G17"/>
  <c r="V16"/>
  <c r="M16"/>
  <c r="G16"/>
  <c r="Y15"/>
  <c r="M15"/>
  <c r="L15"/>
  <c r="G15"/>
  <c r="P14"/>
  <c r="G14"/>
  <c r="S13"/>
  <c r="M13"/>
  <c r="G13"/>
  <c r="V12"/>
  <c r="M12"/>
  <c r="G12"/>
  <c r="Y11"/>
  <c r="G11"/>
  <c r="P10"/>
  <c r="M10"/>
  <c r="G10"/>
  <c r="S9"/>
  <c r="M9"/>
  <c r="G9"/>
  <c r="V8"/>
  <c r="M8"/>
  <c r="G8"/>
  <c r="Y7"/>
  <c r="M7"/>
  <c r="G7"/>
  <c r="P6"/>
  <c r="G6"/>
  <c r="BZ5"/>
  <c r="BZ43" s="1"/>
  <c r="V5"/>
  <c r="G5"/>
  <c r="BZ4"/>
  <c r="BY4"/>
  <c r="AO4"/>
  <c r="AU4" s="1"/>
  <c r="BA4" s="1"/>
  <c r="BG4" s="1"/>
  <c r="BM4" s="1"/>
  <c r="AN4"/>
  <c r="AT4" s="1"/>
  <c r="AZ4" s="1"/>
  <c r="BF4" s="1"/>
  <c r="BL4" s="1"/>
  <c r="BR4" s="1"/>
  <c r="BS4" s="1"/>
  <c r="BT4" s="1"/>
  <c r="AK4"/>
  <c r="AQ4" s="1"/>
  <c r="AW4" s="1"/>
  <c r="BC4" s="1"/>
  <c r="BI4" s="1"/>
  <c r="BO4" s="1"/>
  <c r="AJ4"/>
  <c r="AP4" s="1"/>
  <c r="AV4" s="1"/>
  <c r="BB4" s="1"/>
  <c r="BH4" s="1"/>
  <c r="BN4" s="1"/>
  <c r="AI4"/>
  <c r="AH4"/>
  <c r="AG4"/>
  <c r="AM4" s="1"/>
  <c r="AS4" s="1"/>
  <c r="AY4" s="1"/>
  <c r="BE4" s="1"/>
  <c r="BK4" s="1"/>
  <c r="BQ4" s="1"/>
  <c r="AF4"/>
  <c r="AL4" s="1"/>
  <c r="AR4" s="1"/>
  <c r="AX4" s="1"/>
  <c r="BD4" s="1"/>
  <c r="BJ4" s="1"/>
  <c r="BP4" s="1"/>
  <c r="AE4"/>
  <c r="AD4"/>
  <c r="BC3"/>
  <c r="BI3" s="1"/>
  <c r="BO3" s="1"/>
  <c r="AU3"/>
  <c r="BA3" s="1"/>
  <c r="BG3" s="1"/>
  <c r="BM3" s="1"/>
  <c r="AQ3"/>
  <c r="AW3" s="1"/>
  <c r="AN3"/>
  <c r="AT3" s="1"/>
  <c r="AZ3" s="1"/>
  <c r="BF3" s="1"/>
  <c r="BL3" s="1"/>
  <c r="BR3" s="1"/>
  <c r="AM3"/>
  <c r="AS3" s="1"/>
  <c r="AY3" s="1"/>
  <c r="BE3" s="1"/>
  <c r="BK3" s="1"/>
  <c r="AK3"/>
  <c r="AJ3"/>
  <c r="AP3" s="1"/>
  <c r="AV3" s="1"/>
  <c r="BB3" s="1"/>
  <c r="BH3" s="1"/>
  <c r="AI3"/>
  <c r="AO3" s="1"/>
  <c r="AF3"/>
  <c r="AL3" s="1"/>
  <c r="AR3" s="1"/>
  <c r="AX3" s="1"/>
  <c r="BD3" s="1"/>
  <c r="BJ3" s="1"/>
  <c r="BP3" s="1"/>
  <c r="O3"/>
  <c r="B2"/>
  <c r="S42" s="1"/>
  <c r="R6" i="9" l="1"/>
  <c r="F6"/>
  <c r="V6"/>
  <c r="AL6"/>
  <c r="BB6"/>
  <c r="AX6"/>
  <c r="J6"/>
  <c r="K14" i="19" s="1"/>
  <c r="M14" i="1" s="1"/>
  <c r="Z6" i="9"/>
  <c r="AP6"/>
  <c r="BI6"/>
  <c r="BE6"/>
  <c r="BA6"/>
  <c r="AW6"/>
  <c r="AS6"/>
  <c r="AO6"/>
  <c r="AK6"/>
  <c r="AG6"/>
  <c r="AC6"/>
  <c r="Y6"/>
  <c r="U6"/>
  <c r="Q6"/>
  <c r="M6"/>
  <c r="I6"/>
  <c r="E6"/>
  <c r="BH6"/>
  <c r="BD6"/>
  <c r="AZ6"/>
  <c r="AV6"/>
  <c r="AR6"/>
  <c r="AN6"/>
  <c r="AJ6"/>
  <c r="AF6"/>
  <c r="AB6"/>
  <c r="X6"/>
  <c r="T6"/>
  <c r="P6"/>
  <c r="L6"/>
  <c r="H6"/>
  <c r="D6"/>
  <c r="A7"/>
  <c r="BG6"/>
  <c r="BC6"/>
  <c r="AY6"/>
  <c r="AU6"/>
  <c r="AQ6"/>
  <c r="AM6"/>
  <c r="AI6"/>
  <c r="AE6"/>
  <c r="AA6"/>
  <c r="W6"/>
  <c r="S6"/>
  <c r="O6"/>
  <c r="K6"/>
  <c r="G6"/>
  <c r="C6"/>
  <c r="AH6"/>
  <c r="N6"/>
  <c r="AD6"/>
  <c r="AT6"/>
  <c r="BJ6"/>
  <c r="P7" i="1"/>
  <c r="V13"/>
  <c r="S18"/>
  <c r="P19"/>
  <c r="Y20"/>
  <c r="V21"/>
  <c r="S22"/>
  <c r="P23"/>
  <c r="Y24"/>
  <c r="V25"/>
  <c r="V26"/>
  <c r="S27"/>
  <c r="Y28"/>
  <c r="V29"/>
  <c r="S30"/>
  <c r="Y31"/>
  <c r="V32"/>
  <c r="P33"/>
  <c r="V34"/>
  <c r="S35"/>
  <c r="Y36"/>
  <c r="V37"/>
  <c r="S38"/>
  <c r="Y39"/>
  <c r="P40"/>
  <c r="Y41"/>
  <c r="I17" i="6"/>
  <c r="I21"/>
  <c r="I5"/>
  <c r="I16"/>
  <c r="I13"/>
  <c r="I19"/>
  <c r="I9"/>
  <c r="P11" i="1"/>
  <c r="Y12"/>
  <c r="S14"/>
  <c r="P5"/>
  <c r="V6"/>
  <c r="S11"/>
  <c r="P12"/>
  <c r="V14"/>
  <c r="S15"/>
  <c r="P16"/>
  <c r="V22"/>
  <c r="Y26"/>
  <c r="V27"/>
  <c r="Y32"/>
  <c r="S33"/>
  <c r="S40"/>
  <c r="P41"/>
  <c r="Y5"/>
  <c r="S6"/>
  <c r="Y8"/>
  <c r="V9"/>
  <c r="S10"/>
  <c r="P15"/>
  <c r="Y16"/>
  <c r="V17"/>
  <c r="S7"/>
  <c r="P8"/>
  <c r="Y9"/>
  <c r="V10"/>
  <c r="Y13"/>
  <c r="Y17"/>
  <c r="V18"/>
  <c r="S19"/>
  <c r="P20"/>
  <c r="Y21"/>
  <c r="S23"/>
  <c r="P24"/>
  <c r="Y25"/>
  <c r="P28"/>
  <c r="Y29"/>
  <c r="V30"/>
  <c r="P31"/>
  <c r="Y34"/>
  <c r="V35"/>
  <c r="P36"/>
  <c r="Y37"/>
  <c r="V38"/>
  <c r="P39"/>
  <c r="V42"/>
  <c r="S5"/>
  <c r="Y6"/>
  <c r="V7"/>
  <c r="S8"/>
  <c r="P9"/>
  <c r="Y10"/>
  <c r="V11"/>
  <c r="S12"/>
  <c r="P13"/>
  <c r="Y14"/>
  <c r="V15"/>
  <c r="S16"/>
  <c r="P17"/>
  <c r="Y18"/>
  <c r="V19"/>
  <c r="S20"/>
  <c r="P21"/>
  <c r="Y22"/>
  <c r="V23"/>
  <c r="S24"/>
  <c r="P25"/>
  <c r="P26"/>
  <c r="Y27"/>
  <c r="S28"/>
  <c r="P29"/>
  <c r="Y30"/>
  <c r="S31"/>
  <c r="P32"/>
  <c r="V33"/>
  <c r="P34"/>
  <c r="Y35"/>
  <c r="S36"/>
  <c r="P37"/>
  <c r="Y38"/>
  <c r="S39"/>
  <c r="V40"/>
  <c r="S41"/>
  <c r="Y42"/>
  <c r="K36" i="18"/>
  <c r="L36" i="1" s="1"/>
  <c r="K32" i="18"/>
  <c r="L32" i="1" s="1"/>
  <c r="K17" i="18"/>
  <c r="L17" i="1" s="1"/>
  <c r="K6" i="18"/>
  <c r="L6" i="1" s="1"/>
  <c r="K12" i="18"/>
  <c r="L12" i="1" s="1"/>
  <c r="K10" i="18"/>
  <c r="L10" i="1" s="1"/>
  <c r="F5" i="9"/>
  <c r="J5"/>
  <c r="N5"/>
  <c r="R5"/>
  <c r="V5"/>
  <c r="Z5"/>
  <c r="AD5"/>
  <c r="AH5"/>
  <c r="K8" i="18" s="1"/>
  <c r="L8" i="1" s="1"/>
  <c r="AL5" i="9"/>
  <c r="AP5"/>
  <c r="K33" i="18" s="1"/>
  <c r="L33" i="1" s="1"/>
  <c r="AT5" i="9"/>
  <c r="AX5"/>
  <c r="BB5"/>
  <c r="BF5"/>
  <c r="BJ5"/>
  <c r="I11" i="6"/>
  <c r="I15"/>
  <c r="I12"/>
  <c r="I6"/>
  <c r="I8"/>
  <c r="I23"/>
  <c r="I25"/>
  <c r="I27"/>
  <c r="I29"/>
  <c r="I31"/>
  <c r="I33"/>
  <c r="I35"/>
  <c r="I37"/>
  <c r="I39"/>
  <c r="I41"/>
  <c r="I18"/>
  <c r="I7"/>
  <c r="I20"/>
  <c r="I22"/>
  <c r="I24"/>
  <c r="I26"/>
  <c r="I28"/>
  <c r="I30"/>
  <c r="I32"/>
  <c r="I34"/>
  <c r="I36"/>
  <c r="I38"/>
  <c r="I40"/>
  <c r="I42"/>
  <c r="I14"/>
  <c r="I10"/>
  <c r="K26" i="18"/>
  <c r="L26" i="1" s="1"/>
  <c r="K11" i="18"/>
  <c r="L11" i="1" s="1"/>
  <c r="K30" i="18"/>
  <c r="L30" i="1" s="1"/>
  <c r="K35" i="18"/>
  <c r="L35" i="1" s="1"/>
  <c r="K13" i="18"/>
  <c r="L13" i="1" s="1"/>
  <c r="BH7" i="9" l="1"/>
  <c r="BD7"/>
  <c r="AZ7"/>
  <c r="AV7"/>
  <c r="AR7"/>
  <c r="AN7"/>
  <c r="AJ7"/>
  <c r="AF7"/>
  <c r="AB7"/>
  <c r="X7"/>
  <c r="T7"/>
  <c r="P7"/>
  <c r="L7"/>
  <c r="H7"/>
  <c r="D7"/>
  <c r="K11" i="19" s="1"/>
  <c r="M11" i="1" s="1"/>
  <c r="A8" i="9"/>
  <c r="BG7"/>
  <c r="BC7"/>
  <c r="AY7"/>
  <c r="AU7"/>
  <c r="AQ7"/>
  <c r="AM7"/>
  <c r="AI7"/>
  <c r="K38" i="18" s="1"/>
  <c r="L38" i="1" s="1"/>
  <c r="AE7" i="9"/>
  <c r="AA7"/>
  <c r="W7"/>
  <c r="S7"/>
  <c r="O7"/>
  <c r="K7"/>
  <c r="G7"/>
  <c r="C7"/>
  <c r="BJ7"/>
  <c r="BF7"/>
  <c r="BB7"/>
  <c r="AX7"/>
  <c r="AT7"/>
  <c r="AP7"/>
  <c r="K39" i="18" s="1"/>
  <c r="L39" i="1" s="1"/>
  <c r="AL7" i="9"/>
  <c r="AH7"/>
  <c r="AD7"/>
  <c r="Z7"/>
  <c r="V7"/>
  <c r="R7"/>
  <c r="N7"/>
  <c r="J7"/>
  <c r="F7"/>
  <c r="K35" i="19" s="1"/>
  <c r="M35" i="1" s="1"/>
  <c r="AW7" i="9"/>
  <c r="AG7"/>
  <c r="Q7"/>
  <c r="AK7"/>
  <c r="E7"/>
  <c r="BI7"/>
  <c r="AS7"/>
  <c r="AC7"/>
  <c r="M7"/>
  <c r="BA7"/>
  <c r="BE7"/>
  <c r="AO7"/>
  <c r="Y7"/>
  <c r="I7"/>
  <c r="U7"/>
  <c r="K34" i="18" l="1"/>
  <c r="L34" i="1" s="1"/>
  <c r="K41" i="18"/>
  <c r="L41" i="1" s="1"/>
  <c r="A9" i="9"/>
  <c r="BG8"/>
  <c r="BC8"/>
  <c r="AY8"/>
  <c r="AU8"/>
  <c r="AQ8"/>
  <c r="AM8"/>
  <c r="AI8"/>
  <c r="AE8"/>
  <c r="AA8"/>
  <c r="W8"/>
  <c r="S8"/>
  <c r="O8"/>
  <c r="K8"/>
  <c r="K19" i="19" s="1"/>
  <c r="M19" i="1" s="1"/>
  <c r="G8" i="9"/>
  <c r="C8"/>
  <c r="BD8"/>
  <c r="AR8"/>
  <c r="AJ8"/>
  <c r="BJ8"/>
  <c r="BF8"/>
  <c r="BB8"/>
  <c r="AX8"/>
  <c r="AT8"/>
  <c r="AP8"/>
  <c r="AL8"/>
  <c r="K29" i="18" s="1"/>
  <c r="L29" i="1" s="1"/>
  <c r="AH8" i="9"/>
  <c r="AD8"/>
  <c r="Z8"/>
  <c r="V8"/>
  <c r="R8"/>
  <c r="N8"/>
  <c r="J8"/>
  <c r="F8"/>
  <c r="K32" i="19" s="1"/>
  <c r="M32" i="1" s="1"/>
  <c r="AZ8" i="9"/>
  <c r="AF8"/>
  <c r="BI8"/>
  <c r="BE8"/>
  <c r="BA8"/>
  <c r="AW8"/>
  <c r="AS8"/>
  <c r="AO8"/>
  <c r="AK8"/>
  <c r="AG8"/>
  <c r="AC8"/>
  <c r="Y8"/>
  <c r="U8"/>
  <c r="Q8"/>
  <c r="M8"/>
  <c r="I8"/>
  <c r="E8"/>
  <c r="BH8"/>
  <c r="AV8"/>
  <c r="AN8"/>
  <c r="K23" i="18" s="1"/>
  <c r="L23" i="1" s="1"/>
  <c r="T8" i="9"/>
  <c r="D8"/>
  <c r="H8"/>
  <c r="P8"/>
  <c r="K39" i="19" s="1"/>
  <c r="M39" i="1" s="1"/>
  <c r="AB8" i="9"/>
  <c r="L8"/>
  <c r="X8"/>
  <c r="K19" i="18"/>
  <c r="L19" i="1" s="1"/>
  <c r="K21" i="18"/>
  <c r="L21" i="1" s="1"/>
  <c r="K7" i="18"/>
  <c r="L7" i="1" s="1"/>
  <c r="K25" i="18"/>
  <c r="L25" i="1" s="1"/>
  <c r="K9" i="18"/>
  <c r="L9" i="1" s="1"/>
  <c r="K22" i="18"/>
  <c r="L22" i="1" s="1"/>
  <c r="K27" i="18"/>
  <c r="L27" i="1" s="1"/>
  <c r="K14" i="18"/>
  <c r="L14" i="1" s="1"/>
  <c r="K24" i="18"/>
  <c r="L24" i="1" s="1"/>
  <c r="K20" i="18"/>
  <c r="L20" i="1" s="1"/>
  <c r="K37" i="19"/>
  <c r="M37" i="1" s="1"/>
  <c r="K27" i="19"/>
  <c r="M27" i="1" s="1"/>
  <c r="K17" i="19"/>
  <c r="M17" i="1" s="1"/>
  <c r="K34" i="19"/>
  <c r="M34" i="1" s="1"/>
  <c r="K6" i="19"/>
  <c r="M6" i="1" s="1"/>
  <c r="K40" i="18"/>
  <c r="L40" i="1" s="1"/>
  <c r="K5" i="18"/>
  <c r="L5" i="1" s="1"/>
  <c r="K18" i="18"/>
  <c r="L18" i="1" s="1"/>
  <c r="K16" i="18"/>
  <c r="L16" i="1" s="1"/>
  <c r="K5" i="19"/>
  <c r="M5" i="1" s="1"/>
  <c r="K30" i="19"/>
  <c r="M30" i="1" s="1"/>
  <c r="K42" i="18"/>
  <c r="L42" i="1" s="1"/>
  <c r="K28" i="18"/>
  <c r="L28" i="1" s="1"/>
  <c r="K37" i="18"/>
  <c r="L37" i="1" s="1"/>
  <c r="BJ9" i="9" l="1"/>
  <c r="BF9"/>
  <c r="BB9"/>
  <c r="AX9"/>
  <c r="AT9"/>
  <c r="AP9"/>
  <c r="AL9"/>
  <c r="AH9"/>
  <c r="AD9"/>
  <c r="Z9"/>
  <c r="V9"/>
  <c r="R9"/>
  <c r="N9"/>
  <c r="J9"/>
  <c r="F9"/>
  <c r="A10"/>
  <c r="BC9"/>
  <c r="AU9"/>
  <c r="AM9"/>
  <c r="AE9"/>
  <c r="S9"/>
  <c r="K9"/>
  <c r="C9"/>
  <c r="BI9"/>
  <c r="BE9"/>
  <c r="BA9"/>
  <c r="AW9"/>
  <c r="AS9"/>
  <c r="AO9"/>
  <c r="AK9"/>
  <c r="AG9"/>
  <c r="AC9"/>
  <c r="Y9"/>
  <c r="U9"/>
  <c r="Q9"/>
  <c r="M9"/>
  <c r="I9"/>
  <c r="E9"/>
  <c r="BG9"/>
  <c r="AQ9"/>
  <c r="W9"/>
  <c r="G9"/>
  <c r="BH9"/>
  <c r="BD9"/>
  <c r="AZ9"/>
  <c r="AV9"/>
  <c r="AR9"/>
  <c r="AN9"/>
  <c r="AJ9"/>
  <c r="AF9"/>
  <c r="AB9"/>
  <c r="X9"/>
  <c r="T9"/>
  <c r="P9"/>
  <c r="L9"/>
  <c r="H9"/>
  <c r="D9"/>
  <c r="AY9"/>
  <c r="AI9"/>
  <c r="AA9"/>
  <c r="O9"/>
  <c r="BI10" l="1"/>
  <c r="BE10"/>
  <c r="BA10"/>
  <c r="AW10"/>
  <c r="AS10"/>
  <c r="AO10"/>
  <c r="AK10"/>
  <c r="AG10"/>
  <c r="AC10"/>
  <c r="Y10"/>
  <c r="U10"/>
  <c r="Q10"/>
  <c r="M10"/>
  <c r="I10"/>
  <c r="E10"/>
  <c r="BF10"/>
  <c r="AX10"/>
  <c r="AP10"/>
  <c r="AH10"/>
  <c r="V10"/>
  <c r="N10"/>
  <c r="BH10"/>
  <c r="BD10"/>
  <c r="AZ10"/>
  <c r="AV10"/>
  <c r="AR10"/>
  <c r="AN10"/>
  <c r="AJ10"/>
  <c r="AF10"/>
  <c r="AB10"/>
  <c r="X10"/>
  <c r="T10"/>
  <c r="P10"/>
  <c r="L10"/>
  <c r="H10"/>
  <c r="D10"/>
  <c r="BJ10"/>
  <c r="AT10"/>
  <c r="Z10"/>
  <c r="J10"/>
  <c r="A11"/>
  <c r="BG10"/>
  <c r="BC10"/>
  <c r="AY10"/>
  <c r="AU10"/>
  <c r="AQ10"/>
  <c r="AM10"/>
  <c r="AI10"/>
  <c r="AE10"/>
  <c r="AA10"/>
  <c r="W10"/>
  <c r="S10"/>
  <c r="O10"/>
  <c r="K10"/>
  <c r="G10"/>
  <c r="C10"/>
  <c r="BB10"/>
  <c r="AL10"/>
  <c r="AD10"/>
  <c r="R10"/>
  <c r="F10"/>
  <c r="A12" l="1"/>
  <c r="BG11"/>
  <c r="BC11"/>
  <c r="AY11"/>
  <c r="AU11"/>
  <c r="AQ11"/>
  <c r="AM11"/>
  <c r="AI11"/>
  <c r="AE11"/>
  <c r="AA11"/>
  <c r="BI11"/>
  <c r="BD11"/>
  <c r="AX11"/>
  <c r="AS11"/>
  <c r="AN11"/>
  <c r="AH11"/>
  <c r="AC11"/>
  <c r="X11"/>
  <c r="T11"/>
  <c r="P11"/>
  <c r="L11"/>
  <c r="H11"/>
  <c r="D11"/>
  <c r="AZ11"/>
  <c r="AO11"/>
  <c r="Y11"/>
  <c r="U11"/>
  <c r="I11"/>
  <c r="BH11"/>
  <c r="BB11"/>
  <c r="AW11"/>
  <c r="AR11"/>
  <c r="AL11"/>
  <c r="AG11"/>
  <c r="AB11"/>
  <c r="W11"/>
  <c r="S11"/>
  <c r="O11"/>
  <c r="K11"/>
  <c r="G11"/>
  <c r="C11"/>
  <c r="BE11"/>
  <c r="AJ11"/>
  <c r="Q11"/>
  <c r="BF11"/>
  <c r="BA11"/>
  <c r="AV11"/>
  <c r="AP11"/>
  <c r="AK11"/>
  <c r="AF11"/>
  <c r="Z11"/>
  <c r="V11"/>
  <c r="R11"/>
  <c r="N11"/>
  <c r="J11"/>
  <c r="F11"/>
  <c r="BJ11"/>
  <c r="AT11"/>
  <c r="AD11"/>
  <c r="M11"/>
  <c r="E11"/>
  <c r="BJ12" l="1"/>
  <c r="BF12"/>
  <c r="BB12"/>
  <c r="AX12"/>
  <c r="AT12"/>
  <c r="AP12"/>
  <c r="AL12"/>
  <c r="AH12"/>
  <c r="AD12"/>
  <c r="Z12"/>
  <c r="V12"/>
  <c r="R12"/>
  <c r="N12"/>
  <c r="J12"/>
  <c r="F12"/>
  <c r="BG12"/>
  <c r="BA12"/>
  <c r="AV12"/>
  <c r="AQ12"/>
  <c r="AK12"/>
  <c r="AF12"/>
  <c r="AA12"/>
  <c r="U12"/>
  <c r="P12"/>
  <c r="K12"/>
  <c r="E12"/>
  <c r="BH12"/>
  <c r="AR12"/>
  <c r="AB12"/>
  <c r="W12"/>
  <c r="G12"/>
  <c r="A13"/>
  <c r="BE12"/>
  <c r="AZ12"/>
  <c r="AU12"/>
  <c r="AO12"/>
  <c r="AJ12"/>
  <c r="AE12"/>
  <c r="Y12"/>
  <c r="T12"/>
  <c r="O12"/>
  <c r="I12"/>
  <c r="D12"/>
  <c r="BC12"/>
  <c r="AG12"/>
  <c r="L12"/>
  <c r="BI12"/>
  <c r="BD12"/>
  <c r="AY12"/>
  <c r="AS12"/>
  <c r="AN12"/>
  <c r="AI12"/>
  <c r="AC12"/>
  <c r="X12"/>
  <c r="S12"/>
  <c r="M12"/>
  <c r="H12"/>
  <c r="C12"/>
  <c r="AW12"/>
  <c r="AM12"/>
  <c r="Q12"/>
  <c r="BI13" l="1"/>
  <c r="BE13"/>
  <c r="BA13"/>
  <c r="AW13"/>
  <c r="AS13"/>
  <c r="AO13"/>
  <c r="AK13"/>
  <c r="AG13"/>
  <c r="AC13"/>
  <c r="Y13"/>
  <c r="U13"/>
  <c r="Q13"/>
  <c r="M13"/>
  <c r="I13"/>
  <c r="E13"/>
  <c r="BJ13"/>
  <c r="BD13"/>
  <c r="AY13"/>
  <c r="AT13"/>
  <c r="AN13"/>
  <c r="AI13"/>
  <c r="AD13"/>
  <c r="X13"/>
  <c r="S13"/>
  <c r="N13"/>
  <c r="H13"/>
  <c r="C13"/>
  <c r="A14"/>
  <c r="AU13"/>
  <c r="AJ13"/>
  <c r="T13"/>
  <c r="J13"/>
  <c r="BH13"/>
  <c r="BC13"/>
  <c r="AX13"/>
  <c r="AR13"/>
  <c r="AM13"/>
  <c r="AH13"/>
  <c r="AB13"/>
  <c r="W13"/>
  <c r="R13"/>
  <c r="L13"/>
  <c r="G13"/>
  <c r="AZ13"/>
  <c r="AE13"/>
  <c r="O13"/>
  <c r="BG13"/>
  <c r="BB13"/>
  <c r="AV13"/>
  <c r="AQ13"/>
  <c r="AL13"/>
  <c r="AF13"/>
  <c r="AA13"/>
  <c r="V13"/>
  <c r="P13"/>
  <c r="K13"/>
  <c r="F13"/>
  <c r="BF13"/>
  <c r="AP13"/>
  <c r="Z13"/>
  <c r="D13"/>
  <c r="K42" i="8"/>
  <c r="I42" i="1" s="1"/>
  <c r="BH14" i="9" l="1"/>
  <c r="BD14"/>
  <c r="AZ14"/>
  <c r="AV14"/>
  <c r="AR14"/>
  <c r="AN14"/>
  <c r="AJ14"/>
  <c r="AF14"/>
  <c r="AB14"/>
  <c r="X14"/>
  <c r="T14"/>
  <c r="P14"/>
  <c r="L14"/>
  <c r="H14"/>
  <c r="D14"/>
  <c r="BG14"/>
  <c r="BB14"/>
  <c r="AW14"/>
  <c r="AQ14"/>
  <c r="AL14"/>
  <c r="AG14"/>
  <c r="AA14"/>
  <c r="V14"/>
  <c r="Q14"/>
  <c r="K14"/>
  <c r="F14"/>
  <c r="BC14"/>
  <c r="AS14"/>
  <c r="AH14"/>
  <c r="W14"/>
  <c r="G14"/>
  <c r="A15"/>
  <c r="BF14"/>
  <c r="BA14"/>
  <c r="AU14"/>
  <c r="AP14"/>
  <c r="AK14"/>
  <c r="AE14"/>
  <c r="Z14"/>
  <c r="U14"/>
  <c r="O14"/>
  <c r="J14"/>
  <c r="E14"/>
  <c r="BI14"/>
  <c r="AM14"/>
  <c r="R14"/>
  <c r="BJ14"/>
  <c r="BE14"/>
  <c r="AY14"/>
  <c r="AT14"/>
  <c r="AO14"/>
  <c r="AI14"/>
  <c r="AD14"/>
  <c r="Y14"/>
  <c r="S14"/>
  <c r="N14"/>
  <c r="I14"/>
  <c r="C14"/>
  <c r="AX14"/>
  <c r="AC14"/>
  <c r="M14"/>
  <c r="K12" i="7"/>
  <c r="H12" i="1" s="1"/>
  <c r="K9" i="7"/>
  <c r="H9" i="1" s="1"/>
  <c r="A16" i="9" l="1"/>
  <c r="BG15"/>
  <c r="BC15"/>
  <c r="AY15"/>
  <c r="AU15"/>
  <c r="AQ15"/>
  <c r="AM15"/>
  <c r="AI15"/>
  <c r="AE15"/>
  <c r="AA15"/>
  <c r="W15"/>
  <c r="S15"/>
  <c r="O15"/>
  <c r="K15"/>
  <c r="G15"/>
  <c r="C15"/>
  <c r="BJ15"/>
  <c r="BE15"/>
  <c r="AZ15"/>
  <c r="AT15"/>
  <c r="AO15"/>
  <c r="AJ15"/>
  <c r="AD15"/>
  <c r="Y15"/>
  <c r="T15"/>
  <c r="N15"/>
  <c r="I15"/>
  <c r="D15"/>
  <c r="BF15"/>
  <c r="AV15"/>
  <c r="AF15"/>
  <c r="Z15"/>
  <c r="J15"/>
  <c r="BI15"/>
  <c r="BD15"/>
  <c r="AX15"/>
  <c r="AS15"/>
  <c r="AN15"/>
  <c r="AH15"/>
  <c r="AC15"/>
  <c r="X15"/>
  <c r="R15"/>
  <c r="M15"/>
  <c r="H15"/>
  <c r="AP15"/>
  <c r="U15"/>
  <c r="BH15"/>
  <c r="BB15"/>
  <c r="AW15"/>
  <c r="AR15"/>
  <c r="AL15"/>
  <c r="AG15"/>
  <c r="AB15"/>
  <c r="V15"/>
  <c r="Q15"/>
  <c r="L15"/>
  <c r="F15"/>
  <c r="BA15"/>
  <c r="AK15"/>
  <c r="P15"/>
  <c r="E15"/>
  <c r="BJ16" l="1"/>
  <c r="BF16"/>
  <c r="BB16"/>
  <c r="AX16"/>
  <c r="AT16"/>
  <c r="AP16"/>
  <c r="AL16"/>
  <c r="AH16"/>
  <c r="AD16"/>
  <c r="Z16"/>
  <c r="V16"/>
  <c r="R16"/>
  <c r="N16"/>
  <c r="J16"/>
  <c r="F16"/>
  <c r="BH16"/>
  <c r="BC16"/>
  <c r="AW16"/>
  <c r="AR16"/>
  <c r="AM16"/>
  <c r="AG16"/>
  <c r="AB16"/>
  <c r="W16"/>
  <c r="Q16"/>
  <c r="L16"/>
  <c r="G16"/>
  <c r="BI16"/>
  <c r="AY16"/>
  <c r="AI16"/>
  <c r="S16"/>
  <c r="M16"/>
  <c r="BG16"/>
  <c r="BA16"/>
  <c r="AV16"/>
  <c r="AQ16"/>
  <c r="AK16"/>
  <c r="AF16"/>
  <c r="AA16"/>
  <c r="U16"/>
  <c r="P16"/>
  <c r="K16"/>
  <c r="E16"/>
  <c r="AS16"/>
  <c r="AC16"/>
  <c r="C16"/>
  <c r="A17"/>
  <c r="BE16"/>
  <c r="AZ16"/>
  <c r="AU16"/>
  <c r="AO16"/>
  <c r="AJ16"/>
  <c r="AE16"/>
  <c r="Y16"/>
  <c r="T16"/>
  <c r="O16"/>
  <c r="I16"/>
  <c r="D16"/>
  <c r="BD16"/>
  <c r="AN16"/>
  <c r="X16"/>
  <c r="H16"/>
  <c r="BI17" l="1"/>
  <c r="BE17"/>
  <c r="BA17"/>
  <c r="AW17"/>
  <c r="AS17"/>
  <c r="AO17"/>
  <c r="AK17"/>
  <c r="AG17"/>
  <c r="AC17"/>
  <c r="Y17"/>
  <c r="U17"/>
  <c r="Q17"/>
  <c r="M17"/>
  <c r="I17"/>
  <c r="E17"/>
  <c r="A18"/>
  <c r="BF17"/>
  <c r="AZ17"/>
  <c r="AU17"/>
  <c r="AP17"/>
  <c r="AJ17"/>
  <c r="AE17"/>
  <c r="Z17"/>
  <c r="T17"/>
  <c r="O17"/>
  <c r="J17"/>
  <c r="D17"/>
  <c r="BB17"/>
  <c r="AQ17"/>
  <c r="AF17"/>
  <c r="P17"/>
  <c r="BJ17"/>
  <c r="BD17"/>
  <c r="AY17"/>
  <c r="AT17"/>
  <c r="AN17"/>
  <c r="AI17"/>
  <c r="AD17"/>
  <c r="X17"/>
  <c r="S17"/>
  <c r="N17"/>
  <c r="H17"/>
  <c r="C17"/>
  <c r="AV17"/>
  <c r="AA17"/>
  <c r="F17"/>
  <c r="BH17"/>
  <c r="BC17"/>
  <c r="AX17"/>
  <c r="AR17"/>
  <c r="AM17"/>
  <c r="AH17"/>
  <c r="AB17"/>
  <c r="W17"/>
  <c r="R17"/>
  <c r="L17"/>
  <c r="G17"/>
  <c r="BG17"/>
  <c r="AL17"/>
  <c r="V17"/>
  <c r="K17"/>
  <c r="BH18" l="1"/>
  <c r="BD18"/>
  <c r="AZ18"/>
  <c r="AV18"/>
  <c r="AR18"/>
  <c r="AN18"/>
  <c r="AJ18"/>
  <c r="AF18"/>
  <c r="AB18"/>
  <c r="X18"/>
  <c r="T18"/>
  <c r="P18"/>
  <c r="L18"/>
  <c r="H18"/>
  <c r="D18"/>
  <c r="BJ18"/>
  <c r="BF18"/>
  <c r="BB18"/>
  <c r="AX18"/>
  <c r="AT18"/>
  <c r="AP18"/>
  <c r="AL18"/>
  <c r="AH18"/>
  <c r="AD18"/>
  <c r="Z18"/>
  <c r="V18"/>
  <c r="R18"/>
  <c r="N18"/>
  <c r="J18"/>
  <c r="A19"/>
  <c r="BC18"/>
  <c r="AU18"/>
  <c r="AM18"/>
  <c r="AE18"/>
  <c r="W18"/>
  <c r="O18"/>
  <c r="G18"/>
  <c r="BE18"/>
  <c r="AO18"/>
  <c r="Y18"/>
  <c r="I18"/>
  <c r="BI18"/>
  <c r="BA18"/>
  <c r="AS18"/>
  <c r="AK18"/>
  <c r="AC18"/>
  <c r="U18"/>
  <c r="M18"/>
  <c r="F18"/>
  <c r="AG18"/>
  <c r="C18"/>
  <c r="BG18"/>
  <c r="AY18"/>
  <c r="AQ18"/>
  <c r="AI18"/>
  <c r="AA18"/>
  <c r="S18"/>
  <c r="K18"/>
  <c r="E18"/>
  <c r="AW18"/>
  <c r="Q18"/>
  <c r="A20" l="1"/>
  <c r="BG19"/>
  <c r="BC19"/>
  <c r="AY19"/>
  <c r="AU19"/>
  <c r="AQ19"/>
  <c r="AM19"/>
  <c r="AI19"/>
  <c r="AE19"/>
  <c r="AA19"/>
  <c r="W19"/>
  <c r="S19"/>
  <c r="O19"/>
  <c r="K19"/>
  <c r="G19"/>
  <c r="C19"/>
  <c r="BI19"/>
  <c r="BE19"/>
  <c r="BA19"/>
  <c r="AW19"/>
  <c r="AS19"/>
  <c r="AO19"/>
  <c r="AK19"/>
  <c r="AG19"/>
  <c r="AC19"/>
  <c r="Y19"/>
  <c r="U19"/>
  <c r="Q19"/>
  <c r="M19"/>
  <c r="I19"/>
  <c r="E19"/>
  <c r="BF19"/>
  <c r="AX19"/>
  <c r="AP19"/>
  <c r="AH19"/>
  <c r="Z19"/>
  <c r="R19"/>
  <c r="J19"/>
  <c r="AZ19"/>
  <c r="AB19"/>
  <c r="T19"/>
  <c r="BD19"/>
  <c r="AV19"/>
  <c r="AN19"/>
  <c r="AF19"/>
  <c r="X19"/>
  <c r="P19"/>
  <c r="H19"/>
  <c r="AJ19"/>
  <c r="D19"/>
  <c r="BJ19"/>
  <c r="BB19"/>
  <c r="AT19"/>
  <c r="AL19"/>
  <c r="AD19"/>
  <c r="V19"/>
  <c r="N19"/>
  <c r="F19"/>
  <c r="BH19"/>
  <c r="AR19"/>
  <c r="L19"/>
  <c r="BJ20" l="1"/>
  <c r="BF20"/>
  <c r="BB20"/>
  <c r="AX20"/>
  <c r="AT20"/>
  <c r="AP20"/>
  <c r="AL20"/>
  <c r="AH20"/>
  <c r="AD20"/>
  <c r="Z20"/>
  <c r="V20"/>
  <c r="R20"/>
  <c r="N20"/>
  <c r="J20"/>
  <c r="F20"/>
  <c r="BH20"/>
  <c r="BD20"/>
  <c r="AZ20"/>
  <c r="AV20"/>
  <c r="AR20"/>
  <c r="AN20"/>
  <c r="AJ20"/>
  <c r="AF20"/>
  <c r="AB20"/>
  <c r="X20"/>
  <c r="T20"/>
  <c r="P20"/>
  <c r="L20"/>
  <c r="H20"/>
  <c r="D20"/>
  <c r="BI20"/>
  <c r="BA20"/>
  <c r="AS20"/>
  <c r="AK20"/>
  <c r="AC20"/>
  <c r="U20"/>
  <c r="M20"/>
  <c r="E20"/>
  <c r="A21"/>
  <c r="AU20"/>
  <c r="AE20"/>
  <c r="O20"/>
  <c r="BG20"/>
  <c r="AY20"/>
  <c r="AQ20"/>
  <c r="AI20"/>
  <c r="AA20"/>
  <c r="S20"/>
  <c r="K20"/>
  <c r="C20"/>
  <c r="AM20"/>
  <c r="G20"/>
  <c r="BE20"/>
  <c r="AW20"/>
  <c r="AO20"/>
  <c r="AG20"/>
  <c r="Y20"/>
  <c r="Q20"/>
  <c r="I20"/>
  <c r="BC20"/>
  <c r="W20"/>
  <c r="BI21" l="1"/>
  <c r="BE21"/>
  <c r="BA21"/>
  <c r="AW21"/>
  <c r="AS21"/>
  <c r="AO21"/>
  <c r="AK21"/>
  <c r="AG21"/>
  <c r="AC21"/>
  <c r="Y21"/>
  <c r="U21"/>
  <c r="Q21"/>
  <c r="M21"/>
  <c r="I21"/>
  <c r="E21"/>
  <c r="A22"/>
  <c r="BG21"/>
  <c r="BC21"/>
  <c r="AY21"/>
  <c r="AU21"/>
  <c r="AQ21"/>
  <c r="AM21"/>
  <c r="AI21"/>
  <c r="AE21"/>
  <c r="AA21"/>
  <c r="W21"/>
  <c r="S21"/>
  <c r="O21"/>
  <c r="K21"/>
  <c r="G21"/>
  <c r="C21"/>
  <c r="BD21"/>
  <c r="AV21"/>
  <c r="AN21"/>
  <c r="AF21"/>
  <c r="X21"/>
  <c r="P21"/>
  <c r="H21"/>
  <c r="BF21"/>
  <c r="AP21"/>
  <c r="Z21"/>
  <c r="BJ21"/>
  <c r="BB21"/>
  <c r="AT21"/>
  <c r="AL21"/>
  <c r="AD21"/>
  <c r="V21"/>
  <c r="N21"/>
  <c r="F21"/>
  <c r="AX21"/>
  <c r="R21"/>
  <c r="BH21"/>
  <c r="AZ21"/>
  <c r="AR21"/>
  <c r="AJ21"/>
  <c r="AB21"/>
  <c r="T21"/>
  <c r="L21"/>
  <c r="D21"/>
  <c r="AH21"/>
  <c r="J21"/>
  <c r="BH22" l="1"/>
  <c r="BD22"/>
  <c r="AZ22"/>
  <c r="AV22"/>
  <c r="AR22"/>
  <c r="AN22"/>
  <c r="AJ22"/>
  <c r="AF22"/>
  <c r="AB22"/>
  <c r="X22"/>
  <c r="T22"/>
  <c r="P22"/>
  <c r="L22"/>
  <c r="H22"/>
  <c r="D22"/>
  <c r="BJ22"/>
  <c r="BF22"/>
  <c r="BB22"/>
  <c r="AX22"/>
  <c r="AT22"/>
  <c r="AP22"/>
  <c r="AL22"/>
  <c r="AH22"/>
  <c r="AD22"/>
  <c r="Z22"/>
  <c r="V22"/>
  <c r="R22"/>
  <c r="N22"/>
  <c r="J22"/>
  <c r="F22"/>
  <c r="BG22"/>
  <c r="AY22"/>
  <c r="AQ22"/>
  <c r="AI22"/>
  <c r="AA22"/>
  <c r="S22"/>
  <c r="K22"/>
  <c r="C22"/>
  <c r="BI22"/>
  <c r="AK22"/>
  <c r="U22"/>
  <c r="BE22"/>
  <c r="AW22"/>
  <c r="AO22"/>
  <c r="AG22"/>
  <c r="Y22"/>
  <c r="Q22"/>
  <c r="I22"/>
  <c r="AS22"/>
  <c r="M22"/>
  <c r="A23"/>
  <c r="BC22"/>
  <c r="AU22"/>
  <c r="AM22"/>
  <c r="AE22"/>
  <c r="W22"/>
  <c r="O22"/>
  <c r="G22"/>
  <c r="BA22"/>
  <c r="AC22"/>
  <c r="E22"/>
  <c r="A24" l="1"/>
  <c r="BG23"/>
  <c r="BC23"/>
  <c r="AY23"/>
  <c r="AU23"/>
  <c r="AQ23"/>
  <c r="AM23"/>
  <c r="AI23"/>
  <c r="AE23"/>
  <c r="AA23"/>
  <c r="W23"/>
  <c r="S23"/>
  <c r="O23"/>
  <c r="K23"/>
  <c r="G23"/>
  <c r="C23"/>
  <c r="BJ23"/>
  <c r="BF23"/>
  <c r="BB23"/>
  <c r="AX23"/>
  <c r="AT23"/>
  <c r="AP23"/>
  <c r="AL23"/>
  <c r="AH23"/>
  <c r="AD23"/>
  <c r="Z23"/>
  <c r="V23"/>
  <c r="R23"/>
  <c r="N23"/>
  <c r="J23"/>
  <c r="BI23"/>
  <c r="BE23"/>
  <c r="BA23"/>
  <c r="AW23"/>
  <c r="AS23"/>
  <c r="AO23"/>
  <c r="AK23"/>
  <c r="AG23"/>
  <c r="AC23"/>
  <c r="Y23"/>
  <c r="U23"/>
  <c r="Q23"/>
  <c r="M23"/>
  <c r="I23"/>
  <c r="E23"/>
  <c r="AZ23"/>
  <c r="AJ23"/>
  <c r="T23"/>
  <c r="F23"/>
  <c r="BD23"/>
  <c r="AN23"/>
  <c r="AV23"/>
  <c r="AF23"/>
  <c r="P23"/>
  <c r="D23"/>
  <c r="H23"/>
  <c r="BH23"/>
  <c r="AR23"/>
  <c r="AB23"/>
  <c r="L23"/>
  <c r="X23"/>
  <c r="BJ24" l="1"/>
  <c r="BF24"/>
  <c r="BB24"/>
  <c r="AX24"/>
  <c r="AT24"/>
  <c r="AP24"/>
  <c r="AL24"/>
  <c r="AH24"/>
  <c r="AD24"/>
  <c r="Z24"/>
  <c r="V24"/>
  <c r="R24"/>
  <c r="N24"/>
  <c r="J24"/>
  <c r="F24"/>
  <c r="BI24"/>
  <c r="BE24"/>
  <c r="BA24"/>
  <c r="AW24"/>
  <c r="AS24"/>
  <c r="AO24"/>
  <c r="AK24"/>
  <c r="AG24"/>
  <c r="AC24"/>
  <c r="Y24"/>
  <c r="U24"/>
  <c r="Q24"/>
  <c r="M24"/>
  <c r="I24"/>
  <c r="E24"/>
  <c r="BH24"/>
  <c r="BD24"/>
  <c r="AZ24"/>
  <c r="AV24"/>
  <c r="AR24"/>
  <c r="AN24"/>
  <c r="AJ24"/>
  <c r="AF24"/>
  <c r="AB24"/>
  <c r="X24"/>
  <c r="T24"/>
  <c r="P24"/>
  <c r="L24"/>
  <c r="H24"/>
  <c r="D24"/>
  <c r="BC24"/>
  <c r="AM24"/>
  <c r="W24"/>
  <c r="G24"/>
  <c r="AQ24"/>
  <c r="AY24"/>
  <c r="AI24"/>
  <c r="S24"/>
  <c r="C24"/>
  <c r="BG24"/>
  <c r="K24"/>
  <c r="A25"/>
  <c r="AU24"/>
  <c r="AE24"/>
  <c r="O24"/>
  <c r="AA24"/>
  <c r="BI25" l="1"/>
  <c r="BE25"/>
  <c r="BA25"/>
  <c r="AW25"/>
  <c r="AS25"/>
  <c r="AO25"/>
  <c r="AK25"/>
  <c r="AG25"/>
  <c r="AC25"/>
  <c r="Y25"/>
  <c r="U25"/>
  <c r="Q25"/>
  <c r="M25"/>
  <c r="I25"/>
  <c r="E25"/>
  <c r="BH25"/>
  <c r="BD25"/>
  <c r="AZ25"/>
  <c r="AV25"/>
  <c r="AR25"/>
  <c r="AN25"/>
  <c r="AJ25"/>
  <c r="AF25"/>
  <c r="AB25"/>
  <c r="X25"/>
  <c r="T25"/>
  <c r="P25"/>
  <c r="L25"/>
  <c r="H25"/>
  <c r="D25"/>
  <c r="A26"/>
  <c r="BG25"/>
  <c r="BC25"/>
  <c r="AY25"/>
  <c r="AU25"/>
  <c r="AQ25"/>
  <c r="AM25"/>
  <c r="AI25"/>
  <c r="AE25"/>
  <c r="AA25"/>
  <c r="W25"/>
  <c r="S25"/>
  <c r="O25"/>
  <c r="K25"/>
  <c r="G25"/>
  <c r="C25"/>
  <c r="BF25"/>
  <c r="AP25"/>
  <c r="Z25"/>
  <c r="J25"/>
  <c r="BJ25"/>
  <c r="AD25"/>
  <c r="BB25"/>
  <c r="AL25"/>
  <c r="V25"/>
  <c r="F25"/>
  <c r="AX25"/>
  <c r="AH25"/>
  <c r="R25"/>
  <c r="AT25"/>
  <c r="N25"/>
  <c r="BH26" l="1"/>
  <c r="BD26"/>
  <c r="AZ26"/>
  <c r="AV26"/>
  <c r="AR26"/>
  <c r="AN26"/>
  <c r="AJ26"/>
  <c r="AF26"/>
  <c r="AB26"/>
  <c r="X26"/>
  <c r="T26"/>
  <c r="P26"/>
  <c r="L26"/>
  <c r="H26"/>
  <c r="D26"/>
  <c r="A27"/>
  <c r="BG26"/>
  <c r="BC26"/>
  <c r="AY26"/>
  <c r="AU26"/>
  <c r="AQ26"/>
  <c r="AM26"/>
  <c r="AI26"/>
  <c r="AE26"/>
  <c r="AA26"/>
  <c r="W26"/>
  <c r="S26"/>
  <c r="O26"/>
  <c r="K26"/>
  <c r="G26"/>
  <c r="C26"/>
  <c r="BJ26"/>
  <c r="BF26"/>
  <c r="BB26"/>
  <c r="AX26"/>
  <c r="AT26"/>
  <c r="AP26"/>
  <c r="AL26"/>
  <c r="AH26"/>
  <c r="AD26"/>
  <c r="Z26"/>
  <c r="V26"/>
  <c r="R26"/>
  <c r="N26"/>
  <c r="J26"/>
  <c r="F26"/>
  <c r="BI26"/>
  <c r="AS26"/>
  <c r="AC26"/>
  <c r="M26"/>
  <c r="AG26"/>
  <c r="BE26"/>
  <c r="AO26"/>
  <c r="Y26"/>
  <c r="I26"/>
  <c r="Q26"/>
  <c r="BA26"/>
  <c r="AK26"/>
  <c r="U26"/>
  <c r="E26"/>
  <c r="AW26"/>
  <c r="A28" l="1"/>
  <c r="BG27"/>
  <c r="BC27"/>
  <c r="AY27"/>
  <c r="AU27"/>
  <c r="AQ27"/>
  <c r="AM27"/>
  <c r="AI27"/>
  <c r="AE27"/>
  <c r="AA27"/>
  <c r="W27"/>
  <c r="S27"/>
  <c r="O27"/>
  <c r="K27"/>
  <c r="G27"/>
  <c r="C27"/>
  <c r="BJ27"/>
  <c r="BF27"/>
  <c r="BB27"/>
  <c r="AX27"/>
  <c r="AT27"/>
  <c r="AP27"/>
  <c r="AL27"/>
  <c r="AH27"/>
  <c r="AD27"/>
  <c r="Z27"/>
  <c r="V27"/>
  <c r="R27"/>
  <c r="N27"/>
  <c r="J27"/>
  <c r="F27"/>
  <c r="BI27"/>
  <c r="BE27"/>
  <c r="BA27"/>
  <c r="AW27"/>
  <c r="AS27"/>
  <c r="AO27"/>
  <c r="AK27"/>
  <c r="AG27"/>
  <c r="AC27"/>
  <c r="Y27"/>
  <c r="U27"/>
  <c r="Q27"/>
  <c r="M27"/>
  <c r="I27"/>
  <c r="E27"/>
  <c r="AV27"/>
  <c r="AF27"/>
  <c r="P27"/>
  <c r="AZ27"/>
  <c r="T27"/>
  <c r="BH27"/>
  <c r="AR27"/>
  <c r="AB27"/>
  <c r="L27"/>
  <c r="D27"/>
  <c r="BD27"/>
  <c r="AN27"/>
  <c r="X27"/>
  <c r="H27"/>
  <c r="AJ27"/>
  <c r="BJ28" l="1"/>
  <c r="BF28"/>
  <c r="BB28"/>
  <c r="AX28"/>
  <c r="AT28"/>
  <c r="AP28"/>
  <c r="AL28"/>
  <c r="AH28"/>
  <c r="AD28"/>
  <c r="Z28"/>
  <c r="V28"/>
  <c r="R28"/>
  <c r="N28"/>
  <c r="J28"/>
  <c r="F28"/>
  <c r="BI28"/>
  <c r="BE28"/>
  <c r="BA28"/>
  <c r="AW28"/>
  <c r="AS28"/>
  <c r="AO28"/>
  <c r="AK28"/>
  <c r="AG28"/>
  <c r="AC28"/>
  <c r="Y28"/>
  <c r="U28"/>
  <c r="Q28"/>
  <c r="M28"/>
  <c r="I28"/>
  <c r="E28"/>
  <c r="BH28"/>
  <c r="BD28"/>
  <c r="AZ28"/>
  <c r="AV28"/>
  <c r="AR28"/>
  <c r="AN28"/>
  <c r="AJ28"/>
  <c r="AF28"/>
  <c r="AB28"/>
  <c r="X28"/>
  <c r="T28"/>
  <c r="P28"/>
  <c r="L28"/>
  <c r="H28"/>
  <c r="D28"/>
  <c r="AY28"/>
  <c r="AI28"/>
  <c r="S28"/>
  <c r="C28"/>
  <c r="BC28"/>
  <c r="W28"/>
  <c r="A29"/>
  <c r="AU28"/>
  <c r="AE28"/>
  <c r="O28"/>
  <c r="G28"/>
  <c r="BG28"/>
  <c r="AQ28"/>
  <c r="AA28"/>
  <c r="K28"/>
  <c r="AM28"/>
  <c r="BI29" l="1"/>
  <c r="BE29"/>
  <c r="BA29"/>
  <c r="AW29"/>
  <c r="AS29"/>
  <c r="AO29"/>
  <c r="AK29"/>
  <c r="AG29"/>
  <c r="AC29"/>
  <c r="Y29"/>
  <c r="U29"/>
  <c r="Q29"/>
  <c r="M29"/>
  <c r="I29"/>
  <c r="E29"/>
  <c r="BH29"/>
  <c r="BD29"/>
  <c r="AZ29"/>
  <c r="AV29"/>
  <c r="AR29"/>
  <c r="AN29"/>
  <c r="AJ29"/>
  <c r="AF29"/>
  <c r="AB29"/>
  <c r="X29"/>
  <c r="T29"/>
  <c r="P29"/>
  <c r="L29"/>
  <c r="H29"/>
  <c r="D29"/>
  <c r="A30"/>
  <c r="BG29"/>
  <c r="BC29"/>
  <c r="AY29"/>
  <c r="AU29"/>
  <c r="AQ29"/>
  <c r="AM29"/>
  <c r="AI29"/>
  <c r="AE29"/>
  <c r="AA29"/>
  <c r="W29"/>
  <c r="S29"/>
  <c r="O29"/>
  <c r="K29"/>
  <c r="G29"/>
  <c r="C29"/>
  <c r="BB29"/>
  <c r="AL29"/>
  <c r="V29"/>
  <c r="F29"/>
  <c r="Z29"/>
  <c r="AX29"/>
  <c r="AH29"/>
  <c r="R29"/>
  <c r="BF29"/>
  <c r="J29"/>
  <c r="BJ29"/>
  <c r="AT29"/>
  <c r="AD29"/>
  <c r="N29"/>
  <c r="AP29"/>
  <c r="BH30" l="1"/>
  <c r="BD30"/>
  <c r="AZ30"/>
  <c r="AV30"/>
  <c r="AR30"/>
  <c r="AN30"/>
  <c r="AJ30"/>
  <c r="AF30"/>
  <c r="AB30"/>
  <c r="X30"/>
  <c r="T30"/>
  <c r="P30"/>
  <c r="L30"/>
  <c r="H30"/>
  <c r="D30"/>
  <c r="A31"/>
  <c r="BG30"/>
  <c r="BC30"/>
  <c r="AY30"/>
  <c r="AU30"/>
  <c r="AQ30"/>
  <c r="AM30"/>
  <c r="AI30"/>
  <c r="AE30"/>
  <c r="AA30"/>
  <c r="W30"/>
  <c r="S30"/>
  <c r="O30"/>
  <c r="K30"/>
  <c r="G30"/>
  <c r="C30"/>
  <c r="BJ30"/>
  <c r="BF30"/>
  <c r="BB30"/>
  <c r="AX30"/>
  <c r="AT30"/>
  <c r="AP30"/>
  <c r="AL30"/>
  <c r="AH30"/>
  <c r="AD30"/>
  <c r="Z30"/>
  <c r="V30"/>
  <c r="R30"/>
  <c r="N30"/>
  <c r="J30"/>
  <c r="F30"/>
  <c r="BE30"/>
  <c r="AO30"/>
  <c r="Y30"/>
  <c r="I30"/>
  <c r="AS30"/>
  <c r="M30"/>
  <c r="BA30"/>
  <c r="AK30"/>
  <c r="U30"/>
  <c r="E30"/>
  <c r="AW30"/>
  <c r="AG30"/>
  <c r="Q30"/>
  <c r="BI30"/>
  <c r="AC30"/>
  <c r="A32" l="1"/>
  <c r="BG31"/>
  <c r="BC31"/>
  <c r="AY31"/>
  <c r="AU31"/>
  <c r="AQ31"/>
  <c r="AM31"/>
  <c r="AI31"/>
  <c r="AE31"/>
  <c r="AA31"/>
  <c r="W31"/>
  <c r="S31"/>
  <c r="O31"/>
  <c r="K31"/>
  <c r="G31"/>
  <c r="C31"/>
  <c r="BJ31"/>
  <c r="BF31"/>
  <c r="BB31"/>
  <c r="AX31"/>
  <c r="AT31"/>
  <c r="AP31"/>
  <c r="AL31"/>
  <c r="AH31"/>
  <c r="AD31"/>
  <c r="Z31"/>
  <c r="V31"/>
  <c r="R31"/>
  <c r="N31"/>
  <c r="J31"/>
  <c r="F31"/>
  <c r="BI31"/>
  <c r="BE31"/>
  <c r="BA31"/>
  <c r="AW31"/>
  <c r="AS31"/>
  <c r="AO31"/>
  <c r="AK31"/>
  <c r="AG31"/>
  <c r="AC31"/>
  <c r="Y31"/>
  <c r="U31"/>
  <c r="Q31"/>
  <c r="M31"/>
  <c r="I31"/>
  <c r="E31"/>
  <c r="BH31"/>
  <c r="AR31"/>
  <c r="AB31"/>
  <c r="L31"/>
  <c r="AF31"/>
  <c r="BD31"/>
  <c r="AN31"/>
  <c r="X31"/>
  <c r="H31"/>
  <c r="P31"/>
  <c r="AZ31"/>
  <c r="AJ31"/>
  <c r="T31"/>
  <c r="D31"/>
  <c r="AV31"/>
  <c r="BJ32" l="1"/>
  <c r="BF32"/>
  <c r="BB32"/>
  <c r="AX32"/>
  <c r="AT32"/>
  <c r="AP32"/>
  <c r="AL32"/>
  <c r="AH32"/>
  <c r="AD32"/>
  <c r="Z32"/>
  <c r="V32"/>
  <c r="R32"/>
  <c r="N32"/>
  <c r="J32"/>
  <c r="F32"/>
  <c r="BI32"/>
  <c r="BE32"/>
  <c r="BA32"/>
  <c r="AW32"/>
  <c r="AS32"/>
  <c r="AO32"/>
  <c r="AK32"/>
  <c r="AG32"/>
  <c r="AC32"/>
  <c r="Y32"/>
  <c r="U32"/>
  <c r="Q32"/>
  <c r="M32"/>
  <c r="I32"/>
  <c r="E32"/>
  <c r="BH32"/>
  <c r="BD32"/>
  <c r="AZ32"/>
  <c r="AV32"/>
  <c r="AR32"/>
  <c r="AN32"/>
  <c r="AJ32"/>
  <c r="AF32"/>
  <c r="AB32"/>
  <c r="X32"/>
  <c r="T32"/>
  <c r="P32"/>
  <c r="L32"/>
  <c r="H32"/>
  <c r="D32"/>
  <c r="A33"/>
  <c r="AU32"/>
  <c r="AE32"/>
  <c r="O32"/>
  <c r="AI32"/>
  <c r="C32"/>
  <c r="BG32"/>
  <c r="AQ32"/>
  <c r="AA32"/>
  <c r="K32"/>
  <c r="S32"/>
  <c r="BC32"/>
  <c r="AM32"/>
  <c r="W32"/>
  <c r="G32"/>
  <c r="AY32"/>
  <c r="BI33" l="1"/>
  <c r="BE33"/>
  <c r="BA33"/>
  <c r="AW33"/>
  <c r="AS33"/>
  <c r="AO33"/>
  <c r="AK33"/>
  <c r="AG33"/>
  <c r="AC33"/>
  <c r="Y33"/>
  <c r="U33"/>
  <c r="Q33"/>
  <c r="M33"/>
  <c r="I33"/>
  <c r="E33"/>
  <c r="BH33"/>
  <c r="BD33"/>
  <c r="AZ33"/>
  <c r="AV33"/>
  <c r="AR33"/>
  <c r="AN33"/>
  <c r="AJ33"/>
  <c r="AF33"/>
  <c r="AB33"/>
  <c r="X33"/>
  <c r="T33"/>
  <c r="P33"/>
  <c r="L33"/>
  <c r="H33"/>
  <c r="D33"/>
  <c r="A34"/>
  <c r="BG33"/>
  <c r="BC33"/>
  <c r="AY33"/>
  <c r="AU33"/>
  <c r="AQ33"/>
  <c r="AM33"/>
  <c r="AI33"/>
  <c r="AE33"/>
  <c r="AA33"/>
  <c r="W33"/>
  <c r="S33"/>
  <c r="O33"/>
  <c r="K33"/>
  <c r="G33"/>
  <c r="C33"/>
  <c r="AX33"/>
  <c r="AH33"/>
  <c r="R33"/>
  <c r="BB33"/>
  <c r="V33"/>
  <c r="BJ33"/>
  <c r="AT33"/>
  <c r="AD33"/>
  <c r="N33"/>
  <c r="F33"/>
  <c r="BF33"/>
  <c r="AP33"/>
  <c r="Z33"/>
  <c r="J33"/>
  <c r="AL33"/>
  <c r="BH34" l="1"/>
  <c r="BD34"/>
  <c r="AZ34"/>
  <c r="AV34"/>
  <c r="AR34"/>
  <c r="AN34"/>
  <c r="AJ34"/>
  <c r="AF34"/>
  <c r="AB34"/>
  <c r="X34"/>
  <c r="T34"/>
  <c r="P34"/>
  <c r="L34"/>
  <c r="H34"/>
  <c r="D34"/>
  <c r="A35"/>
  <c r="BG34"/>
  <c r="BC34"/>
  <c r="AY34"/>
  <c r="AU34"/>
  <c r="AQ34"/>
  <c r="AM34"/>
  <c r="AI34"/>
  <c r="AE34"/>
  <c r="AA34"/>
  <c r="W34"/>
  <c r="S34"/>
  <c r="O34"/>
  <c r="K34"/>
  <c r="G34"/>
  <c r="C34"/>
  <c r="BJ34"/>
  <c r="BF34"/>
  <c r="BB34"/>
  <c r="AX34"/>
  <c r="AT34"/>
  <c r="AP34"/>
  <c r="AL34"/>
  <c r="AH34"/>
  <c r="AD34"/>
  <c r="Z34"/>
  <c r="V34"/>
  <c r="R34"/>
  <c r="N34"/>
  <c r="J34"/>
  <c r="F34"/>
  <c r="BA34"/>
  <c r="AK34"/>
  <c r="U34"/>
  <c r="E34"/>
  <c r="AO34"/>
  <c r="AW34"/>
  <c r="AG34"/>
  <c r="Q34"/>
  <c r="Y34"/>
  <c r="BI34"/>
  <c r="AS34"/>
  <c r="AC34"/>
  <c r="M34"/>
  <c r="BE34"/>
  <c r="I34"/>
  <c r="A36" l="1"/>
  <c r="BG35"/>
  <c r="BC35"/>
  <c r="AY35"/>
  <c r="AU35"/>
  <c r="AQ35"/>
  <c r="AM35"/>
  <c r="AI35"/>
  <c r="AE35"/>
  <c r="AA35"/>
  <c r="W35"/>
  <c r="S35"/>
  <c r="O35"/>
  <c r="K35"/>
  <c r="G35"/>
  <c r="C35"/>
  <c r="BJ35"/>
  <c r="BF35"/>
  <c r="BB35"/>
  <c r="AX35"/>
  <c r="AT35"/>
  <c r="AP35"/>
  <c r="AL35"/>
  <c r="AH35"/>
  <c r="AD35"/>
  <c r="Z35"/>
  <c r="V35"/>
  <c r="R35"/>
  <c r="N35"/>
  <c r="J35"/>
  <c r="F35"/>
  <c r="BI35"/>
  <c r="BE35"/>
  <c r="BA35"/>
  <c r="AW35"/>
  <c r="AS35"/>
  <c r="AO35"/>
  <c r="AK35"/>
  <c r="AG35"/>
  <c r="AC35"/>
  <c r="Y35"/>
  <c r="U35"/>
  <c r="Q35"/>
  <c r="M35"/>
  <c r="I35"/>
  <c r="E35"/>
  <c r="BD35"/>
  <c r="AN35"/>
  <c r="X35"/>
  <c r="H35"/>
  <c r="BH35"/>
  <c r="L35"/>
  <c r="AZ35"/>
  <c r="AJ35"/>
  <c r="T35"/>
  <c r="D35"/>
  <c r="AB35"/>
  <c r="AV35"/>
  <c r="AF35"/>
  <c r="P35"/>
  <c r="AR35"/>
  <c r="BJ36" l="1"/>
  <c r="BF36"/>
  <c r="BB36"/>
  <c r="AX36"/>
  <c r="AT36"/>
  <c r="AP36"/>
  <c r="AL36"/>
  <c r="AH36"/>
  <c r="AD36"/>
  <c r="Z36"/>
  <c r="V36"/>
  <c r="R36"/>
  <c r="N36"/>
  <c r="J36"/>
  <c r="F36"/>
  <c r="BI36"/>
  <c r="BE36"/>
  <c r="BA36"/>
  <c r="AW36"/>
  <c r="AS36"/>
  <c r="AO36"/>
  <c r="AK36"/>
  <c r="AG36"/>
  <c r="AC36"/>
  <c r="Y36"/>
  <c r="U36"/>
  <c r="Q36"/>
  <c r="M36"/>
  <c r="I36"/>
  <c r="E36"/>
  <c r="BH36"/>
  <c r="BD36"/>
  <c r="AZ36"/>
  <c r="AV36"/>
  <c r="AR36"/>
  <c r="AN36"/>
  <c r="AJ36"/>
  <c r="AF36"/>
  <c r="AB36"/>
  <c r="X36"/>
  <c r="T36"/>
  <c r="P36"/>
  <c r="L36"/>
  <c r="H36"/>
  <c r="D36"/>
  <c r="BG36"/>
  <c r="AQ36"/>
  <c r="AA36"/>
  <c r="K36"/>
  <c r="A37"/>
  <c r="AE36"/>
  <c r="BC36"/>
  <c r="AM36"/>
  <c r="W36"/>
  <c r="G36"/>
  <c r="O36"/>
  <c r="AY36"/>
  <c r="AI36"/>
  <c r="S36"/>
  <c r="C36"/>
  <c r="AU36"/>
  <c r="BJ37" l="1"/>
  <c r="BF37"/>
  <c r="BB37"/>
  <c r="AX37"/>
  <c r="AT37"/>
  <c r="AP37"/>
  <c r="AL37"/>
  <c r="AH37"/>
  <c r="AD37"/>
  <c r="BI37"/>
  <c r="BD37"/>
  <c r="AY37"/>
  <c r="AS37"/>
  <c r="AN37"/>
  <c r="AI37"/>
  <c r="AC37"/>
  <c r="Y37"/>
  <c r="U37"/>
  <c r="Q37"/>
  <c r="M37"/>
  <c r="I37"/>
  <c r="E37"/>
  <c r="BH37"/>
  <c r="BC37"/>
  <c r="AW37"/>
  <c r="AR37"/>
  <c r="AM37"/>
  <c r="AG37"/>
  <c r="AB37"/>
  <c r="X37"/>
  <c r="T37"/>
  <c r="P37"/>
  <c r="L37"/>
  <c r="H37"/>
  <c r="D37"/>
  <c r="BG37"/>
  <c r="BA37"/>
  <c r="AV37"/>
  <c r="AQ37"/>
  <c r="AK37"/>
  <c r="AF37"/>
  <c r="AA37"/>
  <c r="W37"/>
  <c r="S37"/>
  <c r="O37"/>
  <c r="K37"/>
  <c r="G37"/>
  <c r="C37"/>
  <c r="AZ37"/>
  <c r="AE37"/>
  <c r="N37"/>
  <c r="BE37"/>
  <c r="AU37"/>
  <c r="Z37"/>
  <c r="J37"/>
  <c r="R37"/>
  <c r="A38"/>
  <c r="AO37"/>
  <c r="V37"/>
  <c r="F37"/>
  <c r="AJ37"/>
  <c r="BI38" l="1"/>
  <c r="BE38"/>
  <c r="BA38"/>
  <c r="AW38"/>
  <c r="AS38"/>
  <c r="AO38"/>
  <c r="AK38"/>
  <c r="AG38"/>
  <c r="AC38"/>
  <c r="Y38"/>
  <c r="U38"/>
  <c r="Q38"/>
  <c r="M38"/>
  <c r="I38"/>
  <c r="E38"/>
  <c r="BG38"/>
  <c r="BB38"/>
  <c r="AV38"/>
  <c r="AQ38"/>
  <c r="AL38"/>
  <c r="AF38"/>
  <c r="AA38"/>
  <c r="V38"/>
  <c r="P38"/>
  <c r="K38"/>
  <c r="F38"/>
  <c r="A39"/>
  <c r="BF38"/>
  <c r="AZ38"/>
  <c r="AU38"/>
  <c r="AP38"/>
  <c r="AJ38"/>
  <c r="AE38"/>
  <c r="Z38"/>
  <c r="T38"/>
  <c r="O38"/>
  <c r="J38"/>
  <c r="D38"/>
  <c r="BJ38"/>
  <c r="BD38"/>
  <c r="AY38"/>
  <c r="AT38"/>
  <c r="AN38"/>
  <c r="AI38"/>
  <c r="AD38"/>
  <c r="X38"/>
  <c r="S38"/>
  <c r="N38"/>
  <c r="H38"/>
  <c r="C38"/>
  <c r="BC38"/>
  <c r="AH38"/>
  <c r="L38"/>
  <c r="AM38"/>
  <c r="AX38"/>
  <c r="AB38"/>
  <c r="G38"/>
  <c r="R38"/>
  <c r="AR38"/>
  <c r="W38"/>
  <c r="BH38"/>
  <c r="BH39" l="1"/>
  <c r="BD39"/>
  <c r="AZ39"/>
  <c r="AV39"/>
  <c r="AR39"/>
  <c r="AN39"/>
  <c r="AJ39"/>
  <c r="AF39"/>
  <c r="AB39"/>
  <c r="X39"/>
  <c r="T39"/>
  <c r="P39"/>
  <c r="L39"/>
  <c r="H39"/>
  <c r="D39"/>
  <c r="BJ39"/>
  <c r="BE39"/>
  <c r="AY39"/>
  <c r="AT39"/>
  <c r="AO39"/>
  <c r="AI39"/>
  <c r="AD39"/>
  <c r="Y39"/>
  <c r="S39"/>
  <c r="N39"/>
  <c r="I39"/>
  <c r="C39"/>
  <c r="BI39"/>
  <c r="BC39"/>
  <c r="AX39"/>
  <c r="AS39"/>
  <c r="AM39"/>
  <c r="AH39"/>
  <c r="AC39"/>
  <c r="W39"/>
  <c r="R39"/>
  <c r="M39"/>
  <c r="G39"/>
  <c r="BG39"/>
  <c r="BB39"/>
  <c r="AW39"/>
  <c r="AQ39"/>
  <c r="AL39"/>
  <c r="AG39"/>
  <c r="AA39"/>
  <c r="V39"/>
  <c r="Q39"/>
  <c r="K39"/>
  <c r="F39"/>
  <c r="BF39"/>
  <c r="AK39"/>
  <c r="O39"/>
  <c r="U39"/>
  <c r="BA39"/>
  <c r="AE39"/>
  <c r="J39"/>
  <c r="A40"/>
  <c r="AU39"/>
  <c r="Z39"/>
  <c r="E39"/>
  <c r="AP39"/>
  <c r="A41" l="1"/>
  <c r="BG40"/>
  <c r="BC40"/>
  <c r="AY40"/>
  <c r="AU40"/>
  <c r="AQ40"/>
  <c r="AM40"/>
  <c r="AI40"/>
  <c r="AE40"/>
  <c r="AA40"/>
  <c r="W40"/>
  <c r="S40"/>
  <c r="O40"/>
  <c r="K40"/>
  <c r="G40"/>
  <c r="C40"/>
  <c r="BH40"/>
  <c r="BB40"/>
  <c r="AW40"/>
  <c r="AR40"/>
  <c r="AL40"/>
  <c r="AG40"/>
  <c r="AB40"/>
  <c r="V40"/>
  <c r="Q40"/>
  <c r="L40"/>
  <c r="F40"/>
  <c r="BF40"/>
  <c r="BA40"/>
  <c r="AV40"/>
  <c r="AP40"/>
  <c r="AK40"/>
  <c r="AF40"/>
  <c r="Z40"/>
  <c r="U40"/>
  <c r="P40"/>
  <c r="J40"/>
  <c r="E40"/>
  <c r="BJ40"/>
  <c r="BE40"/>
  <c r="AZ40"/>
  <c r="AT40"/>
  <c r="AO40"/>
  <c r="AJ40"/>
  <c r="AD40"/>
  <c r="Y40"/>
  <c r="T40"/>
  <c r="N40"/>
  <c r="I40"/>
  <c r="D40"/>
  <c r="BI40"/>
  <c r="AN40"/>
  <c r="R40"/>
  <c r="X40"/>
  <c r="BD40"/>
  <c r="AH40"/>
  <c r="M40"/>
  <c r="AX40"/>
  <c r="AC40"/>
  <c r="H40"/>
  <c r="AS40"/>
  <c r="BJ41" l="1"/>
  <c r="BF41"/>
  <c r="BB41"/>
  <c r="AX41"/>
  <c r="AT41"/>
  <c r="AP41"/>
  <c r="AL41"/>
  <c r="AH41"/>
  <c r="AD41"/>
  <c r="Z41"/>
  <c r="V41"/>
  <c r="R41"/>
  <c r="N41"/>
  <c r="J41"/>
  <c r="F41"/>
  <c r="A42"/>
  <c r="BE41"/>
  <c r="AZ41"/>
  <c r="AU41"/>
  <c r="AO41"/>
  <c r="AJ41"/>
  <c r="AE41"/>
  <c r="Y41"/>
  <c r="T41"/>
  <c r="O41"/>
  <c r="I41"/>
  <c r="D41"/>
  <c r="BI41"/>
  <c r="BD41"/>
  <c r="AY41"/>
  <c r="AS41"/>
  <c r="AN41"/>
  <c r="AI41"/>
  <c r="AC41"/>
  <c r="X41"/>
  <c r="S41"/>
  <c r="M41"/>
  <c r="H41"/>
  <c r="C41"/>
  <c r="BH41"/>
  <c r="BC41"/>
  <c r="AW41"/>
  <c r="AR41"/>
  <c r="AM41"/>
  <c r="AG41"/>
  <c r="AB41"/>
  <c r="W41"/>
  <c r="Q41"/>
  <c r="L41"/>
  <c r="G41"/>
  <c r="AQ41"/>
  <c r="U41"/>
  <c r="AV41"/>
  <c r="E41"/>
  <c r="BG41"/>
  <c r="AK41"/>
  <c r="P41"/>
  <c r="AA41"/>
  <c r="BA41"/>
  <c r="AF41"/>
  <c r="K41"/>
  <c r="BI42" l="1"/>
  <c r="BE42"/>
  <c r="BA42"/>
  <c r="AW42"/>
  <c r="AS42"/>
  <c r="AO42"/>
  <c r="AK42"/>
  <c r="AG42"/>
  <c r="AC42"/>
  <c r="Y42"/>
  <c r="U42"/>
  <c r="Q42"/>
  <c r="M42"/>
  <c r="I42"/>
  <c r="E42"/>
  <c r="BH42"/>
  <c r="BC42"/>
  <c r="AX42"/>
  <c r="AR42"/>
  <c r="AM42"/>
  <c r="AH42"/>
  <c r="AB42"/>
  <c r="W42"/>
  <c r="R42"/>
  <c r="L42"/>
  <c r="G42"/>
  <c r="BG42"/>
  <c r="BB42"/>
  <c r="AV42"/>
  <c r="AQ42"/>
  <c r="AL42"/>
  <c r="AF42"/>
  <c r="AA42"/>
  <c r="V42"/>
  <c r="P42"/>
  <c r="K42"/>
  <c r="F42"/>
  <c r="A43"/>
  <c r="BF42"/>
  <c r="AZ42"/>
  <c r="AU42"/>
  <c r="AP42"/>
  <c r="AJ42"/>
  <c r="AE42"/>
  <c r="Z42"/>
  <c r="T42"/>
  <c r="O42"/>
  <c r="J42"/>
  <c r="D42"/>
  <c r="AT42"/>
  <c r="X42"/>
  <c r="C42"/>
  <c r="AY42"/>
  <c r="BJ42"/>
  <c r="AN42"/>
  <c r="S42"/>
  <c r="AD42"/>
  <c r="BD42"/>
  <c r="AI42"/>
  <c r="N42"/>
  <c r="H42"/>
  <c r="BH43" l="1"/>
  <c r="BD43"/>
  <c r="AZ43"/>
  <c r="AV43"/>
  <c r="AR43"/>
  <c r="AN43"/>
  <c r="AJ43"/>
  <c r="AF43"/>
  <c r="AB43"/>
  <c r="X43"/>
  <c r="T43"/>
  <c r="P43"/>
  <c r="L43"/>
  <c r="H43"/>
  <c r="D43"/>
  <c r="BJ43"/>
  <c r="BF43"/>
  <c r="BB43"/>
  <c r="AX43"/>
  <c r="AT43"/>
  <c r="AP43"/>
  <c r="AL43"/>
  <c r="AH43"/>
  <c r="AD43"/>
  <c r="Z43"/>
  <c r="V43"/>
  <c r="R43"/>
  <c r="N43"/>
  <c r="J43"/>
  <c r="F43"/>
  <c r="BI43"/>
  <c r="BA43"/>
  <c r="AS43"/>
  <c r="AK43"/>
  <c r="AC43"/>
  <c r="U43"/>
  <c r="M43"/>
  <c r="E43"/>
  <c r="BG43"/>
  <c r="AY43"/>
  <c r="AQ43"/>
  <c r="AI43"/>
  <c r="AA43"/>
  <c r="S43"/>
  <c r="K43"/>
  <c r="C43"/>
  <c r="BE43"/>
  <c r="AW43"/>
  <c r="AO43"/>
  <c r="AG43"/>
  <c r="Y43"/>
  <c r="Q43"/>
  <c r="I43"/>
  <c r="AM43"/>
  <c r="G43"/>
  <c r="AU43"/>
  <c r="A44"/>
  <c r="AE43"/>
  <c r="BC43"/>
  <c r="W43"/>
  <c r="O43"/>
  <c r="A45" l="1"/>
  <c r="BG44"/>
  <c r="BC44"/>
  <c r="AY44"/>
  <c r="AU44"/>
  <c r="AQ44"/>
  <c r="AM44"/>
  <c r="AI44"/>
  <c r="AE44"/>
  <c r="AA44"/>
  <c r="W44"/>
  <c r="S44"/>
  <c r="O44"/>
  <c r="K44"/>
  <c r="G44"/>
  <c r="C44"/>
  <c r="BI44"/>
  <c r="BE44"/>
  <c r="BA44"/>
  <c r="AW44"/>
  <c r="AS44"/>
  <c r="AO44"/>
  <c r="AK44"/>
  <c r="AG44"/>
  <c r="AC44"/>
  <c r="Y44"/>
  <c r="U44"/>
  <c r="Q44"/>
  <c r="M44"/>
  <c r="I44"/>
  <c r="E44"/>
  <c r="BD44"/>
  <c r="AV44"/>
  <c r="AN44"/>
  <c r="AF44"/>
  <c r="X44"/>
  <c r="P44"/>
  <c r="H44"/>
  <c r="BJ44"/>
  <c r="BB44"/>
  <c r="AT44"/>
  <c r="AL44"/>
  <c r="AD44"/>
  <c r="V44"/>
  <c r="N44"/>
  <c r="F44"/>
  <c r="BH44"/>
  <c r="AZ44"/>
  <c r="AR44"/>
  <c r="AJ44"/>
  <c r="AB44"/>
  <c r="T44"/>
  <c r="L44"/>
  <c r="D44"/>
  <c r="AP44"/>
  <c r="J44"/>
  <c r="AH44"/>
  <c r="R44"/>
  <c r="BF44"/>
  <c r="Z44"/>
  <c r="AX44"/>
  <c r="BJ45" l="1"/>
  <c r="BF45"/>
  <c r="BB45"/>
  <c r="AX45"/>
  <c r="AT45"/>
  <c r="AP45"/>
  <c r="AL45"/>
  <c r="AH45"/>
  <c r="AD45"/>
  <c r="Z45"/>
  <c r="V45"/>
  <c r="R45"/>
  <c r="N45"/>
  <c r="J45"/>
  <c r="F45"/>
  <c r="BH45"/>
  <c r="BD45"/>
  <c r="AZ45"/>
  <c r="AV45"/>
  <c r="AR45"/>
  <c r="AN45"/>
  <c r="AJ45"/>
  <c r="AF45"/>
  <c r="AB45"/>
  <c r="X45"/>
  <c r="T45"/>
  <c r="P45"/>
  <c r="L45"/>
  <c r="H45"/>
  <c r="D45"/>
  <c r="A46"/>
  <c r="BC45"/>
  <c r="AU45"/>
  <c r="AM45"/>
  <c r="AE45"/>
  <c r="W45"/>
  <c r="BI45"/>
  <c r="AY45"/>
  <c r="AO45"/>
  <c r="AC45"/>
  <c r="S45"/>
  <c r="K45"/>
  <c r="C45"/>
  <c r="BG45"/>
  <c r="AW45"/>
  <c r="AK45"/>
  <c r="AA45"/>
  <c r="Q45"/>
  <c r="I45"/>
  <c r="BE45"/>
  <c r="AS45"/>
  <c r="AI45"/>
  <c r="Y45"/>
  <c r="O45"/>
  <c r="G45"/>
  <c r="BA45"/>
  <c r="M45"/>
  <c r="U45"/>
  <c r="AQ45"/>
  <c r="E45"/>
  <c r="AG45"/>
  <c r="BI46" l="1"/>
  <c r="BE46"/>
  <c r="BA46"/>
  <c r="AW46"/>
  <c r="AS46"/>
  <c r="AO46"/>
  <c r="AK46"/>
  <c r="AG46"/>
  <c r="AC46"/>
  <c r="Y46"/>
  <c r="U46"/>
  <c r="Q46"/>
  <c r="M46"/>
  <c r="I46"/>
  <c r="E46"/>
  <c r="A47"/>
  <c r="BG46"/>
  <c r="BC46"/>
  <c r="AY46"/>
  <c r="AU46"/>
  <c r="AQ46"/>
  <c r="AM46"/>
  <c r="AI46"/>
  <c r="AE46"/>
  <c r="AA46"/>
  <c r="W46"/>
  <c r="S46"/>
  <c r="O46"/>
  <c r="K46"/>
  <c r="G46"/>
  <c r="C46"/>
  <c r="BF46"/>
  <c r="AX46"/>
  <c r="AP46"/>
  <c r="AH46"/>
  <c r="Z46"/>
  <c r="R46"/>
  <c r="J46"/>
  <c r="BB46"/>
  <c r="AR46"/>
  <c r="AF46"/>
  <c r="V46"/>
  <c r="L46"/>
  <c r="BJ46"/>
  <c r="AZ46"/>
  <c r="AN46"/>
  <c r="AD46"/>
  <c r="T46"/>
  <c r="H46"/>
  <c r="BH46"/>
  <c r="AV46"/>
  <c r="AL46"/>
  <c r="AB46"/>
  <c r="P46"/>
  <c r="F46"/>
  <c r="AJ46"/>
  <c r="AT46"/>
  <c r="X46"/>
  <c r="D46"/>
  <c r="BD46"/>
  <c r="N46"/>
  <c r="BH47" l="1"/>
  <c r="BD47"/>
  <c r="AZ47"/>
  <c r="AV47"/>
  <c r="AR47"/>
  <c r="AN47"/>
  <c r="AJ47"/>
  <c r="AF47"/>
  <c r="AB47"/>
  <c r="X47"/>
  <c r="T47"/>
  <c r="P47"/>
  <c r="L47"/>
  <c r="H47"/>
  <c r="D47"/>
  <c r="A48"/>
  <c r="BG47"/>
  <c r="BC47"/>
  <c r="AY47"/>
  <c r="AU47"/>
  <c r="AQ47"/>
  <c r="AM47"/>
  <c r="AI47"/>
  <c r="AE47"/>
  <c r="BJ47"/>
  <c r="BF47"/>
  <c r="BB47"/>
  <c r="AX47"/>
  <c r="AT47"/>
  <c r="AP47"/>
  <c r="AL47"/>
  <c r="AH47"/>
  <c r="AD47"/>
  <c r="Z47"/>
  <c r="V47"/>
  <c r="R47"/>
  <c r="N47"/>
  <c r="J47"/>
  <c r="F47"/>
  <c r="BI47"/>
  <c r="AS47"/>
  <c r="AC47"/>
  <c r="U47"/>
  <c r="M47"/>
  <c r="E47"/>
  <c r="AO47"/>
  <c r="Y47"/>
  <c r="O47"/>
  <c r="C47"/>
  <c r="BE47"/>
  <c r="AK47"/>
  <c r="W47"/>
  <c r="K47"/>
  <c r="BA47"/>
  <c r="AG47"/>
  <c r="S47"/>
  <c r="I47"/>
  <c r="Q47"/>
  <c r="G47"/>
  <c r="AW47"/>
  <c r="AA47"/>
  <c r="A49" l="1"/>
  <c r="BG48"/>
  <c r="BC48"/>
  <c r="AY48"/>
  <c r="AU48"/>
  <c r="AQ48"/>
  <c r="AM48"/>
  <c r="AI48"/>
  <c r="AE48"/>
  <c r="AA48"/>
  <c r="W48"/>
  <c r="S48"/>
  <c r="O48"/>
  <c r="K48"/>
  <c r="G48"/>
  <c r="C48"/>
  <c r="BJ48"/>
  <c r="BF48"/>
  <c r="BB48"/>
  <c r="AX48"/>
  <c r="AT48"/>
  <c r="AP48"/>
  <c r="AL48"/>
  <c r="AH48"/>
  <c r="AD48"/>
  <c r="Z48"/>
  <c r="V48"/>
  <c r="R48"/>
  <c r="N48"/>
  <c r="J48"/>
  <c r="F48"/>
  <c r="BI48"/>
  <c r="BE48"/>
  <c r="BA48"/>
  <c r="AW48"/>
  <c r="AS48"/>
  <c r="AO48"/>
  <c r="AK48"/>
  <c r="AG48"/>
  <c r="AC48"/>
  <c r="Y48"/>
  <c r="U48"/>
  <c r="Q48"/>
  <c r="M48"/>
  <c r="I48"/>
  <c r="E48"/>
  <c r="AV48"/>
  <c r="AF48"/>
  <c r="P48"/>
  <c r="AR48"/>
  <c r="X48"/>
  <c r="D48"/>
  <c r="BH48"/>
  <c r="AN48"/>
  <c r="T48"/>
  <c r="BD48"/>
  <c r="AJ48"/>
  <c r="L48"/>
  <c r="AB48"/>
  <c r="AZ48"/>
  <c r="H48"/>
  <c r="BJ49" l="1"/>
  <c r="BF49"/>
  <c r="BB49"/>
  <c r="AX49"/>
  <c r="AT49"/>
  <c r="AP49"/>
  <c r="AL49"/>
  <c r="AH49"/>
  <c r="AD49"/>
  <c r="Z49"/>
  <c r="V49"/>
  <c r="R49"/>
  <c r="N49"/>
  <c r="J49"/>
  <c r="F49"/>
  <c r="BI49"/>
  <c r="BE49"/>
  <c r="BA49"/>
  <c r="AW49"/>
  <c r="AS49"/>
  <c r="AO49"/>
  <c r="AK49"/>
  <c r="AG49"/>
  <c r="AC49"/>
  <c r="Y49"/>
  <c r="U49"/>
  <c r="Q49"/>
  <c r="M49"/>
  <c r="I49"/>
  <c r="E49"/>
  <c r="BH49"/>
  <c r="BD49"/>
  <c r="AZ49"/>
  <c r="AV49"/>
  <c r="AR49"/>
  <c r="AN49"/>
  <c r="AJ49"/>
  <c r="AF49"/>
  <c r="AB49"/>
  <c r="X49"/>
  <c r="T49"/>
  <c r="P49"/>
  <c r="L49"/>
  <c r="H49"/>
  <c r="D49"/>
  <c r="AY49"/>
  <c r="AI49"/>
  <c r="S49"/>
  <c r="C49"/>
  <c r="AU49"/>
  <c r="AA49"/>
  <c r="G49"/>
  <c r="A50"/>
  <c r="AQ49"/>
  <c r="W49"/>
  <c r="BG49"/>
  <c r="AM49"/>
  <c r="O49"/>
  <c r="BC49"/>
  <c r="AE49"/>
  <c r="K49"/>
  <c r="BI50" l="1"/>
  <c r="BE50"/>
  <c r="BA50"/>
  <c r="AW50"/>
  <c r="AS50"/>
  <c r="AO50"/>
  <c r="AK50"/>
  <c r="AG50"/>
  <c r="AC50"/>
  <c r="Y50"/>
  <c r="U50"/>
  <c r="Q50"/>
  <c r="M50"/>
  <c r="I50"/>
  <c r="E50"/>
  <c r="BH50"/>
  <c r="BD50"/>
  <c r="AZ50"/>
  <c r="AV50"/>
  <c r="AR50"/>
  <c r="AN50"/>
  <c r="AJ50"/>
  <c r="AF50"/>
  <c r="AB50"/>
  <c r="X50"/>
  <c r="T50"/>
  <c r="P50"/>
  <c r="L50"/>
  <c r="H50"/>
  <c r="D50"/>
  <c r="A51"/>
  <c r="BG50"/>
  <c r="BC50"/>
  <c r="AY50"/>
  <c r="AU50"/>
  <c r="AQ50"/>
  <c r="AM50"/>
  <c r="AI50"/>
  <c r="AE50"/>
  <c r="AA50"/>
  <c r="W50"/>
  <c r="S50"/>
  <c r="O50"/>
  <c r="K50"/>
  <c r="G50"/>
  <c r="C50"/>
  <c r="BB50"/>
  <c r="AL50"/>
  <c r="V50"/>
  <c r="F50"/>
  <c r="AX50"/>
  <c r="AD50"/>
  <c r="J50"/>
  <c r="AT50"/>
  <c r="Z50"/>
  <c r="BJ50"/>
  <c r="AP50"/>
  <c r="R50"/>
  <c r="BF50"/>
  <c r="N50"/>
  <c r="AH50"/>
  <c r="BH51" l="1"/>
  <c r="BD51"/>
  <c r="AZ51"/>
  <c r="AV51"/>
  <c r="AR51"/>
  <c r="AN51"/>
  <c r="AJ51"/>
  <c r="AF51"/>
  <c r="AB51"/>
  <c r="X51"/>
  <c r="T51"/>
  <c r="P51"/>
  <c r="L51"/>
  <c r="H51"/>
  <c r="D51"/>
  <c r="A52"/>
  <c r="BG51"/>
  <c r="BC51"/>
  <c r="AY51"/>
  <c r="AU51"/>
  <c r="AQ51"/>
  <c r="AM51"/>
  <c r="AI51"/>
  <c r="AE51"/>
  <c r="AA51"/>
  <c r="W51"/>
  <c r="S51"/>
  <c r="O51"/>
  <c r="K51"/>
  <c r="G51"/>
  <c r="C51"/>
  <c r="BJ51"/>
  <c r="BF51"/>
  <c r="BB51"/>
  <c r="AX51"/>
  <c r="AT51"/>
  <c r="AP51"/>
  <c r="AL51"/>
  <c r="AH51"/>
  <c r="AD51"/>
  <c r="Z51"/>
  <c r="V51"/>
  <c r="R51"/>
  <c r="N51"/>
  <c r="J51"/>
  <c r="F51"/>
  <c r="BE51"/>
  <c r="AO51"/>
  <c r="Y51"/>
  <c r="I51"/>
  <c r="BA51"/>
  <c r="AG51"/>
  <c r="M51"/>
  <c r="AW51"/>
  <c r="AC51"/>
  <c r="E51"/>
  <c r="AS51"/>
  <c r="U51"/>
  <c r="Q51"/>
  <c r="BI51"/>
  <c r="AK51"/>
  <c r="A53" l="1"/>
  <c r="BG52"/>
  <c r="BC52"/>
  <c r="AY52"/>
  <c r="AU52"/>
  <c r="AQ52"/>
  <c r="AM52"/>
  <c r="AI52"/>
  <c r="AE52"/>
  <c r="AA52"/>
  <c r="W52"/>
  <c r="S52"/>
  <c r="O52"/>
  <c r="K52"/>
  <c r="G52"/>
  <c r="C52"/>
  <c r="BJ52"/>
  <c r="BF52"/>
  <c r="BB52"/>
  <c r="AX52"/>
  <c r="AT52"/>
  <c r="AP52"/>
  <c r="AL52"/>
  <c r="AH52"/>
  <c r="AD52"/>
  <c r="Z52"/>
  <c r="V52"/>
  <c r="R52"/>
  <c r="N52"/>
  <c r="J52"/>
  <c r="F52"/>
  <c r="BI52"/>
  <c r="BE52"/>
  <c r="BA52"/>
  <c r="AW52"/>
  <c r="AS52"/>
  <c r="AO52"/>
  <c r="AK52"/>
  <c r="AG52"/>
  <c r="AC52"/>
  <c r="Y52"/>
  <c r="U52"/>
  <c r="Q52"/>
  <c r="M52"/>
  <c r="I52"/>
  <c r="E52"/>
  <c r="BH52"/>
  <c r="AR52"/>
  <c r="AB52"/>
  <c r="L52"/>
  <c r="BD52"/>
  <c r="AJ52"/>
  <c r="P52"/>
  <c r="AZ52"/>
  <c r="AF52"/>
  <c r="H52"/>
  <c r="AV52"/>
  <c r="X52"/>
  <c r="D52"/>
  <c r="AN52"/>
  <c r="T52"/>
  <c r="BJ53" l="1"/>
  <c r="BF53"/>
  <c r="BB53"/>
  <c r="AX53"/>
  <c r="AT53"/>
  <c r="AP53"/>
  <c r="AL53"/>
  <c r="AH53"/>
  <c r="AD53"/>
  <c r="Z53"/>
  <c r="V53"/>
  <c r="R53"/>
  <c r="N53"/>
  <c r="J53"/>
  <c r="F53"/>
  <c r="BI53"/>
  <c r="BE53"/>
  <c r="BA53"/>
  <c r="AW53"/>
  <c r="AS53"/>
  <c r="AO53"/>
  <c r="AK53"/>
  <c r="AG53"/>
  <c r="AC53"/>
  <c r="Y53"/>
  <c r="U53"/>
  <c r="Q53"/>
  <c r="M53"/>
  <c r="I53"/>
  <c r="E53"/>
  <c r="BH53"/>
  <c r="BD53"/>
  <c r="AZ53"/>
  <c r="AV53"/>
  <c r="AR53"/>
  <c r="AN53"/>
  <c r="AJ53"/>
  <c r="AF53"/>
  <c r="AB53"/>
  <c r="X53"/>
  <c r="T53"/>
  <c r="P53"/>
  <c r="L53"/>
  <c r="H53"/>
  <c r="D53"/>
  <c r="BG53"/>
  <c r="BC53"/>
  <c r="A54"/>
  <c r="AU53"/>
  <c r="AE53"/>
  <c r="O53"/>
  <c r="AM53"/>
  <c r="S53"/>
  <c r="AI53"/>
  <c r="K53"/>
  <c r="AY53"/>
  <c r="AA53"/>
  <c r="G53"/>
  <c r="C53"/>
  <c r="AQ53"/>
  <c r="W53"/>
  <c r="BI54" l="1"/>
  <c r="BE54"/>
  <c r="BA54"/>
  <c r="AW54"/>
  <c r="AS54"/>
  <c r="AO54"/>
  <c r="AK54"/>
  <c r="AG54"/>
  <c r="AC54"/>
  <c r="Y54"/>
  <c r="U54"/>
  <c r="Q54"/>
  <c r="M54"/>
  <c r="I54"/>
  <c r="E54"/>
  <c r="BH54"/>
  <c r="BD54"/>
  <c r="AZ54"/>
  <c r="AV54"/>
  <c r="AR54"/>
  <c r="AN54"/>
  <c r="AJ54"/>
  <c r="AF54"/>
  <c r="AB54"/>
  <c r="X54"/>
  <c r="T54"/>
  <c r="P54"/>
  <c r="L54"/>
  <c r="H54"/>
  <c r="D54"/>
  <c r="A55"/>
  <c r="BG54"/>
  <c r="BC54"/>
  <c r="AY54"/>
  <c r="AU54"/>
  <c r="AQ54"/>
  <c r="AM54"/>
  <c r="AI54"/>
  <c r="AE54"/>
  <c r="AA54"/>
  <c r="W54"/>
  <c r="S54"/>
  <c r="O54"/>
  <c r="K54"/>
  <c r="G54"/>
  <c r="C54"/>
  <c r="BJ54"/>
  <c r="AT54"/>
  <c r="AD54"/>
  <c r="N54"/>
  <c r="BF54"/>
  <c r="AP54"/>
  <c r="Z54"/>
  <c r="J54"/>
  <c r="AX54"/>
  <c r="AH54"/>
  <c r="R54"/>
  <c r="V54"/>
  <c r="F54"/>
  <c r="BB54"/>
  <c r="AL54"/>
  <c r="BH55" l="1"/>
  <c r="BD55"/>
  <c r="AZ55"/>
  <c r="AV55"/>
  <c r="AR55"/>
  <c r="AN55"/>
  <c r="AJ55"/>
  <c r="AF55"/>
  <c r="AB55"/>
  <c r="X55"/>
  <c r="T55"/>
  <c r="P55"/>
  <c r="L55"/>
  <c r="H55"/>
  <c r="D55"/>
  <c r="A56"/>
  <c r="BG55"/>
  <c r="BC55"/>
  <c r="AY55"/>
  <c r="AU55"/>
  <c r="AQ55"/>
  <c r="AM55"/>
  <c r="AI55"/>
  <c r="AE55"/>
  <c r="AA55"/>
  <c r="W55"/>
  <c r="S55"/>
  <c r="O55"/>
  <c r="K55"/>
  <c r="G55"/>
  <c r="C55"/>
  <c r="BJ55"/>
  <c r="BF55"/>
  <c r="BB55"/>
  <c r="AX55"/>
  <c r="AT55"/>
  <c r="AP55"/>
  <c r="AL55"/>
  <c r="AH55"/>
  <c r="AD55"/>
  <c r="Z55"/>
  <c r="V55"/>
  <c r="R55"/>
  <c r="N55"/>
  <c r="J55"/>
  <c r="F55"/>
  <c r="AW55"/>
  <c r="AG55"/>
  <c r="Q55"/>
  <c r="BI55"/>
  <c r="AS55"/>
  <c r="AC55"/>
  <c r="M55"/>
  <c r="BA55"/>
  <c r="AK55"/>
  <c r="U55"/>
  <c r="E55"/>
  <c r="Y55"/>
  <c r="I55"/>
  <c r="BE55"/>
  <c r="AO55"/>
  <c r="BH56" l="1"/>
  <c r="BD56"/>
  <c r="AZ56"/>
  <c r="AV56"/>
  <c r="AR56"/>
  <c r="AN56"/>
  <c r="BI56"/>
  <c r="BC56"/>
  <c r="AX56"/>
  <c r="AS56"/>
  <c r="AM56"/>
  <c r="AI56"/>
  <c r="AE56"/>
  <c r="AA56"/>
  <c r="W56"/>
  <c r="S56"/>
  <c r="O56"/>
  <c r="K56"/>
  <c r="G56"/>
  <c r="C56"/>
  <c r="BG56"/>
  <c r="BB56"/>
  <c r="AW56"/>
  <c r="AQ56"/>
  <c r="AL56"/>
  <c r="AH56"/>
  <c r="AD56"/>
  <c r="Z56"/>
  <c r="V56"/>
  <c r="R56"/>
  <c r="N56"/>
  <c r="J56"/>
  <c r="F56"/>
  <c r="A57"/>
  <c r="BF56"/>
  <c r="BA56"/>
  <c r="AU56"/>
  <c r="AP56"/>
  <c r="AK56"/>
  <c r="AG56"/>
  <c r="AC56"/>
  <c r="Y56"/>
  <c r="U56"/>
  <c r="Q56"/>
  <c r="M56"/>
  <c r="I56"/>
  <c r="E56"/>
  <c r="BE56"/>
  <c r="AJ56"/>
  <c r="T56"/>
  <c r="D56"/>
  <c r="AY56"/>
  <c r="AF56"/>
  <c r="P56"/>
  <c r="BJ56"/>
  <c r="AO56"/>
  <c r="X56"/>
  <c r="H56"/>
  <c r="AB56"/>
  <c r="L56"/>
  <c r="AT56"/>
  <c r="A58" l="1"/>
  <c r="BG57"/>
  <c r="BC57"/>
  <c r="AY57"/>
  <c r="AU57"/>
  <c r="AQ57"/>
  <c r="AM57"/>
  <c r="AI57"/>
  <c r="AE57"/>
  <c r="AA57"/>
  <c r="W57"/>
  <c r="S57"/>
  <c r="O57"/>
  <c r="K57"/>
  <c r="G57"/>
  <c r="C57"/>
  <c r="BF57"/>
  <c r="BA57"/>
  <c r="AV57"/>
  <c r="AP57"/>
  <c r="AK57"/>
  <c r="AF57"/>
  <c r="Z57"/>
  <c r="U57"/>
  <c r="P57"/>
  <c r="J57"/>
  <c r="E57"/>
  <c r="BJ57"/>
  <c r="BE57"/>
  <c r="AZ57"/>
  <c r="AT57"/>
  <c r="AO57"/>
  <c r="AJ57"/>
  <c r="AD57"/>
  <c r="Y57"/>
  <c r="T57"/>
  <c r="N57"/>
  <c r="I57"/>
  <c r="D57"/>
  <c r="BI57"/>
  <c r="BD57"/>
  <c r="AX57"/>
  <c r="AS57"/>
  <c r="AN57"/>
  <c r="AH57"/>
  <c r="AC57"/>
  <c r="X57"/>
  <c r="R57"/>
  <c r="M57"/>
  <c r="H57"/>
  <c r="BH57"/>
  <c r="AL57"/>
  <c r="Q57"/>
  <c r="BB57"/>
  <c r="AG57"/>
  <c r="L57"/>
  <c r="AR57"/>
  <c r="V57"/>
  <c r="AW57"/>
  <c r="AB57"/>
  <c r="F57"/>
  <c r="BJ58" l="1"/>
  <c r="BF58"/>
  <c r="BB58"/>
  <c r="AX58"/>
  <c r="AT58"/>
  <c r="AP58"/>
  <c r="AL58"/>
  <c r="AH58"/>
  <c r="AD58"/>
  <c r="Z58"/>
  <c r="V58"/>
  <c r="R58"/>
  <c r="N58"/>
  <c r="J58"/>
  <c r="F58"/>
  <c r="BI58"/>
  <c r="BD58"/>
  <c r="AY58"/>
  <c r="AS58"/>
  <c r="AN58"/>
  <c r="AI58"/>
  <c r="AC58"/>
  <c r="X58"/>
  <c r="S58"/>
  <c r="M58"/>
  <c r="H58"/>
  <c r="C58"/>
  <c r="BH58"/>
  <c r="BC58"/>
  <c r="AW58"/>
  <c r="AR58"/>
  <c r="AM58"/>
  <c r="AG58"/>
  <c r="AB58"/>
  <c r="W58"/>
  <c r="Q58"/>
  <c r="L58"/>
  <c r="G58"/>
  <c r="BG58"/>
  <c r="BA58"/>
  <c r="AV58"/>
  <c r="AQ58"/>
  <c r="AK58"/>
  <c r="AF58"/>
  <c r="AA58"/>
  <c r="U58"/>
  <c r="P58"/>
  <c r="K58"/>
  <c r="E58"/>
  <c r="A59"/>
  <c r="AO58"/>
  <c r="T58"/>
  <c r="BE58"/>
  <c r="AJ58"/>
  <c r="O58"/>
  <c r="AU58"/>
  <c r="Y58"/>
  <c r="D58"/>
  <c r="AZ58"/>
  <c r="AE58"/>
  <c r="I58"/>
  <c r="BI59" l="1"/>
  <c r="BE59"/>
  <c r="BA59"/>
  <c r="AW59"/>
  <c r="AS59"/>
  <c r="AO59"/>
  <c r="AK59"/>
  <c r="AG59"/>
  <c r="AC59"/>
  <c r="Y59"/>
  <c r="U59"/>
  <c r="Q59"/>
  <c r="M59"/>
  <c r="I59"/>
  <c r="E59"/>
  <c r="BG59"/>
  <c r="BB59"/>
  <c r="AV59"/>
  <c r="AQ59"/>
  <c r="AL59"/>
  <c r="AF59"/>
  <c r="AA59"/>
  <c r="V59"/>
  <c r="P59"/>
  <c r="K59"/>
  <c r="F59"/>
  <c r="A60"/>
  <c r="BF59"/>
  <c r="AZ59"/>
  <c r="AU59"/>
  <c r="AP59"/>
  <c r="AJ59"/>
  <c r="AE59"/>
  <c r="Z59"/>
  <c r="T59"/>
  <c r="O59"/>
  <c r="J59"/>
  <c r="D59"/>
  <c r="BJ59"/>
  <c r="BD59"/>
  <c r="AY59"/>
  <c r="AT59"/>
  <c r="AN59"/>
  <c r="AI59"/>
  <c r="AD59"/>
  <c r="X59"/>
  <c r="S59"/>
  <c r="N59"/>
  <c r="H59"/>
  <c r="C59"/>
  <c r="AR59"/>
  <c r="W59"/>
  <c r="BH59"/>
  <c r="AM59"/>
  <c r="R59"/>
  <c r="AX59"/>
  <c r="AB59"/>
  <c r="G59"/>
  <c r="L59"/>
  <c r="BC59"/>
  <c r="AH59"/>
  <c r="BH60" l="1"/>
  <c r="BD60"/>
  <c r="AZ60"/>
  <c r="AV60"/>
  <c r="AR60"/>
  <c r="AN60"/>
  <c r="AJ60"/>
  <c r="AF60"/>
  <c r="AB60"/>
  <c r="X60"/>
  <c r="T60"/>
  <c r="P60"/>
  <c r="L60"/>
  <c r="H60"/>
  <c r="D60"/>
  <c r="BJ60"/>
  <c r="BE60"/>
  <c r="AY60"/>
  <c r="AT60"/>
  <c r="AO60"/>
  <c r="AI60"/>
  <c r="AD60"/>
  <c r="Y60"/>
  <c r="S60"/>
  <c r="N60"/>
  <c r="I60"/>
  <c r="C60"/>
  <c r="BI60"/>
  <c r="BC60"/>
  <c r="AX60"/>
  <c r="AS60"/>
  <c r="AM60"/>
  <c r="AH60"/>
  <c r="AC60"/>
  <c r="W60"/>
  <c r="R60"/>
  <c r="M60"/>
  <c r="G60"/>
  <c r="BG60"/>
  <c r="BB60"/>
  <c r="AW60"/>
  <c r="AQ60"/>
  <c r="AL60"/>
  <c r="AG60"/>
  <c r="AA60"/>
  <c r="V60"/>
  <c r="Q60"/>
  <c r="K60"/>
  <c r="F60"/>
  <c r="AU60"/>
  <c r="Z60"/>
  <c r="E60"/>
  <c r="A61"/>
  <c r="AP60"/>
  <c r="U60"/>
  <c r="BA60"/>
  <c r="AE60"/>
  <c r="J60"/>
  <c r="AK60"/>
  <c r="O60"/>
  <c r="BF60"/>
  <c r="A62" l="1"/>
  <c r="BG61"/>
  <c r="BC61"/>
  <c r="AY61"/>
  <c r="AU61"/>
  <c r="AQ61"/>
  <c r="AM61"/>
  <c r="AI61"/>
  <c r="AE61"/>
  <c r="AA61"/>
  <c r="W61"/>
  <c r="S61"/>
  <c r="O61"/>
  <c r="K61"/>
  <c r="G61"/>
  <c r="C61"/>
  <c r="BI61"/>
  <c r="BE61"/>
  <c r="BA61"/>
  <c r="AW61"/>
  <c r="AS61"/>
  <c r="AO61"/>
  <c r="AK61"/>
  <c r="AG61"/>
  <c r="AC61"/>
  <c r="Y61"/>
  <c r="BJ61"/>
  <c r="BB61"/>
  <c r="AT61"/>
  <c r="AL61"/>
  <c r="AD61"/>
  <c r="V61"/>
  <c r="Q61"/>
  <c r="L61"/>
  <c r="F61"/>
  <c r="BH61"/>
  <c r="AZ61"/>
  <c r="AR61"/>
  <c r="AJ61"/>
  <c r="AB61"/>
  <c r="U61"/>
  <c r="P61"/>
  <c r="J61"/>
  <c r="E61"/>
  <c r="BF61"/>
  <c r="AX61"/>
  <c r="AP61"/>
  <c r="AH61"/>
  <c r="Z61"/>
  <c r="T61"/>
  <c r="N61"/>
  <c r="I61"/>
  <c r="D61"/>
  <c r="AF61"/>
  <c r="H61"/>
  <c r="BD61"/>
  <c r="X61"/>
  <c r="AN61"/>
  <c r="M61"/>
  <c r="AV61"/>
  <c r="R61"/>
  <c r="BJ62" l="1"/>
  <c r="BF62"/>
  <c r="BB62"/>
  <c r="AX62"/>
  <c r="AT62"/>
  <c r="AP62"/>
  <c r="AL62"/>
  <c r="AH62"/>
  <c r="AD62"/>
  <c r="Z62"/>
  <c r="V62"/>
  <c r="R62"/>
  <c r="N62"/>
  <c r="J62"/>
  <c r="F62"/>
  <c r="BH62"/>
  <c r="BD62"/>
  <c r="AZ62"/>
  <c r="AV62"/>
  <c r="AR62"/>
  <c r="AN62"/>
  <c r="AJ62"/>
  <c r="AF62"/>
  <c r="AB62"/>
  <c r="X62"/>
  <c r="T62"/>
  <c r="P62"/>
  <c r="L62"/>
  <c r="H62"/>
  <c r="D62"/>
  <c r="BE62"/>
  <c r="AW62"/>
  <c r="AO62"/>
  <c r="AG62"/>
  <c r="Y62"/>
  <c r="Q62"/>
  <c r="I62"/>
  <c r="A63"/>
  <c r="BC62"/>
  <c r="AU62"/>
  <c r="AM62"/>
  <c r="AE62"/>
  <c r="W62"/>
  <c r="O62"/>
  <c r="G62"/>
  <c r="BI62"/>
  <c r="BA62"/>
  <c r="AS62"/>
  <c r="AK62"/>
  <c r="AC62"/>
  <c r="U62"/>
  <c r="M62"/>
  <c r="E62"/>
  <c r="AI62"/>
  <c r="C62"/>
  <c r="BG62"/>
  <c r="AA62"/>
  <c r="AQ62"/>
  <c r="K62"/>
  <c r="S62"/>
  <c r="AY62"/>
  <c r="BI63" l="1"/>
  <c r="BE63"/>
  <c r="BA63"/>
  <c r="AW63"/>
  <c r="AS63"/>
  <c r="AO63"/>
  <c r="AK63"/>
  <c r="AG63"/>
  <c r="AC63"/>
  <c r="Y63"/>
  <c r="U63"/>
  <c r="Q63"/>
  <c r="M63"/>
  <c r="I63"/>
  <c r="E63"/>
  <c r="A64"/>
  <c r="BG63"/>
  <c r="BC63"/>
  <c r="AY63"/>
  <c r="AU63"/>
  <c r="AQ63"/>
  <c r="AM63"/>
  <c r="AI63"/>
  <c r="AE63"/>
  <c r="AA63"/>
  <c r="W63"/>
  <c r="S63"/>
  <c r="O63"/>
  <c r="K63"/>
  <c r="G63"/>
  <c r="C63"/>
  <c r="BH63"/>
  <c r="AZ63"/>
  <c r="AR63"/>
  <c r="AJ63"/>
  <c r="AB63"/>
  <c r="T63"/>
  <c r="L63"/>
  <c r="D63"/>
  <c r="BF63"/>
  <c r="AX63"/>
  <c r="AP63"/>
  <c r="AH63"/>
  <c r="Z63"/>
  <c r="R63"/>
  <c r="J63"/>
  <c r="BD63"/>
  <c r="AV63"/>
  <c r="AN63"/>
  <c r="AF63"/>
  <c r="X63"/>
  <c r="P63"/>
  <c r="H63"/>
  <c r="AL63"/>
  <c r="F63"/>
  <c r="BJ63"/>
  <c r="AD63"/>
  <c r="AT63"/>
  <c r="N63"/>
  <c r="BB63"/>
  <c r="V63"/>
  <c r="BH64" l="1"/>
  <c r="BD64"/>
  <c r="AZ64"/>
  <c r="AV64"/>
  <c r="AR64"/>
  <c r="AN64"/>
  <c r="AJ64"/>
  <c r="AF64"/>
  <c r="AB64"/>
  <c r="X64"/>
  <c r="T64"/>
  <c r="P64"/>
  <c r="L64"/>
  <c r="H64"/>
  <c r="D64"/>
  <c r="A65"/>
  <c r="BG64"/>
  <c r="BC64"/>
  <c r="AY64"/>
  <c r="AU64"/>
  <c r="AQ64"/>
  <c r="AM64"/>
  <c r="BJ64"/>
  <c r="BF64"/>
  <c r="BB64"/>
  <c r="AX64"/>
  <c r="AT64"/>
  <c r="AP64"/>
  <c r="AL64"/>
  <c r="AH64"/>
  <c r="AD64"/>
  <c r="Z64"/>
  <c r="V64"/>
  <c r="R64"/>
  <c r="N64"/>
  <c r="J64"/>
  <c r="F64"/>
  <c r="BE64"/>
  <c r="AO64"/>
  <c r="AE64"/>
  <c r="W64"/>
  <c r="O64"/>
  <c r="G64"/>
  <c r="BA64"/>
  <c r="AK64"/>
  <c r="AC64"/>
  <c r="U64"/>
  <c r="M64"/>
  <c r="E64"/>
  <c r="AW64"/>
  <c r="AI64"/>
  <c r="AA64"/>
  <c r="S64"/>
  <c r="K64"/>
  <c r="C64"/>
  <c r="AS64"/>
  <c r="I64"/>
  <c r="AG64"/>
  <c r="BI64"/>
  <c r="Q64"/>
  <c r="Y64"/>
  <c r="A66" l="1"/>
  <c r="BG65"/>
  <c r="BC65"/>
  <c r="AY65"/>
  <c r="AU65"/>
  <c r="AQ65"/>
  <c r="AM65"/>
  <c r="AI65"/>
  <c r="AE65"/>
  <c r="AA65"/>
  <c r="W65"/>
  <c r="S65"/>
  <c r="O65"/>
  <c r="K65"/>
  <c r="G65"/>
  <c r="C65"/>
  <c r="BJ65"/>
  <c r="BF65"/>
  <c r="BB65"/>
  <c r="AX65"/>
  <c r="AT65"/>
  <c r="AP65"/>
  <c r="AL65"/>
  <c r="AH65"/>
  <c r="AD65"/>
  <c r="Z65"/>
  <c r="V65"/>
  <c r="R65"/>
  <c r="N65"/>
  <c r="J65"/>
  <c r="F65"/>
  <c r="BI65"/>
  <c r="BE65"/>
  <c r="BA65"/>
  <c r="AW65"/>
  <c r="AS65"/>
  <c r="AO65"/>
  <c r="AK65"/>
  <c r="AG65"/>
  <c r="AC65"/>
  <c r="Y65"/>
  <c r="U65"/>
  <c r="Q65"/>
  <c r="M65"/>
  <c r="I65"/>
  <c r="E65"/>
  <c r="BH65"/>
  <c r="AR65"/>
  <c r="AB65"/>
  <c r="L65"/>
  <c r="BD65"/>
  <c r="AN65"/>
  <c r="X65"/>
  <c r="H65"/>
  <c r="AZ65"/>
  <c r="AJ65"/>
  <c r="T65"/>
  <c r="D65"/>
  <c r="AV65"/>
  <c r="AF65"/>
  <c r="P65"/>
  <c r="BJ66" l="1"/>
  <c r="BF66"/>
  <c r="BB66"/>
  <c r="AX66"/>
  <c r="AT66"/>
  <c r="AP66"/>
  <c r="AL66"/>
  <c r="AH66"/>
  <c r="AD66"/>
  <c r="Z66"/>
  <c r="V66"/>
  <c r="R66"/>
  <c r="N66"/>
  <c r="J66"/>
  <c r="F66"/>
  <c r="BI66"/>
  <c r="BE66"/>
  <c r="BA66"/>
  <c r="AW66"/>
  <c r="AS66"/>
  <c r="AO66"/>
  <c r="AK66"/>
  <c r="AG66"/>
  <c r="AC66"/>
  <c r="Y66"/>
  <c r="U66"/>
  <c r="Q66"/>
  <c r="M66"/>
  <c r="I66"/>
  <c r="E66"/>
  <c r="BH66"/>
  <c r="BD66"/>
  <c r="AZ66"/>
  <c r="AV66"/>
  <c r="AR66"/>
  <c r="AN66"/>
  <c r="AJ66"/>
  <c r="AF66"/>
  <c r="AB66"/>
  <c r="X66"/>
  <c r="T66"/>
  <c r="P66"/>
  <c r="L66"/>
  <c r="H66"/>
  <c r="D66"/>
  <c r="A67"/>
  <c r="AU66"/>
  <c r="AE66"/>
  <c r="O66"/>
  <c r="BG66"/>
  <c r="AQ66"/>
  <c r="AA66"/>
  <c r="K66"/>
  <c r="BC66"/>
  <c r="AM66"/>
  <c r="W66"/>
  <c r="G66"/>
  <c r="AY66"/>
  <c r="AI66"/>
  <c r="C66"/>
  <c r="S66"/>
  <c r="BI67" l="1"/>
  <c r="BE67"/>
  <c r="BA67"/>
  <c r="AW67"/>
  <c r="AS67"/>
  <c r="AO67"/>
  <c r="AK67"/>
  <c r="AG67"/>
  <c r="AC67"/>
  <c r="Y67"/>
  <c r="U67"/>
  <c r="Q67"/>
  <c r="M67"/>
  <c r="I67"/>
  <c r="E67"/>
  <c r="BH67"/>
  <c r="BD67"/>
  <c r="AZ67"/>
  <c r="AV67"/>
  <c r="AR67"/>
  <c r="AN67"/>
  <c r="AJ67"/>
  <c r="AF67"/>
  <c r="AB67"/>
  <c r="X67"/>
  <c r="T67"/>
  <c r="P67"/>
  <c r="L67"/>
  <c r="H67"/>
  <c r="D67"/>
  <c r="A68"/>
  <c r="BG67"/>
  <c r="BC67"/>
  <c r="AY67"/>
  <c r="AU67"/>
  <c r="AQ67"/>
  <c r="AM67"/>
  <c r="AI67"/>
  <c r="AE67"/>
  <c r="AA67"/>
  <c r="W67"/>
  <c r="S67"/>
  <c r="O67"/>
  <c r="K67"/>
  <c r="G67"/>
  <c r="C67"/>
  <c r="AX67"/>
  <c r="AH67"/>
  <c r="R67"/>
  <c r="BJ67"/>
  <c r="AT67"/>
  <c r="AD67"/>
  <c r="N67"/>
  <c r="BF67"/>
  <c r="AP67"/>
  <c r="Z67"/>
  <c r="J67"/>
  <c r="BB67"/>
  <c r="AL67"/>
  <c r="F67"/>
  <c r="V67"/>
  <c r="BH68" l="1"/>
  <c r="BD68"/>
  <c r="AZ68"/>
  <c r="AV68"/>
  <c r="AR68"/>
  <c r="AN68"/>
  <c r="AJ68"/>
  <c r="AF68"/>
  <c r="AB68"/>
  <c r="X68"/>
  <c r="T68"/>
  <c r="P68"/>
  <c r="L68"/>
  <c r="H68"/>
  <c r="D68"/>
  <c r="A69"/>
  <c r="BG68"/>
  <c r="BC68"/>
  <c r="AY68"/>
  <c r="AU68"/>
  <c r="AQ68"/>
  <c r="AM68"/>
  <c r="AI68"/>
  <c r="AE68"/>
  <c r="AA68"/>
  <c r="W68"/>
  <c r="S68"/>
  <c r="O68"/>
  <c r="K68"/>
  <c r="G68"/>
  <c r="C68"/>
  <c r="BJ68"/>
  <c r="BF68"/>
  <c r="BB68"/>
  <c r="AX68"/>
  <c r="AT68"/>
  <c r="AP68"/>
  <c r="AL68"/>
  <c r="AH68"/>
  <c r="AD68"/>
  <c r="Z68"/>
  <c r="V68"/>
  <c r="R68"/>
  <c r="N68"/>
  <c r="J68"/>
  <c r="F68"/>
  <c r="BA68"/>
  <c r="AK68"/>
  <c r="U68"/>
  <c r="E68"/>
  <c r="AW68"/>
  <c r="AG68"/>
  <c r="Q68"/>
  <c r="BI68"/>
  <c r="AS68"/>
  <c r="AC68"/>
  <c r="M68"/>
  <c r="BE68"/>
  <c r="AO68"/>
  <c r="I68"/>
  <c r="Y68"/>
  <c r="A70" l="1"/>
  <c r="BG69"/>
  <c r="BC69"/>
  <c r="AY69"/>
  <c r="AU69"/>
  <c r="AQ69"/>
  <c r="AM69"/>
  <c r="AI69"/>
  <c r="AE69"/>
  <c r="AA69"/>
  <c r="W69"/>
  <c r="S69"/>
  <c r="O69"/>
  <c r="K69"/>
  <c r="G69"/>
  <c r="C69"/>
  <c r="BJ69"/>
  <c r="BF69"/>
  <c r="BB69"/>
  <c r="AX69"/>
  <c r="AT69"/>
  <c r="AP69"/>
  <c r="AL69"/>
  <c r="AH69"/>
  <c r="AD69"/>
  <c r="Z69"/>
  <c r="V69"/>
  <c r="R69"/>
  <c r="N69"/>
  <c r="J69"/>
  <c r="F69"/>
  <c r="BI69"/>
  <c r="BE69"/>
  <c r="BA69"/>
  <c r="AW69"/>
  <c r="AS69"/>
  <c r="AO69"/>
  <c r="AK69"/>
  <c r="AG69"/>
  <c r="AC69"/>
  <c r="Y69"/>
  <c r="U69"/>
  <c r="Q69"/>
  <c r="M69"/>
  <c r="I69"/>
  <c r="E69"/>
  <c r="BD69"/>
  <c r="AN69"/>
  <c r="X69"/>
  <c r="H69"/>
  <c r="AZ69"/>
  <c r="AJ69"/>
  <c r="T69"/>
  <c r="D69"/>
  <c r="AV69"/>
  <c r="AF69"/>
  <c r="P69"/>
  <c r="BH69"/>
  <c r="AR69"/>
  <c r="L69"/>
  <c r="AB69"/>
  <c r="BJ70" l="1"/>
  <c r="BF70"/>
  <c r="BB70"/>
  <c r="AX70"/>
  <c r="AT70"/>
  <c r="AP70"/>
  <c r="AL70"/>
  <c r="AH70"/>
  <c r="AD70"/>
  <c r="Z70"/>
  <c r="V70"/>
  <c r="R70"/>
  <c r="N70"/>
  <c r="J70"/>
  <c r="F70"/>
  <c r="BI70"/>
  <c r="BE70"/>
  <c r="BA70"/>
  <c r="AW70"/>
  <c r="AS70"/>
  <c r="AO70"/>
  <c r="AK70"/>
  <c r="AG70"/>
  <c r="AC70"/>
  <c r="Y70"/>
  <c r="U70"/>
  <c r="Q70"/>
  <c r="M70"/>
  <c r="I70"/>
  <c r="E70"/>
  <c r="BH70"/>
  <c r="BD70"/>
  <c r="AZ70"/>
  <c r="AV70"/>
  <c r="AR70"/>
  <c r="AN70"/>
  <c r="AJ70"/>
  <c r="AF70"/>
  <c r="AB70"/>
  <c r="X70"/>
  <c r="T70"/>
  <c r="P70"/>
  <c r="L70"/>
  <c r="H70"/>
  <c r="D70"/>
  <c r="BG70"/>
  <c r="AQ70"/>
  <c r="AA70"/>
  <c r="K70"/>
  <c r="BC70"/>
  <c r="AM70"/>
  <c r="W70"/>
  <c r="G70"/>
  <c r="AY70"/>
  <c r="AI70"/>
  <c r="S70"/>
  <c r="C70"/>
  <c r="A71"/>
  <c r="AU70"/>
  <c r="O70"/>
  <c r="AE70"/>
  <c r="BI71" l="1"/>
  <c r="BE71"/>
  <c r="BA71"/>
  <c r="AW71"/>
  <c r="AS71"/>
  <c r="AO71"/>
  <c r="AK71"/>
  <c r="AG71"/>
  <c r="AC71"/>
  <c r="Y71"/>
  <c r="U71"/>
  <c r="Q71"/>
  <c r="M71"/>
  <c r="I71"/>
  <c r="E71"/>
  <c r="BH71"/>
  <c r="BD71"/>
  <c r="AZ71"/>
  <c r="AV71"/>
  <c r="AR71"/>
  <c r="AN71"/>
  <c r="AJ71"/>
  <c r="AF71"/>
  <c r="AB71"/>
  <c r="X71"/>
  <c r="T71"/>
  <c r="P71"/>
  <c r="L71"/>
  <c r="H71"/>
  <c r="D71"/>
  <c r="A72"/>
  <c r="BG71"/>
  <c r="BC71"/>
  <c r="AY71"/>
  <c r="AU71"/>
  <c r="AQ71"/>
  <c r="AM71"/>
  <c r="AI71"/>
  <c r="AE71"/>
  <c r="AA71"/>
  <c r="W71"/>
  <c r="S71"/>
  <c r="O71"/>
  <c r="K71"/>
  <c r="G71"/>
  <c r="C71"/>
  <c r="BJ71"/>
  <c r="AT71"/>
  <c r="AD71"/>
  <c r="N71"/>
  <c r="BF71"/>
  <c r="AP71"/>
  <c r="Z71"/>
  <c r="J71"/>
  <c r="BB71"/>
  <c r="AL71"/>
  <c r="V71"/>
  <c r="F71"/>
  <c r="AX71"/>
  <c r="R71"/>
  <c r="AH71"/>
  <c r="BH72" l="1"/>
  <c r="BD72"/>
  <c r="AZ72"/>
  <c r="AV72"/>
  <c r="AR72"/>
  <c r="AN72"/>
  <c r="AJ72"/>
  <c r="AF72"/>
  <c r="AB72"/>
  <c r="X72"/>
  <c r="T72"/>
  <c r="P72"/>
  <c r="L72"/>
  <c r="H72"/>
  <c r="D72"/>
  <c r="A73"/>
  <c r="BG72"/>
  <c r="BC72"/>
  <c r="AY72"/>
  <c r="AU72"/>
  <c r="AQ72"/>
  <c r="AM72"/>
  <c r="AI72"/>
  <c r="AE72"/>
  <c r="AA72"/>
  <c r="W72"/>
  <c r="S72"/>
  <c r="O72"/>
  <c r="K72"/>
  <c r="G72"/>
  <c r="C72"/>
  <c r="BJ72"/>
  <c r="BF72"/>
  <c r="BB72"/>
  <c r="AX72"/>
  <c r="AT72"/>
  <c r="AP72"/>
  <c r="AL72"/>
  <c r="AH72"/>
  <c r="AD72"/>
  <c r="Z72"/>
  <c r="V72"/>
  <c r="R72"/>
  <c r="N72"/>
  <c r="J72"/>
  <c r="F72"/>
  <c r="AW72"/>
  <c r="AG72"/>
  <c r="Q72"/>
  <c r="BI72"/>
  <c r="AS72"/>
  <c r="AC72"/>
  <c r="M72"/>
  <c r="BE72"/>
  <c r="AO72"/>
  <c r="Y72"/>
  <c r="I72"/>
  <c r="E72"/>
  <c r="BA72"/>
  <c r="U72"/>
  <c r="AK72"/>
  <c r="A74" l="1"/>
  <c r="BG73"/>
  <c r="BC73"/>
  <c r="AY73"/>
  <c r="AU73"/>
  <c r="AQ73"/>
  <c r="AM73"/>
  <c r="AI73"/>
  <c r="AE73"/>
  <c r="AA73"/>
  <c r="W73"/>
  <c r="S73"/>
  <c r="O73"/>
  <c r="K73"/>
  <c r="G73"/>
  <c r="C73"/>
  <c r="BJ73"/>
  <c r="BF73"/>
  <c r="BB73"/>
  <c r="AX73"/>
  <c r="AT73"/>
  <c r="AP73"/>
  <c r="AL73"/>
  <c r="AH73"/>
  <c r="AD73"/>
  <c r="Z73"/>
  <c r="V73"/>
  <c r="R73"/>
  <c r="N73"/>
  <c r="J73"/>
  <c r="F73"/>
  <c r="BI73"/>
  <c r="BE73"/>
  <c r="BA73"/>
  <c r="AW73"/>
  <c r="AS73"/>
  <c r="AO73"/>
  <c r="AK73"/>
  <c r="AG73"/>
  <c r="AC73"/>
  <c r="Y73"/>
  <c r="U73"/>
  <c r="Q73"/>
  <c r="M73"/>
  <c r="I73"/>
  <c r="E73"/>
  <c r="AZ73"/>
  <c r="AJ73"/>
  <c r="T73"/>
  <c r="D73"/>
  <c r="AV73"/>
  <c r="AF73"/>
  <c r="P73"/>
  <c r="BH73"/>
  <c r="AR73"/>
  <c r="AB73"/>
  <c r="L73"/>
  <c r="H73"/>
  <c r="BD73"/>
  <c r="X73"/>
  <c r="AN73"/>
  <c r="BJ74" l="1"/>
  <c r="BF74"/>
  <c r="BB74"/>
  <c r="AX74"/>
  <c r="AT74"/>
  <c r="AP74"/>
  <c r="AL74"/>
  <c r="AH74"/>
  <c r="AD74"/>
  <c r="Z74"/>
  <c r="V74"/>
  <c r="BI74"/>
  <c r="BE74"/>
  <c r="BA74"/>
  <c r="AW74"/>
  <c r="AS74"/>
  <c r="AO74"/>
  <c r="AK74"/>
  <c r="AG74"/>
  <c r="AC74"/>
  <c r="Y74"/>
  <c r="A75"/>
  <c r="BC74"/>
  <c r="AU74"/>
  <c r="AM74"/>
  <c r="AE74"/>
  <c r="W74"/>
  <c r="R74"/>
  <c r="N74"/>
  <c r="J74"/>
  <c r="F74"/>
  <c r="BH74"/>
  <c r="AZ74"/>
  <c r="AR74"/>
  <c r="AJ74"/>
  <c r="AB74"/>
  <c r="U74"/>
  <c r="Q74"/>
  <c r="M74"/>
  <c r="I74"/>
  <c r="E74"/>
  <c r="BG74"/>
  <c r="AY74"/>
  <c r="AQ74"/>
  <c r="AI74"/>
  <c r="AA74"/>
  <c r="T74"/>
  <c r="P74"/>
  <c r="L74"/>
  <c r="H74"/>
  <c r="D74"/>
  <c r="BD74"/>
  <c r="X74"/>
  <c r="G74"/>
  <c r="AV74"/>
  <c r="S74"/>
  <c r="C74"/>
  <c r="AN74"/>
  <c r="O74"/>
  <c r="K74"/>
  <c r="AF74"/>
  <c r="BI75" l="1"/>
  <c r="BE75"/>
  <c r="BA75"/>
  <c r="AW75"/>
  <c r="AS75"/>
  <c r="AO75"/>
  <c r="AK75"/>
  <c r="AG75"/>
  <c r="AC75"/>
  <c r="Y75"/>
  <c r="U75"/>
  <c r="Q75"/>
  <c r="M75"/>
  <c r="I75"/>
  <c r="E75"/>
  <c r="BH75"/>
  <c r="BD75"/>
  <c r="AZ75"/>
  <c r="AV75"/>
  <c r="AR75"/>
  <c r="AN75"/>
  <c r="AJ75"/>
  <c r="AF75"/>
  <c r="AB75"/>
  <c r="X75"/>
  <c r="T75"/>
  <c r="P75"/>
  <c r="L75"/>
  <c r="H75"/>
  <c r="D75"/>
  <c r="BF75"/>
  <c r="AX75"/>
  <c r="AP75"/>
  <c r="AH75"/>
  <c r="Z75"/>
  <c r="R75"/>
  <c r="J75"/>
  <c r="A76"/>
  <c r="BC75"/>
  <c r="AU75"/>
  <c r="AM75"/>
  <c r="AE75"/>
  <c r="W75"/>
  <c r="O75"/>
  <c r="G75"/>
  <c r="BJ75"/>
  <c r="BB75"/>
  <c r="AT75"/>
  <c r="AL75"/>
  <c r="AD75"/>
  <c r="V75"/>
  <c r="N75"/>
  <c r="F75"/>
  <c r="BG75"/>
  <c r="AA75"/>
  <c r="AY75"/>
  <c r="S75"/>
  <c r="AQ75"/>
  <c r="K75"/>
  <c r="AI75"/>
  <c r="C75"/>
  <c r="BH76" l="1"/>
  <c r="BD76"/>
  <c r="AZ76"/>
  <c r="AV76"/>
  <c r="AR76"/>
  <c r="AN76"/>
  <c r="AJ76"/>
  <c r="AF76"/>
  <c r="AB76"/>
  <c r="X76"/>
  <c r="T76"/>
  <c r="P76"/>
  <c r="L76"/>
  <c r="H76"/>
  <c r="D76"/>
  <c r="A77"/>
  <c r="BG76"/>
  <c r="BC76"/>
  <c r="AY76"/>
  <c r="AU76"/>
  <c r="AQ76"/>
  <c r="AM76"/>
  <c r="AI76"/>
  <c r="AE76"/>
  <c r="AA76"/>
  <c r="W76"/>
  <c r="S76"/>
  <c r="O76"/>
  <c r="K76"/>
  <c r="G76"/>
  <c r="C76"/>
  <c r="BI76"/>
  <c r="BA76"/>
  <c r="AS76"/>
  <c r="AK76"/>
  <c r="AC76"/>
  <c r="U76"/>
  <c r="M76"/>
  <c r="E76"/>
  <c r="BF76"/>
  <c r="AX76"/>
  <c r="AP76"/>
  <c r="AH76"/>
  <c r="Z76"/>
  <c r="R76"/>
  <c r="J76"/>
  <c r="BE76"/>
  <c r="AW76"/>
  <c r="AO76"/>
  <c r="AG76"/>
  <c r="Y76"/>
  <c r="Q76"/>
  <c r="I76"/>
  <c r="BJ76"/>
  <c r="AD76"/>
  <c r="BB76"/>
  <c r="V76"/>
  <c r="AT76"/>
  <c r="N76"/>
  <c r="F76"/>
  <c r="AL76"/>
  <c r="A78" l="1"/>
  <c r="BG77"/>
  <c r="BC77"/>
  <c r="AY77"/>
  <c r="AU77"/>
  <c r="AQ77"/>
  <c r="AM77"/>
  <c r="AI77"/>
  <c r="AE77"/>
  <c r="AA77"/>
  <c r="W77"/>
  <c r="S77"/>
  <c r="O77"/>
  <c r="K77"/>
  <c r="G77"/>
  <c r="C77"/>
  <c r="BJ77"/>
  <c r="BF77"/>
  <c r="BB77"/>
  <c r="AX77"/>
  <c r="AT77"/>
  <c r="AP77"/>
  <c r="AL77"/>
  <c r="AH77"/>
  <c r="AD77"/>
  <c r="Z77"/>
  <c r="V77"/>
  <c r="R77"/>
  <c r="N77"/>
  <c r="J77"/>
  <c r="F77"/>
  <c r="BD77"/>
  <c r="AV77"/>
  <c r="AN77"/>
  <c r="AF77"/>
  <c r="X77"/>
  <c r="P77"/>
  <c r="H77"/>
  <c r="BI77"/>
  <c r="BA77"/>
  <c r="AS77"/>
  <c r="AK77"/>
  <c r="AC77"/>
  <c r="U77"/>
  <c r="M77"/>
  <c r="E77"/>
  <c r="BH77"/>
  <c r="AZ77"/>
  <c r="AR77"/>
  <c r="AJ77"/>
  <c r="AB77"/>
  <c r="T77"/>
  <c r="L77"/>
  <c r="D77"/>
  <c r="AG77"/>
  <c r="BE77"/>
  <c r="Y77"/>
  <c r="AW77"/>
  <c r="Q77"/>
  <c r="AO77"/>
  <c r="I77"/>
  <c r="BJ78" l="1"/>
  <c r="BF78"/>
  <c r="BB78"/>
  <c r="AX78"/>
  <c r="AT78"/>
  <c r="AP78"/>
  <c r="AL78"/>
  <c r="AH78"/>
  <c r="AD78"/>
  <c r="Z78"/>
  <c r="V78"/>
  <c r="R78"/>
  <c r="N78"/>
  <c r="J78"/>
  <c r="F78"/>
  <c r="BI78"/>
  <c r="BE78"/>
  <c r="BA78"/>
  <c r="AW78"/>
  <c r="AS78"/>
  <c r="AO78"/>
  <c r="AK78"/>
  <c r="AG78"/>
  <c r="AC78"/>
  <c r="Y78"/>
  <c r="U78"/>
  <c r="Q78"/>
  <c r="M78"/>
  <c r="I78"/>
  <c r="E78"/>
  <c r="BG78"/>
  <c r="AY78"/>
  <c r="AQ78"/>
  <c r="AI78"/>
  <c r="AA78"/>
  <c r="S78"/>
  <c r="K78"/>
  <c r="C78"/>
  <c r="BD78"/>
  <c r="AV78"/>
  <c r="AN78"/>
  <c r="AF78"/>
  <c r="X78"/>
  <c r="P78"/>
  <c r="H78"/>
  <c r="A79"/>
  <c r="BC78"/>
  <c r="AU78"/>
  <c r="AM78"/>
  <c r="AE78"/>
  <c r="W78"/>
  <c r="O78"/>
  <c r="G78"/>
  <c r="AJ78"/>
  <c r="D78"/>
  <c r="BH78"/>
  <c r="AB78"/>
  <c r="AZ78"/>
  <c r="T78"/>
  <c r="L78"/>
  <c r="AR78"/>
  <c r="BI79" l="1"/>
  <c r="BE79"/>
  <c r="BA79"/>
  <c r="AW79"/>
  <c r="AS79"/>
  <c r="AO79"/>
  <c r="AK79"/>
  <c r="AG79"/>
  <c r="AC79"/>
  <c r="Y79"/>
  <c r="U79"/>
  <c r="Q79"/>
  <c r="M79"/>
  <c r="I79"/>
  <c r="E79"/>
  <c r="BH79"/>
  <c r="BD79"/>
  <c r="AZ79"/>
  <c r="AV79"/>
  <c r="AR79"/>
  <c r="AN79"/>
  <c r="AJ79"/>
  <c r="AF79"/>
  <c r="AB79"/>
  <c r="X79"/>
  <c r="T79"/>
  <c r="P79"/>
  <c r="L79"/>
  <c r="H79"/>
  <c r="D79"/>
  <c r="BJ79"/>
  <c r="BB79"/>
  <c r="AT79"/>
  <c r="AL79"/>
  <c r="AD79"/>
  <c r="V79"/>
  <c r="N79"/>
  <c r="F79"/>
  <c r="BG79"/>
  <c r="AY79"/>
  <c r="AQ79"/>
  <c r="AI79"/>
  <c r="AA79"/>
  <c r="S79"/>
  <c r="K79"/>
  <c r="C79"/>
  <c r="BF79"/>
  <c r="AX79"/>
  <c r="AP79"/>
  <c r="AH79"/>
  <c r="Z79"/>
  <c r="R79"/>
  <c r="J79"/>
  <c r="AM79"/>
  <c r="G79"/>
  <c r="A80"/>
  <c r="AE79"/>
  <c r="BC79"/>
  <c r="W79"/>
  <c r="AU79"/>
  <c r="O79"/>
  <c r="BH80" l="1"/>
  <c r="BD80"/>
  <c r="AZ80"/>
  <c r="A81"/>
  <c r="BF80"/>
  <c r="BA80"/>
  <c r="AV80"/>
  <c r="AR80"/>
  <c r="AN80"/>
  <c r="AJ80"/>
  <c r="AF80"/>
  <c r="AB80"/>
  <c r="X80"/>
  <c r="T80"/>
  <c r="P80"/>
  <c r="L80"/>
  <c r="H80"/>
  <c r="D80"/>
  <c r="BJ80"/>
  <c r="BE80"/>
  <c r="AY80"/>
  <c r="AU80"/>
  <c r="AQ80"/>
  <c r="AM80"/>
  <c r="AI80"/>
  <c r="AE80"/>
  <c r="AA80"/>
  <c r="W80"/>
  <c r="S80"/>
  <c r="O80"/>
  <c r="K80"/>
  <c r="G80"/>
  <c r="C80"/>
  <c r="BG80"/>
  <c r="AW80"/>
  <c r="AO80"/>
  <c r="AG80"/>
  <c r="Y80"/>
  <c r="Q80"/>
  <c r="I80"/>
  <c r="BC80"/>
  <c r="AT80"/>
  <c r="AL80"/>
  <c r="AD80"/>
  <c r="V80"/>
  <c r="N80"/>
  <c r="F80"/>
  <c r="BB80"/>
  <c r="AS80"/>
  <c r="AK80"/>
  <c r="AC80"/>
  <c r="U80"/>
  <c r="M80"/>
  <c r="E80"/>
  <c r="AP80"/>
  <c r="J80"/>
  <c r="AH80"/>
  <c r="BI80"/>
  <c r="Z80"/>
  <c r="R80"/>
  <c r="AX80"/>
  <c r="A82" l="1"/>
  <c r="BG81"/>
  <c r="BC81"/>
  <c r="AY81"/>
  <c r="AU81"/>
  <c r="AQ81"/>
  <c r="AM81"/>
  <c r="AI81"/>
  <c r="AE81"/>
  <c r="AA81"/>
  <c r="W81"/>
  <c r="S81"/>
  <c r="O81"/>
  <c r="K81"/>
  <c r="G81"/>
  <c r="C81"/>
  <c r="BI81"/>
  <c r="BD81"/>
  <c r="AX81"/>
  <c r="AS81"/>
  <c r="AN81"/>
  <c r="AH81"/>
  <c r="AC81"/>
  <c r="X81"/>
  <c r="R81"/>
  <c r="M81"/>
  <c r="H81"/>
  <c r="BH81"/>
  <c r="BB81"/>
  <c r="AW81"/>
  <c r="AR81"/>
  <c r="AL81"/>
  <c r="AG81"/>
  <c r="AB81"/>
  <c r="V81"/>
  <c r="Q81"/>
  <c r="L81"/>
  <c r="F81"/>
  <c r="BJ81"/>
  <c r="AZ81"/>
  <c r="AO81"/>
  <c r="AD81"/>
  <c r="T81"/>
  <c r="I81"/>
  <c r="BF81"/>
  <c r="AV81"/>
  <c r="AK81"/>
  <c r="Z81"/>
  <c r="P81"/>
  <c r="E81"/>
  <c r="BE81"/>
  <c r="AT81"/>
  <c r="AJ81"/>
  <c r="Y81"/>
  <c r="N81"/>
  <c r="D81"/>
  <c r="U81"/>
  <c r="BA81"/>
  <c r="J81"/>
  <c r="AP81"/>
  <c r="AF81"/>
  <c r="BJ82" l="1"/>
  <c r="BF82"/>
  <c r="BB82"/>
  <c r="AX82"/>
  <c r="AT82"/>
  <c r="AP82"/>
  <c r="AL82"/>
  <c r="AH82"/>
  <c r="AD82"/>
  <c r="Z82"/>
  <c r="V82"/>
  <c r="R82"/>
  <c r="N82"/>
  <c r="J82"/>
  <c r="F82"/>
  <c r="BH82"/>
  <c r="BD82"/>
  <c r="AZ82"/>
  <c r="AV82"/>
  <c r="AR82"/>
  <c r="AN82"/>
  <c r="AJ82"/>
  <c r="AF82"/>
  <c r="AB82"/>
  <c r="X82"/>
  <c r="T82"/>
  <c r="A83"/>
  <c r="BC82"/>
  <c r="AU82"/>
  <c r="AM82"/>
  <c r="AE82"/>
  <c r="W82"/>
  <c r="P82"/>
  <c r="K82"/>
  <c r="E82"/>
  <c r="BI82"/>
  <c r="BA82"/>
  <c r="AS82"/>
  <c r="AK82"/>
  <c r="AC82"/>
  <c r="U82"/>
  <c r="O82"/>
  <c r="I82"/>
  <c r="D82"/>
  <c r="BE82"/>
  <c r="AW82"/>
  <c r="AO82"/>
  <c r="AG82"/>
  <c r="Y82"/>
  <c r="Q82"/>
  <c r="L82"/>
  <c r="AQ82"/>
  <c r="M82"/>
  <c r="AI82"/>
  <c r="H82"/>
  <c r="BG82"/>
  <c r="AA82"/>
  <c r="G82"/>
  <c r="C82"/>
  <c r="AY82"/>
  <c r="S82"/>
  <c r="BI83" l="1"/>
  <c r="BE83"/>
  <c r="BA83"/>
  <c r="AW83"/>
  <c r="AS83"/>
  <c r="AO83"/>
  <c r="AK83"/>
  <c r="AG83"/>
  <c r="AC83"/>
  <c r="Y83"/>
  <c r="U83"/>
  <c r="Q83"/>
  <c r="M83"/>
  <c r="I83"/>
  <c r="E83"/>
  <c r="A84"/>
  <c r="BG83"/>
  <c r="BC83"/>
  <c r="AY83"/>
  <c r="AU83"/>
  <c r="AQ83"/>
  <c r="AM83"/>
  <c r="AI83"/>
  <c r="AE83"/>
  <c r="AA83"/>
  <c r="W83"/>
  <c r="S83"/>
  <c r="O83"/>
  <c r="K83"/>
  <c r="G83"/>
  <c r="C83"/>
  <c r="BF83"/>
  <c r="AX83"/>
  <c r="AP83"/>
  <c r="AH83"/>
  <c r="Z83"/>
  <c r="R83"/>
  <c r="J83"/>
  <c r="BD83"/>
  <c r="AV83"/>
  <c r="AN83"/>
  <c r="AF83"/>
  <c r="X83"/>
  <c r="P83"/>
  <c r="H83"/>
  <c r="BH83"/>
  <c r="AZ83"/>
  <c r="AR83"/>
  <c r="AJ83"/>
  <c r="AB83"/>
  <c r="T83"/>
  <c r="L83"/>
  <c r="D83"/>
  <c r="AT83"/>
  <c r="N83"/>
  <c r="AL83"/>
  <c r="F83"/>
  <c r="BJ83"/>
  <c r="AD83"/>
  <c r="BB83"/>
  <c r="V83"/>
  <c r="BH84" l="1"/>
  <c r="BD84"/>
  <c r="AZ84"/>
  <c r="AV84"/>
  <c r="AR84"/>
  <c r="AN84"/>
  <c r="AJ84"/>
  <c r="AF84"/>
  <c r="AB84"/>
  <c r="X84"/>
  <c r="T84"/>
  <c r="P84"/>
  <c r="L84"/>
  <c r="H84"/>
  <c r="D84"/>
  <c r="BJ84"/>
  <c r="BF84"/>
  <c r="BB84"/>
  <c r="AX84"/>
  <c r="AT84"/>
  <c r="AP84"/>
  <c r="AL84"/>
  <c r="AH84"/>
  <c r="AD84"/>
  <c r="Z84"/>
  <c r="V84"/>
  <c r="R84"/>
  <c r="N84"/>
  <c r="J84"/>
  <c r="F84"/>
  <c r="BI84"/>
  <c r="BA84"/>
  <c r="AS84"/>
  <c r="AK84"/>
  <c r="AC84"/>
  <c r="U84"/>
  <c r="M84"/>
  <c r="E84"/>
  <c r="BG84"/>
  <c r="AY84"/>
  <c r="AQ84"/>
  <c r="AI84"/>
  <c r="AA84"/>
  <c r="S84"/>
  <c r="K84"/>
  <c r="C84"/>
  <c r="A85"/>
  <c r="BC84"/>
  <c r="AU84"/>
  <c r="AM84"/>
  <c r="AE84"/>
  <c r="W84"/>
  <c r="O84"/>
  <c r="G84"/>
  <c r="AW84"/>
  <c r="Q84"/>
  <c r="AO84"/>
  <c r="I84"/>
  <c r="AG84"/>
  <c r="BE84"/>
  <c r="Y84"/>
  <c r="A86" l="1"/>
  <c r="BG85"/>
  <c r="BC85"/>
  <c r="AY85"/>
  <c r="AU85"/>
  <c r="AQ85"/>
  <c r="AM85"/>
  <c r="AI85"/>
  <c r="AE85"/>
  <c r="AA85"/>
  <c r="W85"/>
  <c r="S85"/>
  <c r="O85"/>
  <c r="K85"/>
  <c r="G85"/>
  <c r="C85"/>
  <c r="BJ85"/>
  <c r="BF85"/>
  <c r="BB85"/>
  <c r="AX85"/>
  <c r="AT85"/>
  <c r="AP85"/>
  <c r="AL85"/>
  <c r="AH85"/>
  <c r="AD85"/>
  <c r="Z85"/>
  <c r="BI85"/>
  <c r="BE85"/>
  <c r="BA85"/>
  <c r="AW85"/>
  <c r="AS85"/>
  <c r="AO85"/>
  <c r="AK85"/>
  <c r="AG85"/>
  <c r="AC85"/>
  <c r="Y85"/>
  <c r="U85"/>
  <c r="Q85"/>
  <c r="M85"/>
  <c r="I85"/>
  <c r="E85"/>
  <c r="BD85"/>
  <c r="AN85"/>
  <c r="X85"/>
  <c r="P85"/>
  <c r="H85"/>
  <c r="AZ85"/>
  <c r="AJ85"/>
  <c r="V85"/>
  <c r="N85"/>
  <c r="F85"/>
  <c r="BH85"/>
  <c r="AR85"/>
  <c r="AB85"/>
  <c r="R85"/>
  <c r="J85"/>
  <c r="T85"/>
  <c r="L85"/>
  <c r="AV85"/>
  <c r="D85"/>
  <c r="AF85"/>
  <c r="BJ86" l="1"/>
  <c r="BF86"/>
  <c r="BB86"/>
  <c r="AX86"/>
  <c r="AT86"/>
  <c r="AP86"/>
  <c r="AL86"/>
  <c r="AH86"/>
  <c r="AD86"/>
  <c r="Z86"/>
  <c r="V86"/>
  <c r="R86"/>
  <c r="N86"/>
  <c r="J86"/>
  <c r="F86"/>
  <c r="BI86"/>
  <c r="BE86"/>
  <c r="BA86"/>
  <c r="AW86"/>
  <c r="AS86"/>
  <c r="AO86"/>
  <c r="AK86"/>
  <c r="AG86"/>
  <c r="AC86"/>
  <c r="Y86"/>
  <c r="U86"/>
  <c r="Q86"/>
  <c r="M86"/>
  <c r="I86"/>
  <c r="E86"/>
  <c r="BH86"/>
  <c r="BD86"/>
  <c r="AZ86"/>
  <c r="AV86"/>
  <c r="AR86"/>
  <c r="AN86"/>
  <c r="AJ86"/>
  <c r="AF86"/>
  <c r="AB86"/>
  <c r="X86"/>
  <c r="T86"/>
  <c r="P86"/>
  <c r="L86"/>
  <c r="H86"/>
  <c r="D86"/>
  <c r="BG86"/>
  <c r="AQ86"/>
  <c r="AA86"/>
  <c r="K86"/>
  <c r="BC86"/>
  <c r="AM86"/>
  <c r="W86"/>
  <c r="G86"/>
  <c r="A87"/>
  <c r="AU86"/>
  <c r="AE86"/>
  <c r="O86"/>
  <c r="S86"/>
  <c r="C86"/>
  <c r="AY86"/>
  <c r="AI86"/>
  <c r="BI87" l="1"/>
  <c r="BE87"/>
  <c r="BA87"/>
  <c r="AW87"/>
  <c r="AS87"/>
  <c r="AO87"/>
  <c r="AK87"/>
  <c r="AG87"/>
  <c r="AC87"/>
  <c r="Y87"/>
  <c r="U87"/>
  <c r="Q87"/>
  <c r="M87"/>
  <c r="I87"/>
  <c r="E87"/>
  <c r="BH87"/>
  <c r="BD87"/>
  <c r="AZ87"/>
  <c r="AV87"/>
  <c r="AR87"/>
  <c r="AN87"/>
  <c r="AJ87"/>
  <c r="AF87"/>
  <c r="AB87"/>
  <c r="X87"/>
  <c r="T87"/>
  <c r="P87"/>
  <c r="L87"/>
  <c r="H87"/>
  <c r="D87"/>
  <c r="A88"/>
  <c r="BG87"/>
  <c r="BC87"/>
  <c r="AY87"/>
  <c r="AU87"/>
  <c r="AQ87"/>
  <c r="AM87"/>
  <c r="AI87"/>
  <c r="AE87"/>
  <c r="AA87"/>
  <c r="W87"/>
  <c r="S87"/>
  <c r="O87"/>
  <c r="K87"/>
  <c r="G87"/>
  <c r="C87"/>
  <c r="BJ87"/>
  <c r="AT87"/>
  <c r="AD87"/>
  <c r="N87"/>
  <c r="BF87"/>
  <c r="AP87"/>
  <c r="Z87"/>
  <c r="J87"/>
  <c r="AX87"/>
  <c r="AH87"/>
  <c r="R87"/>
  <c r="V87"/>
  <c r="F87"/>
  <c r="BB87"/>
  <c r="AL87"/>
  <c r="BH88" l="1"/>
  <c r="BD88"/>
  <c r="AZ88"/>
  <c r="AV88"/>
  <c r="AR88"/>
  <c r="AN88"/>
  <c r="BJ88"/>
  <c r="BE88"/>
  <c r="AY88"/>
  <c r="AT88"/>
  <c r="AO88"/>
  <c r="AJ88"/>
  <c r="AF88"/>
  <c r="AB88"/>
  <c r="X88"/>
  <c r="T88"/>
  <c r="P88"/>
  <c r="L88"/>
  <c r="BI88"/>
  <c r="BB88"/>
  <c r="AU88"/>
  <c r="AM88"/>
  <c r="AH88"/>
  <c r="AC88"/>
  <c r="W88"/>
  <c r="R88"/>
  <c r="M88"/>
  <c r="H88"/>
  <c r="D88"/>
  <c r="BG88"/>
  <c r="BA88"/>
  <c r="AS88"/>
  <c r="AL88"/>
  <c r="AG88"/>
  <c r="AA88"/>
  <c r="V88"/>
  <c r="Q88"/>
  <c r="K88"/>
  <c r="G88"/>
  <c r="C88"/>
  <c r="BF88"/>
  <c r="AX88"/>
  <c r="AQ88"/>
  <c r="AK88"/>
  <c r="AE88"/>
  <c r="Z88"/>
  <c r="U88"/>
  <c r="O88"/>
  <c r="J88"/>
  <c r="F88"/>
  <c r="AP88"/>
  <c r="S88"/>
  <c r="A89"/>
  <c r="AI88"/>
  <c r="N88"/>
  <c r="AW88"/>
  <c r="Y88"/>
  <c r="E88"/>
  <c r="AD88"/>
  <c r="I88"/>
  <c r="BC88"/>
  <c r="A90" l="1"/>
  <c r="BG89"/>
  <c r="BC89"/>
  <c r="AY89"/>
  <c r="AU89"/>
  <c r="AQ89"/>
  <c r="AM89"/>
  <c r="AI89"/>
  <c r="AE89"/>
  <c r="AA89"/>
  <c r="W89"/>
  <c r="S89"/>
  <c r="O89"/>
  <c r="K89"/>
  <c r="G89"/>
  <c r="C89"/>
  <c r="BH89"/>
  <c r="BB89"/>
  <c r="AW89"/>
  <c r="AR89"/>
  <c r="AL89"/>
  <c r="AG89"/>
  <c r="AB89"/>
  <c r="V89"/>
  <c r="Q89"/>
  <c r="L89"/>
  <c r="F89"/>
  <c r="BE89"/>
  <c r="AX89"/>
  <c r="AP89"/>
  <c r="AJ89"/>
  <c r="AC89"/>
  <c r="U89"/>
  <c r="N89"/>
  <c r="H89"/>
  <c r="BJ89"/>
  <c r="BD89"/>
  <c r="AV89"/>
  <c r="AO89"/>
  <c r="AH89"/>
  <c r="Z89"/>
  <c r="T89"/>
  <c r="M89"/>
  <c r="E89"/>
  <c r="BI89"/>
  <c r="BA89"/>
  <c r="AT89"/>
  <c r="AN89"/>
  <c r="AF89"/>
  <c r="Y89"/>
  <c r="R89"/>
  <c r="J89"/>
  <c r="D89"/>
  <c r="AK89"/>
  <c r="I89"/>
  <c r="BF89"/>
  <c r="AD89"/>
  <c r="AS89"/>
  <c r="P89"/>
  <c r="AZ89"/>
  <c r="X89"/>
  <c r="BJ90" l="1"/>
  <c r="BF90"/>
  <c r="BB90"/>
  <c r="AX90"/>
  <c r="AT90"/>
  <c r="AP90"/>
  <c r="AL90"/>
  <c r="AH90"/>
  <c r="AD90"/>
  <c r="Z90"/>
  <c r="V90"/>
  <c r="R90"/>
  <c r="N90"/>
  <c r="J90"/>
  <c r="F90"/>
  <c r="A91"/>
  <c r="BE90"/>
  <c r="AZ90"/>
  <c r="AU90"/>
  <c r="AO90"/>
  <c r="AJ90"/>
  <c r="AE90"/>
  <c r="Y90"/>
  <c r="T90"/>
  <c r="O90"/>
  <c r="I90"/>
  <c r="D90"/>
  <c r="BH90"/>
  <c r="BA90"/>
  <c r="AS90"/>
  <c r="AM90"/>
  <c r="AF90"/>
  <c r="X90"/>
  <c r="Q90"/>
  <c r="K90"/>
  <c r="C90"/>
  <c r="BG90"/>
  <c r="AY90"/>
  <c r="AR90"/>
  <c r="AK90"/>
  <c r="AC90"/>
  <c r="W90"/>
  <c r="P90"/>
  <c r="H90"/>
  <c r="BD90"/>
  <c r="AW90"/>
  <c r="AQ90"/>
  <c r="AI90"/>
  <c r="AB90"/>
  <c r="U90"/>
  <c r="M90"/>
  <c r="G90"/>
  <c r="BI90"/>
  <c r="AG90"/>
  <c r="E90"/>
  <c r="BC90"/>
  <c r="AA90"/>
  <c r="AN90"/>
  <c r="L90"/>
  <c r="S90"/>
  <c r="AV90"/>
  <c r="BI91" l="1"/>
  <c r="BE91"/>
  <c r="BA91"/>
  <c r="AW91"/>
  <c r="AS91"/>
  <c r="AO91"/>
  <c r="AK91"/>
  <c r="AG91"/>
  <c r="AC91"/>
  <c r="Y91"/>
  <c r="U91"/>
  <c r="Q91"/>
  <c r="M91"/>
  <c r="I91"/>
  <c r="E91"/>
  <c r="BH91"/>
  <c r="BC91"/>
  <c r="AX91"/>
  <c r="AR91"/>
  <c r="AM91"/>
  <c r="AH91"/>
  <c r="AB91"/>
  <c r="W91"/>
  <c r="R91"/>
  <c r="L91"/>
  <c r="G91"/>
  <c r="A92"/>
  <c r="BD91"/>
  <c r="AV91"/>
  <c r="AP91"/>
  <c r="AI91"/>
  <c r="AA91"/>
  <c r="T91"/>
  <c r="N91"/>
  <c r="F91"/>
  <c r="BJ91"/>
  <c r="BB91"/>
  <c r="AU91"/>
  <c r="AN91"/>
  <c r="AF91"/>
  <c r="Z91"/>
  <c r="S91"/>
  <c r="K91"/>
  <c r="D91"/>
  <c r="BG91"/>
  <c r="AZ91"/>
  <c r="AT91"/>
  <c r="AL91"/>
  <c r="AE91"/>
  <c r="X91"/>
  <c r="P91"/>
  <c r="J91"/>
  <c r="C91"/>
  <c r="BF91"/>
  <c r="AD91"/>
  <c r="AY91"/>
  <c r="V91"/>
  <c r="AJ91"/>
  <c r="H91"/>
  <c r="AQ91"/>
  <c r="O91"/>
  <c r="BH92" l="1"/>
  <c r="BD92"/>
  <c r="AZ92"/>
  <c r="AV92"/>
  <c r="AR92"/>
  <c r="AN92"/>
  <c r="AJ92"/>
  <c r="AF92"/>
  <c r="AB92"/>
  <c r="X92"/>
  <c r="T92"/>
  <c r="P92"/>
  <c r="L92"/>
  <c r="H92"/>
  <c r="D92"/>
  <c r="A93"/>
  <c r="BF92"/>
  <c r="BA92"/>
  <c r="AU92"/>
  <c r="AP92"/>
  <c r="AK92"/>
  <c r="AE92"/>
  <c r="Z92"/>
  <c r="U92"/>
  <c r="O92"/>
  <c r="J92"/>
  <c r="E92"/>
  <c r="BG92"/>
  <c r="AY92"/>
  <c r="AS92"/>
  <c r="AL92"/>
  <c r="AD92"/>
  <c r="W92"/>
  <c r="Q92"/>
  <c r="I92"/>
  <c r="BE92"/>
  <c r="AX92"/>
  <c r="AQ92"/>
  <c r="AI92"/>
  <c r="AC92"/>
  <c r="V92"/>
  <c r="N92"/>
  <c r="G92"/>
  <c r="BJ92"/>
  <c r="BC92"/>
  <c r="AW92"/>
  <c r="AO92"/>
  <c r="AH92"/>
  <c r="AA92"/>
  <c r="S92"/>
  <c r="M92"/>
  <c r="F92"/>
  <c r="BB92"/>
  <c r="Y92"/>
  <c r="AT92"/>
  <c r="R92"/>
  <c r="BI92"/>
  <c r="AG92"/>
  <c r="C92"/>
  <c r="K92"/>
  <c r="AM92"/>
  <c r="A94" l="1"/>
  <c r="BG93"/>
  <c r="BC93"/>
  <c r="AY93"/>
  <c r="AU93"/>
  <c r="AQ93"/>
  <c r="AM93"/>
  <c r="AI93"/>
  <c r="AE93"/>
  <c r="AA93"/>
  <c r="W93"/>
  <c r="S93"/>
  <c r="O93"/>
  <c r="K93"/>
  <c r="G93"/>
  <c r="C93"/>
  <c r="BI93"/>
  <c r="BD93"/>
  <c r="AX93"/>
  <c r="AS93"/>
  <c r="AN93"/>
  <c r="AH93"/>
  <c r="AC93"/>
  <c r="X93"/>
  <c r="R93"/>
  <c r="M93"/>
  <c r="H93"/>
  <c r="BJ93"/>
  <c r="BB93"/>
  <c r="AV93"/>
  <c r="AO93"/>
  <c r="AG93"/>
  <c r="Z93"/>
  <c r="T93"/>
  <c r="L93"/>
  <c r="E93"/>
  <c r="BH93"/>
  <c r="BA93"/>
  <c r="AT93"/>
  <c r="AL93"/>
  <c r="AF93"/>
  <c r="Y93"/>
  <c r="Q93"/>
  <c r="J93"/>
  <c r="D93"/>
  <c r="BF93"/>
  <c r="AZ93"/>
  <c r="AR93"/>
  <c r="AK93"/>
  <c r="AD93"/>
  <c r="V93"/>
  <c r="P93"/>
  <c r="I93"/>
  <c r="AW93"/>
  <c r="U93"/>
  <c r="AP93"/>
  <c r="N93"/>
  <c r="BE93"/>
  <c r="AB93"/>
  <c r="AJ93"/>
  <c r="F93"/>
  <c r="BJ94" l="1"/>
  <c r="BF94"/>
  <c r="BB94"/>
  <c r="AX94"/>
  <c r="AT94"/>
  <c r="AP94"/>
  <c r="AL94"/>
  <c r="AH94"/>
  <c r="AD94"/>
  <c r="Z94"/>
  <c r="V94"/>
  <c r="R94"/>
  <c r="N94"/>
  <c r="J94"/>
  <c r="F94"/>
  <c r="BG94"/>
  <c r="BA94"/>
  <c r="AV94"/>
  <c r="AQ94"/>
  <c r="AK94"/>
  <c r="AF94"/>
  <c r="AA94"/>
  <c r="U94"/>
  <c r="P94"/>
  <c r="K94"/>
  <c r="E94"/>
  <c r="A95"/>
  <c r="BE94"/>
  <c r="AZ94"/>
  <c r="AU94"/>
  <c r="AO94"/>
  <c r="AJ94"/>
  <c r="AE94"/>
  <c r="Y94"/>
  <c r="T94"/>
  <c r="O94"/>
  <c r="I94"/>
  <c r="BI94"/>
  <c r="AY94"/>
  <c r="AN94"/>
  <c r="AC94"/>
  <c r="S94"/>
  <c r="H94"/>
  <c r="BH94"/>
  <c r="AW94"/>
  <c r="AM94"/>
  <c r="AB94"/>
  <c r="Q94"/>
  <c r="G94"/>
  <c r="BD94"/>
  <c r="AS94"/>
  <c r="AI94"/>
  <c r="X94"/>
  <c r="M94"/>
  <c r="D94"/>
  <c r="W94"/>
  <c r="BC94"/>
  <c r="L94"/>
  <c r="AG94"/>
  <c r="C94"/>
  <c r="AR94"/>
  <c r="BI95" l="1"/>
  <c r="BE95"/>
  <c r="BA95"/>
  <c r="AW95"/>
  <c r="AS95"/>
  <c r="AO95"/>
  <c r="AK95"/>
  <c r="AG95"/>
  <c r="AC95"/>
  <c r="Y95"/>
  <c r="U95"/>
  <c r="Q95"/>
  <c r="M95"/>
  <c r="I95"/>
  <c r="E95"/>
  <c r="BJ95"/>
  <c r="BD95"/>
  <c r="AY95"/>
  <c r="AT95"/>
  <c r="AN95"/>
  <c r="AI95"/>
  <c r="AD95"/>
  <c r="X95"/>
  <c r="S95"/>
  <c r="N95"/>
  <c r="H95"/>
  <c r="C95"/>
  <c r="BH95"/>
  <c r="BC95"/>
  <c r="AX95"/>
  <c r="AR95"/>
  <c r="AM95"/>
  <c r="AH95"/>
  <c r="AB95"/>
  <c r="W95"/>
  <c r="R95"/>
  <c r="L95"/>
  <c r="G95"/>
  <c r="BG95"/>
  <c r="BB95"/>
  <c r="BF95"/>
  <c r="AQ95"/>
  <c r="AF95"/>
  <c r="V95"/>
  <c r="K95"/>
  <c r="AZ95"/>
  <c r="AP95"/>
  <c r="AE95"/>
  <c r="T95"/>
  <c r="J95"/>
  <c r="AV95"/>
  <c r="AL95"/>
  <c r="AA95"/>
  <c r="P95"/>
  <c r="F95"/>
  <c r="AU95"/>
  <c r="D95"/>
  <c r="AJ95"/>
  <c r="A96"/>
  <c r="O95"/>
  <c r="Z95"/>
  <c r="BI96" l="1"/>
  <c r="BE96"/>
  <c r="BA96"/>
  <c r="AW96"/>
  <c r="AS96"/>
  <c r="AO96"/>
  <c r="AK96"/>
  <c r="AG96"/>
  <c r="BG96"/>
  <c r="BB96"/>
  <c r="AV96"/>
  <c r="AQ96"/>
  <c r="AL96"/>
  <c r="AF96"/>
  <c r="AB96"/>
  <c r="X96"/>
  <c r="T96"/>
  <c r="P96"/>
  <c r="L96"/>
  <c r="H96"/>
  <c r="D96"/>
  <c r="BJ96"/>
  <c r="BC96"/>
  <c r="AU96"/>
  <c r="AN96"/>
  <c r="AH96"/>
  <c r="AA96"/>
  <c r="V96"/>
  <c r="Q96"/>
  <c r="K96"/>
  <c r="F96"/>
  <c r="BH96"/>
  <c r="AZ96"/>
  <c r="AT96"/>
  <c r="AM96"/>
  <c r="AE96"/>
  <c r="Z96"/>
  <c r="U96"/>
  <c r="O96"/>
  <c r="J96"/>
  <c r="E96"/>
  <c r="BF96"/>
  <c r="AY96"/>
  <c r="AR96"/>
  <c r="AJ96"/>
  <c r="AD96"/>
  <c r="Y96"/>
  <c r="S96"/>
  <c r="N96"/>
  <c r="I96"/>
  <c r="C96"/>
  <c r="AP96"/>
  <c r="R96"/>
  <c r="A97"/>
  <c r="AI96"/>
  <c r="M96"/>
  <c r="BD96"/>
  <c r="AC96"/>
  <c r="G96"/>
  <c r="AX96"/>
  <c r="W96"/>
  <c r="BH97" l="1"/>
  <c r="BD97"/>
  <c r="AZ97"/>
  <c r="AV97"/>
  <c r="AR97"/>
  <c r="AN97"/>
  <c r="AJ97"/>
  <c r="AF97"/>
  <c r="AB97"/>
  <c r="X97"/>
  <c r="T97"/>
  <c r="P97"/>
  <c r="L97"/>
  <c r="H97"/>
  <c r="D97"/>
  <c r="BJ97"/>
  <c r="BE97"/>
  <c r="AY97"/>
  <c r="AT97"/>
  <c r="AO97"/>
  <c r="AI97"/>
  <c r="AD97"/>
  <c r="Y97"/>
  <c r="S97"/>
  <c r="N97"/>
  <c r="I97"/>
  <c r="C97"/>
  <c r="BF97"/>
  <c r="AX97"/>
  <c r="AQ97"/>
  <c r="AK97"/>
  <c r="AC97"/>
  <c r="V97"/>
  <c r="O97"/>
  <c r="G97"/>
  <c r="A98"/>
  <c r="BC97"/>
  <c r="AW97"/>
  <c r="AP97"/>
  <c r="AH97"/>
  <c r="AA97"/>
  <c r="U97"/>
  <c r="M97"/>
  <c r="F97"/>
  <c r="BI97"/>
  <c r="BB97"/>
  <c r="AU97"/>
  <c r="AM97"/>
  <c r="AG97"/>
  <c r="Z97"/>
  <c r="R97"/>
  <c r="K97"/>
  <c r="E97"/>
  <c r="AL97"/>
  <c r="J97"/>
  <c r="BG97"/>
  <c r="AE97"/>
  <c r="BA97"/>
  <c r="W97"/>
  <c r="Q97"/>
  <c r="AS97"/>
  <c r="A99" l="1"/>
  <c r="BG98"/>
  <c r="BC98"/>
  <c r="AY98"/>
  <c r="AU98"/>
  <c r="AQ98"/>
  <c r="AM98"/>
  <c r="AI98"/>
  <c r="AE98"/>
  <c r="AA98"/>
  <c r="W98"/>
  <c r="S98"/>
  <c r="O98"/>
  <c r="K98"/>
  <c r="G98"/>
  <c r="C98"/>
  <c r="BH98"/>
  <c r="BB98"/>
  <c r="AW98"/>
  <c r="AR98"/>
  <c r="AL98"/>
  <c r="AG98"/>
  <c r="AB98"/>
  <c r="V98"/>
  <c r="Q98"/>
  <c r="L98"/>
  <c r="F98"/>
  <c r="BI98"/>
  <c r="BA98"/>
  <c r="AT98"/>
  <c r="AN98"/>
  <c r="AF98"/>
  <c r="Y98"/>
  <c r="R98"/>
  <c r="J98"/>
  <c r="D98"/>
  <c r="BF98"/>
  <c r="AZ98"/>
  <c r="AS98"/>
  <c r="AK98"/>
  <c r="AD98"/>
  <c r="X98"/>
  <c r="P98"/>
  <c r="I98"/>
  <c r="BE98"/>
  <c r="AX98"/>
  <c r="AP98"/>
  <c r="AJ98"/>
  <c r="AC98"/>
  <c r="U98"/>
  <c r="N98"/>
  <c r="H98"/>
  <c r="BJ98"/>
  <c r="AH98"/>
  <c r="E98"/>
  <c r="BD98"/>
  <c r="Z98"/>
  <c r="AV98"/>
  <c r="T98"/>
  <c r="AO98"/>
  <c r="M98"/>
  <c r="BJ99" l="1"/>
  <c r="BF99"/>
  <c r="BB99"/>
  <c r="AX99"/>
  <c r="AT99"/>
  <c r="AP99"/>
  <c r="AL99"/>
  <c r="AH99"/>
  <c r="AD99"/>
  <c r="Z99"/>
  <c r="V99"/>
  <c r="R99"/>
  <c r="N99"/>
  <c r="J99"/>
  <c r="F99"/>
  <c r="A100"/>
  <c r="BE99"/>
  <c r="AZ99"/>
  <c r="AU99"/>
  <c r="AO99"/>
  <c r="AJ99"/>
  <c r="AE99"/>
  <c r="Y99"/>
  <c r="T99"/>
  <c r="O99"/>
  <c r="I99"/>
  <c r="D99"/>
  <c r="BD99"/>
  <c r="AW99"/>
  <c r="AQ99"/>
  <c r="AI99"/>
  <c r="AB99"/>
  <c r="U99"/>
  <c r="M99"/>
  <c r="G99"/>
  <c r="BI99"/>
  <c r="BC99"/>
  <c r="AV99"/>
  <c r="AN99"/>
  <c r="AG99"/>
  <c r="AA99"/>
  <c r="S99"/>
  <c r="L99"/>
  <c r="E99"/>
  <c r="BH99"/>
  <c r="BA99"/>
  <c r="AS99"/>
  <c r="AM99"/>
  <c r="AF99"/>
  <c r="X99"/>
  <c r="Q99"/>
  <c r="K99"/>
  <c r="C99"/>
  <c r="BG99"/>
  <c r="AC99"/>
  <c r="AY99"/>
  <c r="W99"/>
  <c r="AR99"/>
  <c r="P99"/>
  <c r="H99"/>
  <c r="AK99"/>
  <c r="BI100" l="1"/>
  <c r="BE100"/>
  <c r="BA100"/>
  <c r="AW100"/>
  <c r="AS100"/>
  <c r="AO100"/>
  <c r="AK100"/>
  <c r="AG100"/>
  <c r="AC100"/>
  <c r="Y100"/>
  <c r="U100"/>
  <c r="Q100"/>
  <c r="M100"/>
  <c r="I100"/>
  <c r="E100"/>
  <c r="BH100"/>
  <c r="BC100"/>
  <c r="AX100"/>
  <c r="AR100"/>
  <c r="AM100"/>
  <c r="AH100"/>
  <c r="AB100"/>
  <c r="W100"/>
  <c r="R100"/>
  <c r="L100"/>
  <c r="G100"/>
  <c r="BG100"/>
  <c r="BB100"/>
  <c r="A101"/>
  <c r="AZ100"/>
  <c r="AT100"/>
  <c r="AL100"/>
  <c r="AE100"/>
  <c r="X100"/>
  <c r="P100"/>
  <c r="J100"/>
  <c r="C100"/>
  <c r="BJ100"/>
  <c r="AY100"/>
  <c r="AQ100"/>
  <c r="AJ100"/>
  <c r="AD100"/>
  <c r="V100"/>
  <c r="O100"/>
  <c r="H100"/>
  <c r="BF100"/>
  <c r="AV100"/>
  <c r="AP100"/>
  <c r="AI100"/>
  <c r="AA100"/>
  <c r="T100"/>
  <c r="N100"/>
  <c r="F100"/>
  <c r="BD100"/>
  <c r="Z100"/>
  <c r="AU100"/>
  <c r="S100"/>
  <c r="AN100"/>
  <c r="K100"/>
  <c r="AF100"/>
  <c r="D100"/>
  <c r="BH101" l="1"/>
  <c r="BD101"/>
  <c r="AZ101"/>
  <c r="AV101"/>
  <c r="AR101"/>
  <c r="AN101"/>
  <c r="AJ101"/>
  <c r="AF101"/>
  <c r="AB101"/>
  <c r="X101"/>
  <c r="T101"/>
  <c r="P101"/>
  <c r="L101"/>
  <c r="H101"/>
  <c r="D101"/>
  <c r="A102"/>
  <c r="BF101"/>
  <c r="BA101"/>
  <c r="AU101"/>
  <c r="AP101"/>
  <c r="AK101"/>
  <c r="AE101"/>
  <c r="Z101"/>
  <c r="U101"/>
  <c r="O101"/>
  <c r="J101"/>
  <c r="E101"/>
  <c r="BJ101"/>
  <c r="BE101"/>
  <c r="AY101"/>
  <c r="AT101"/>
  <c r="AO101"/>
  <c r="AI101"/>
  <c r="AD101"/>
  <c r="Y101"/>
  <c r="S101"/>
  <c r="N101"/>
  <c r="I101"/>
  <c r="C101"/>
  <c r="BC101"/>
  <c r="AS101"/>
  <c r="AH101"/>
  <c r="W101"/>
  <c r="M101"/>
  <c r="BB101"/>
  <c r="AQ101"/>
  <c r="AG101"/>
  <c r="V101"/>
  <c r="K101"/>
  <c r="BI101"/>
  <c r="AX101"/>
  <c r="AM101"/>
  <c r="AC101"/>
  <c r="R101"/>
  <c r="G101"/>
  <c r="AL101"/>
  <c r="AA101"/>
  <c r="BG101"/>
  <c r="Q101"/>
  <c r="F101"/>
  <c r="AW101"/>
  <c r="A103" l="1"/>
  <c r="BG102"/>
  <c r="BC102"/>
  <c r="AY102"/>
  <c r="AU102"/>
  <c r="AQ102"/>
  <c r="AM102"/>
  <c r="AI102"/>
  <c r="AE102"/>
  <c r="AA102"/>
  <c r="W102"/>
  <c r="S102"/>
  <c r="O102"/>
  <c r="K102"/>
  <c r="G102"/>
  <c r="C102"/>
  <c r="BI102"/>
  <c r="BD102"/>
  <c r="AX102"/>
  <c r="AS102"/>
  <c r="AN102"/>
  <c r="AH102"/>
  <c r="AC102"/>
  <c r="X102"/>
  <c r="R102"/>
  <c r="M102"/>
  <c r="H102"/>
  <c r="BH102"/>
  <c r="BB102"/>
  <c r="AW102"/>
  <c r="AR102"/>
  <c r="AL102"/>
  <c r="AG102"/>
  <c r="AB102"/>
  <c r="V102"/>
  <c r="Q102"/>
  <c r="L102"/>
  <c r="F102"/>
  <c r="BF102"/>
  <c r="AV102"/>
  <c r="AK102"/>
  <c r="Z102"/>
  <c r="P102"/>
  <c r="E102"/>
  <c r="BE102"/>
  <c r="AT102"/>
  <c r="AJ102"/>
  <c r="Y102"/>
  <c r="N102"/>
  <c r="D102"/>
  <c r="BA102"/>
  <c r="AP102"/>
  <c r="AF102"/>
  <c r="U102"/>
  <c r="J102"/>
  <c r="BJ102"/>
  <c r="T102"/>
  <c r="AZ102"/>
  <c r="I102"/>
  <c r="AO102"/>
  <c r="AD102"/>
  <c r="BJ103" l="1"/>
  <c r="BF103"/>
  <c r="BB103"/>
  <c r="AX103"/>
  <c r="AT103"/>
  <c r="AP103"/>
  <c r="AL103"/>
  <c r="AH103"/>
  <c r="AD103"/>
  <c r="Z103"/>
  <c r="V103"/>
  <c r="R103"/>
  <c r="N103"/>
  <c r="J103"/>
  <c r="F103"/>
  <c r="BG103"/>
  <c r="BA103"/>
  <c r="AV103"/>
  <c r="AQ103"/>
  <c r="AK103"/>
  <c r="AF103"/>
  <c r="AA103"/>
  <c r="U103"/>
  <c r="P103"/>
  <c r="K103"/>
  <c r="E103"/>
  <c r="BE103"/>
  <c r="AZ103"/>
  <c r="AU103"/>
  <c r="AO103"/>
  <c r="AJ103"/>
  <c r="AE103"/>
  <c r="Y103"/>
  <c r="T103"/>
  <c r="O103"/>
  <c r="I103"/>
  <c r="D103"/>
  <c r="BI103"/>
  <c r="AY103"/>
  <c r="AN103"/>
  <c r="AC103"/>
  <c r="S103"/>
  <c r="H103"/>
  <c r="BH103"/>
  <c r="AW103"/>
  <c r="AM103"/>
  <c r="AB103"/>
  <c r="Q103"/>
  <c r="G103"/>
  <c r="BD103"/>
  <c r="AS103"/>
  <c r="AI103"/>
  <c r="X103"/>
  <c r="M103"/>
  <c r="C103"/>
  <c r="AR103"/>
  <c r="AG103"/>
  <c r="W103"/>
  <c r="BC103"/>
  <c r="L103"/>
  <c r="K28" i="6" l="1"/>
  <c r="G28" i="1" s="1"/>
  <c r="K39" i="6"/>
  <c r="G39" i="1" s="1"/>
  <c r="K42" i="6"/>
  <c r="G42" i="1" s="1"/>
  <c r="CA42" s="1"/>
  <c r="K35" i="8"/>
  <c r="I35" i="1" s="1"/>
  <c r="K42" i="10"/>
  <c r="K42" i="1" s="1"/>
  <c r="K25" i="8"/>
  <c r="I25" i="1" s="1"/>
  <c r="K14" i="10"/>
  <c r="K14" i="1" s="1"/>
  <c r="K40" i="8"/>
  <c r="I40" i="1" s="1"/>
  <c r="K33" i="15"/>
  <c r="J33" i="1" s="1"/>
  <c r="K7" i="10"/>
  <c r="K7" i="1" s="1"/>
  <c r="K42" i="15"/>
  <c r="J42" i="1" s="1"/>
  <c r="K18" i="8"/>
  <c r="I18" i="1" s="1"/>
  <c r="K20" i="15"/>
  <c r="J20" i="1" s="1"/>
  <c r="K10" i="10"/>
  <c r="K10" i="1" s="1"/>
  <c r="K29" i="10"/>
  <c r="K29" i="1" s="1"/>
  <c r="K36" i="8"/>
  <c r="I36" i="1" s="1"/>
  <c r="K12" i="15"/>
  <c r="J12" i="1" s="1"/>
  <c r="K35" i="10"/>
  <c r="K35" i="1" s="1"/>
  <c r="K31" i="8"/>
  <c r="I31" i="1" s="1"/>
  <c r="K33" i="6"/>
  <c r="G33" i="1" s="1"/>
  <c r="K40" i="10"/>
  <c r="K40" i="1" s="1"/>
  <c r="K20" i="8"/>
  <c r="I20" i="1" s="1"/>
  <c r="K19" i="8"/>
  <c r="I19" i="1" s="1"/>
  <c r="K8" i="15"/>
  <c r="J8" i="1" s="1"/>
  <c r="K34" i="10"/>
  <c r="K34" i="1" s="1"/>
  <c r="K37" i="15"/>
  <c r="J37" i="1" s="1"/>
  <c r="K41" i="15"/>
  <c r="J41" i="1" s="1"/>
  <c r="K38" i="10"/>
  <c r="K38" i="1" s="1"/>
  <c r="K16" i="10"/>
  <c r="K16" i="1" s="1"/>
  <c r="K27" i="10"/>
  <c r="K27" i="1" s="1"/>
  <c r="K31" i="15"/>
  <c r="J31" i="1" s="1"/>
  <c r="K39" i="10"/>
  <c r="K39" i="1" s="1"/>
  <c r="K41" i="10"/>
  <c r="K41" i="1" s="1"/>
  <c r="K16" i="8"/>
  <c r="I16" i="1" s="1"/>
  <c r="K40" i="15"/>
  <c r="J40" i="1" s="1"/>
  <c r="K12" i="10"/>
  <c r="K12" i="1" s="1"/>
  <c r="K32" i="8"/>
  <c r="I32" i="1" s="1"/>
  <c r="K29" i="15"/>
  <c r="J29" i="1" s="1"/>
  <c r="K28" i="10"/>
  <c r="K28" i="1" s="1"/>
  <c r="K14" i="8"/>
  <c r="I14" i="1" s="1"/>
  <c r="K26" i="15"/>
  <c r="J26" i="1" s="1"/>
  <c r="K36" i="15"/>
  <c r="J36" i="1" s="1"/>
  <c r="K10" i="15"/>
  <c r="J10" i="1" s="1"/>
  <c r="K35" i="15"/>
  <c r="J35" i="1" s="1"/>
  <c r="K6" i="15"/>
  <c r="J6" i="1" s="1"/>
  <c r="K41" i="8"/>
  <c r="I41" i="1" s="1"/>
  <c r="K32" i="10"/>
  <c r="K32" i="1" s="1"/>
  <c r="K28" i="15"/>
  <c r="J28" i="1" s="1"/>
  <c r="K23" i="8"/>
  <c r="I23" i="1" s="1"/>
  <c r="K38" i="15"/>
  <c r="J38" i="1" s="1"/>
  <c r="K15" i="8"/>
  <c r="I15" i="1" s="1"/>
  <c r="K5" i="8"/>
  <c r="I5" i="1" s="1"/>
  <c r="K40" i="6"/>
  <c r="G40" i="1" s="1"/>
  <c r="K32" i="6"/>
  <c r="G32" i="1" s="1"/>
  <c r="K30" i="15"/>
  <c r="J30" i="1" s="1"/>
  <c r="K14" i="15"/>
  <c r="J14" i="1" s="1"/>
  <c r="K24" i="8"/>
  <c r="I24" i="1" s="1"/>
  <c r="K24" i="10"/>
  <c r="K24" i="1" s="1"/>
  <c r="K37" i="6"/>
  <c r="G37" i="1" s="1"/>
  <c r="K9" i="8"/>
  <c r="I9" i="1" s="1"/>
  <c r="K5" i="10"/>
  <c r="K5" i="1" s="1"/>
  <c r="K29" i="8"/>
  <c r="I29" i="1" s="1"/>
  <c r="K7" i="8"/>
  <c r="I7" i="1" s="1"/>
  <c r="K10" i="8"/>
  <c r="I10" i="1" s="1"/>
  <c r="K19" i="10"/>
  <c r="K19" i="1" s="1"/>
  <c r="K24" i="6"/>
  <c r="G24" i="1" s="1"/>
  <c r="K37" i="8"/>
  <c r="I37" i="1" s="1"/>
  <c r="K22" i="10"/>
  <c r="K22" i="1" s="1"/>
  <c r="K19" i="15"/>
  <c r="J19" i="1" s="1"/>
  <c r="K25" i="15"/>
  <c r="J25" i="1" s="1"/>
  <c r="K17" i="15"/>
  <c r="J17" i="1" s="1"/>
  <c r="K30" i="6"/>
  <c r="G30" i="1" s="1"/>
  <c r="K32" i="15"/>
  <c r="J32" i="1" s="1"/>
  <c r="K6" i="8"/>
  <c r="I6" i="1" s="1"/>
  <c r="K22" i="15"/>
  <c r="J22" i="1" s="1"/>
  <c r="K39" i="15"/>
  <c r="J39" i="1" s="1"/>
  <c r="K29" i="6"/>
  <c r="G29" i="1" s="1"/>
  <c r="K39" i="8"/>
  <c r="I39" i="1" s="1"/>
  <c r="K36" i="10"/>
  <c r="K36" i="1" s="1"/>
  <c r="K21" i="10"/>
  <c r="K21" i="1" s="1"/>
  <c r="K41" i="6"/>
  <c r="G41" i="1" s="1"/>
  <c r="K34" i="15"/>
  <c r="J34" i="1" s="1"/>
  <c r="K15" i="15"/>
  <c r="J15" i="1" s="1"/>
  <c r="K18" i="10"/>
  <c r="K18" i="1" s="1"/>
  <c r="K24" i="15"/>
  <c r="J24" i="1" s="1"/>
  <c r="K35" i="6"/>
  <c r="K27" i="8"/>
  <c r="I27" i="1" s="1"/>
  <c r="K12" i="8"/>
  <c r="I12" i="1" s="1"/>
  <c r="CA12" s="1"/>
  <c r="K31" i="6"/>
  <c r="G31" i="1" s="1"/>
  <c r="K30" i="10"/>
  <c r="K30" i="1" s="1"/>
  <c r="K22" i="8"/>
  <c r="I22" i="1" s="1"/>
  <c r="K5" i="15"/>
  <c r="J5" i="1" s="1"/>
  <c r="K25" i="10"/>
  <c r="K25" i="1" s="1"/>
  <c r="K11" i="15"/>
  <c r="J11" i="1" s="1"/>
  <c r="K36" i="6"/>
  <c r="G36" i="1" s="1"/>
  <c r="CA36" s="1"/>
  <c r="K34" i="6"/>
  <c r="G34" i="1" s="1"/>
  <c r="K21" i="15"/>
  <c r="J21" i="1" s="1"/>
  <c r="K17" i="10"/>
  <c r="K17" i="1" s="1"/>
  <c r="K13" i="10"/>
  <c r="K13" i="1" s="1"/>
  <c r="K15" i="10"/>
  <c r="K15" i="1" s="1"/>
  <c r="K26" i="10"/>
  <c r="K26" i="1" s="1"/>
  <c r="K38" i="8"/>
  <c r="I38" i="1" s="1"/>
  <c r="K13" i="15"/>
  <c r="J13" i="1" s="1"/>
  <c r="K28" i="8"/>
  <c r="I28" i="1" s="1"/>
  <c r="K27" i="15"/>
  <c r="J27" i="1" s="1"/>
  <c r="K6" i="10"/>
  <c r="K6" i="1" s="1"/>
  <c r="K38" i="6"/>
  <c r="G38" i="1" s="1"/>
  <c r="K26" i="6"/>
  <c r="K20" i="10"/>
  <c r="K20" i="1" s="1"/>
  <c r="K9" i="10"/>
  <c r="K9" i="1" s="1"/>
  <c r="K23" i="15"/>
  <c r="J23" i="1" s="1"/>
  <c r="K25" i="6"/>
  <c r="G25" i="1" s="1"/>
  <c r="K33" i="10"/>
  <c r="K33" i="1" s="1"/>
  <c r="K33" i="8"/>
  <c r="I33" i="1" s="1"/>
  <c r="K17" i="8"/>
  <c r="I17" i="1" s="1"/>
  <c r="K11" i="8"/>
  <c r="I11" i="1" s="1"/>
  <c r="K21" i="8"/>
  <c r="I21" i="1" s="1"/>
  <c r="K30" i="8"/>
  <c r="I30" i="1" s="1"/>
  <c r="K8" i="8"/>
  <c r="I8" i="1" s="1"/>
  <c r="K27" i="6"/>
  <c r="K26" i="8"/>
  <c r="I26" i="1" s="1"/>
  <c r="K37" i="10"/>
  <c r="K37" i="1" s="1"/>
  <c r="K13" i="8"/>
  <c r="I13" i="1" s="1"/>
  <c r="K23" i="10"/>
  <c r="K23" i="1" s="1"/>
  <c r="K11" i="10"/>
  <c r="K11" i="1" s="1"/>
  <c r="K8" i="10"/>
  <c r="K8" i="1" s="1"/>
  <c r="K18" i="15"/>
  <c r="J18" i="1" s="1"/>
  <c r="K16" i="15"/>
  <c r="J16" i="1" s="1"/>
  <c r="K31" i="10"/>
  <c r="K31" i="1" s="1"/>
  <c r="K34" i="8"/>
  <c r="I34" i="1" s="1"/>
  <c r="K7" i="15"/>
  <c r="J7" i="1" s="1"/>
  <c r="K9" i="15"/>
  <c r="J9" i="1" s="1"/>
  <c r="K25" i="7"/>
  <c r="H25" i="1" s="1"/>
  <c r="K37" i="7"/>
  <c r="H37" i="1" s="1"/>
  <c r="K40" i="7"/>
  <c r="H40" i="1" s="1"/>
  <c r="K39" i="7"/>
  <c r="H39" i="1" s="1"/>
  <c r="K32" i="7"/>
  <c r="H32" i="1" s="1"/>
  <c r="K42" i="7"/>
  <c r="H42" i="1" s="1"/>
  <c r="K14" i="7"/>
  <c r="H14" i="1" s="1"/>
  <c r="CA14" s="1"/>
  <c r="K30" i="7"/>
  <c r="H30" i="1" s="1"/>
  <c r="K26" i="7"/>
  <c r="H26" i="1" s="1"/>
  <c r="CA26" s="1"/>
  <c r="K27" i="7"/>
  <c r="H27" i="1" s="1"/>
  <c r="K38" i="7"/>
  <c r="H38" i="1" s="1"/>
  <c r="K10" i="7"/>
  <c r="H10" i="1" s="1"/>
  <c r="K20" i="7"/>
  <c r="H20" i="1" s="1"/>
  <c r="CA20" s="1"/>
  <c r="K28" i="7"/>
  <c r="H28" i="1" s="1"/>
  <c r="K8" i="7"/>
  <c r="H8" i="1" s="1"/>
  <c r="CA8" s="1"/>
  <c r="K24" i="7"/>
  <c r="H24" i="1" s="1"/>
  <c r="K6" i="7"/>
  <c r="H6" i="1" s="1"/>
  <c r="CA6" s="1"/>
  <c r="K33" i="7"/>
  <c r="H33" i="1" s="1"/>
  <c r="K29" i="7"/>
  <c r="H29" i="1" s="1"/>
  <c r="K36" i="7"/>
  <c r="H36" i="1" s="1"/>
  <c r="K41" i="7"/>
  <c r="H41" i="1" s="1"/>
  <c r="K7" i="7"/>
  <c r="H7" i="1" s="1"/>
  <c r="K16" i="7"/>
  <c r="H16" i="1" s="1"/>
  <c r="CA16" s="1"/>
  <c r="K17" i="7"/>
  <c r="H17" i="1" s="1"/>
  <c r="K11" i="7"/>
  <c r="H11" i="1" s="1"/>
  <c r="CA11" s="1"/>
  <c r="K15" i="7"/>
  <c r="H15" i="1" s="1"/>
  <c r="K21" i="7"/>
  <c r="H21" i="1" s="1"/>
  <c r="CA21" s="1"/>
  <c r="K23" i="7"/>
  <c r="H23" i="1" s="1"/>
  <c r="K18" i="7"/>
  <c r="H18" i="1" s="1"/>
  <c r="K22" i="7"/>
  <c r="H22" i="1" s="1"/>
  <c r="K35" i="7"/>
  <c r="H35" i="1" s="1"/>
  <c r="CA35" s="1"/>
  <c r="K13" i="7"/>
  <c r="H13" i="1" s="1"/>
  <c r="K5" i="7"/>
  <c r="H5" i="1" s="1"/>
  <c r="CA5" s="1"/>
  <c r="K19" i="7"/>
  <c r="H19" i="1" s="1"/>
  <c r="K31" i="7"/>
  <c r="H31" i="1" s="1"/>
  <c r="K34" i="7"/>
  <c r="H34" i="1" s="1"/>
  <c r="CA38" l="1"/>
  <c r="CA37"/>
  <c r="CA19"/>
  <c r="CA18"/>
  <c r="CA13"/>
  <c r="CA23"/>
  <c r="CA17"/>
  <c r="CA10"/>
  <c r="CA25"/>
  <c r="CA34"/>
  <c r="CA30"/>
  <c r="CA9"/>
  <c r="CA33"/>
  <c r="CA22"/>
  <c r="CA7"/>
  <c r="CA27"/>
  <c r="CA24"/>
  <c r="CA32"/>
  <c r="CA39"/>
  <c r="CA15"/>
  <c r="CA31"/>
  <c r="CA41"/>
  <c r="CA29"/>
  <c r="CA40"/>
  <c r="CA28"/>
  <c r="AG44" l="1"/>
  <c r="AG45"/>
  <c r="CB40" l="1"/>
  <c r="CB9"/>
  <c r="CB18"/>
  <c r="CB38"/>
  <c r="CC38" s="1"/>
  <c r="CB37"/>
  <c r="CB13"/>
  <c r="CB25"/>
  <c r="CB15"/>
  <c r="CB19"/>
  <c r="CB33"/>
  <c r="CC33" s="1"/>
  <c r="CB32"/>
  <c r="CC32" s="1"/>
  <c r="CB21"/>
  <c r="CB42"/>
  <c r="CB14"/>
  <c r="CB35"/>
  <c r="CC35" s="1"/>
  <c r="CB11"/>
  <c r="CB5"/>
  <c r="CB6"/>
  <c r="CB12"/>
  <c r="CB16"/>
  <c r="CB8"/>
  <c r="CB26"/>
  <c r="CC26" s="1"/>
  <c r="CB20"/>
  <c r="CB36"/>
  <c r="CB22"/>
  <c r="CB23"/>
  <c r="CB29"/>
  <c r="CB17"/>
  <c r="CB10"/>
  <c r="CB41"/>
  <c r="CC41" s="1"/>
  <c r="CB27"/>
  <c r="CC27" s="1"/>
  <c r="CB7"/>
  <c r="CB39"/>
  <c r="CC39" s="1"/>
  <c r="CB28"/>
  <c r="CB34"/>
  <c r="CC34" s="1"/>
  <c r="CB30"/>
  <c r="CC30" s="1"/>
  <c r="CB24"/>
  <c r="CB31"/>
</calcChain>
</file>

<file path=xl/sharedStrings.xml><?xml version="1.0" encoding="utf-8"?>
<sst xmlns="http://schemas.openxmlformats.org/spreadsheetml/2006/main" count="1931" uniqueCount="230">
  <si>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</si>
  <si>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</si>
  <si>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</si>
  <si>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</si>
  <si>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</si>
  <si>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</si>
  <si>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</si>
  <si>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</si>
  <si>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</si>
  <si>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</si>
  <si>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</si>
  <si>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</si>
  <si>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</si>
  <si>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</si>
  <si>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</si>
  <si>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</si>
  <si>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</si>
  <si>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</si>
  <si>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</si>
  <si>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</si>
  <si>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</si>
  <si>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</si>
  <si>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</si>
  <si>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</si>
  <si>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</si>
  <si>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</si>
  <si>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</si>
  <si>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</si>
  <si>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</si>
  <si>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</si>
  <si>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</si>
  <si>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</si>
  <si>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</si>
  <si>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</si>
  <si>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</si>
  <si>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</si>
  <si>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</si>
  <si>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</si>
  <si>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</si>
  <si>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</si>
  <si>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</si>
  <si>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</si>
  <si>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</si>
  <si>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</si>
  <si>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</si>
  <si>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</si>
  <si>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</si>
  <si>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</si>
  <si>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</si>
  <si>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</si>
  <si>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</si>
  <si>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</si>
  <si>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</si>
  <si>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</si>
  <si>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</si>
  <si>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</si>
  <si>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</si>
  <si>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</si>
  <si>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</si>
  <si>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</si>
  <si>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</si>
  <si>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</si>
  <si>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</si>
  <si>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</si>
  <si>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</si>
  <si>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</si>
  <si>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</si>
  <si>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</si>
  <si>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</si>
  <si>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</si>
  <si>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</si>
  <si>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</si>
  <si>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</si>
  <si>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</si>
  <si>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</si>
  <si>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</si>
  <si>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</si>
  <si>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</si>
  <si>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</si>
  <si>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</si>
  <si>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</si>
  <si>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</si>
  <si>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</si>
  <si>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</si>
  <si>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</si>
  <si>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</si>
  <si>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</si>
  <si>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</si>
  <si>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</si>
  <si>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</si>
  <si>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</si>
  <si>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</si>
  <si>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</si>
  <si>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</si>
  <si>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</si>
  <si>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</si>
  <si>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</si>
  <si>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</si>
  <si>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</si>
  <si>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</si>
  <si>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</si>
  <si>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</si>
  <si>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</si>
  <si>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</si>
  <si>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</si>
  <si>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</si>
  <si>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</si>
  <si>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</si>
  <si>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</si>
  <si>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</si>
  <si>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</si>
  <si>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</si>
  <si>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</si>
  <si>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</si>
  <si>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</si>
  <si>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</si>
  <si>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</si>
  <si>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</si>
  <si>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</si>
  <si>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</si>
  <si>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</si>
  <si>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</si>
  <si>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</si>
  <si>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</si>
  <si>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</si>
  <si>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</si>
  <si>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</si>
  <si>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</si>
  <si>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</si>
  <si>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</si>
  <si>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</si>
  <si>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</si>
  <si>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</si>
  <si>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</si>
  <si>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</si>
  <si>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</si>
  <si>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</si>
  <si>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</si>
  <si>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</si>
  <si>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</si>
  <si>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</si>
  <si>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</si>
  <si>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</si>
  <si>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</si>
  <si>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</si>
  <si>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</si>
  <si>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</si>
  <si>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</si>
  <si>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</si>
  <si>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</si>
  <si>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</si>
  <si>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</si>
  <si>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</si>
  <si>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</si>
  <si>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</si>
  <si>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</si>
  <si>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</si>
  <si>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</si>
  <si>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</si>
  <si>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</si>
  <si>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</si>
  <si>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</si>
  <si>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</si>
  <si>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</si>
  <si>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</si>
  <si>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</si>
  <si>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</si>
  <si>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</si>
  <si>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</si>
  <si>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</si>
  <si>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</si>
  <si>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</si>
  <si>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</si>
  <si>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</si>
  <si>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</si>
  <si>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</si>
  <si>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</si>
  <si>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</si>
  <si>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</si>
  <si>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</si>
  <si>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</si>
  <si>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</si>
  <si>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</si>
  <si>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</si>
  <si>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</si>
  <si>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</si>
  <si>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</si>
  <si>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</si>
  <si>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</si>
  <si>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</si>
  <si>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</si>
  <si>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</si>
  <si>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</si>
  <si>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</si>
  <si>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</si>
  <si>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</si>
  <si>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</si>
  <si>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</si>
  <si>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</si>
  <si>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</si>
  <si>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</si>
  <si>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</si>
  <si>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</si>
  <si>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</si>
  <si>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</si>
  <si>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</si>
  <si>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</si>
  <si>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</si>
  <si>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</si>
  <si>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</si>
  <si>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</si>
  <si>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</si>
  <si>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</si>
  <si>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</si>
  <si>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</si>
  <si>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</si>
  <si>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</si>
  <si>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</si>
  <si>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</si>
  <si>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</si>
  <si>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</si>
  <si>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</si>
  <si>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</si>
  <si>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</si>
  <si>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</si>
  <si>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</si>
  <si>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</si>
  <si>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</si>
  <si>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</si>
  <si>
    <t>https://goo.gl/vHHMPH - Пройти тесты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</si>
</sst>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1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30"/>
    <xf numFmtId="0" fontId="9" fillId="0" borderId="0" applyNumberFormat="0" applyFill="0" applyBorder="0" applyAlignment="0" applyProtection="0">
      <alignment vertical="top"/>
      <protection locked="0"/>
    </xf>
  </cellStyleXfs>
  <cellXfs count="299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30" xfId="0" applyFill="1" applyBorder="1"/>
    <xf numFmtId="22" fontId="0" fillId="0" borderId="30" xfId="0" applyNumberFormat="1" applyFill="1" applyBorder="1"/>
    <xf numFmtId="0" fontId="0" fillId="0" borderId="0" xfId="0" applyFill="1"/>
    <xf numFmtId="0" fontId="0" fillId="0" borderId="0" xfId="0" applyFill="1" applyAlignment="1"/>
    <xf numFmtId="14" fontId="0" fillId="0" borderId="0" xfId="0" applyNumberFormat="1" applyFill="1" applyAlignment="1"/>
    <xf numFmtId="0" fontId="0" fillId="9" borderId="21" xfId="0" applyFill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9" xfId="2" applyFill="1" applyBorder="1" applyAlignment="1" applyProtection="1">
      <alignment horizontal="left" vertical="center"/>
    </xf>
    <xf numFmtId="0" fontId="10" fillId="0" borderId="5" xfId="2" applyFont="1" applyFill="1" applyBorder="1" applyAlignment="1" applyProtection="1">
      <alignment horizontal="left" vertical="center"/>
    </xf>
    <xf numFmtId="0" fontId="10" fillId="0" borderId="6" xfId="2" applyFont="1" applyFill="1" applyBorder="1" applyAlignment="1" applyProtection="1">
      <alignment horizontal="left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76"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vHHMPH%20-%20&#1055;&#1088;&#1086;&#1081;&#1090;&#1080;%20&#1090;&#1077;&#1089;&#1090;&#1099;" TargetMode="External"/><Relationship Id="rId2" Type="http://schemas.openxmlformats.org/officeDocument/2006/relationships/hyperlink" Target="https://goo.gl/vHHMPH" TargetMode="External"/><Relationship Id="rId1" Type="http://schemas.openxmlformats.org/officeDocument/2006/relationships/hyperlink" Target="http://goo.gl/aP1Jr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7"/>
  <sheetViews>
    <sheetView tabSelected="1" zoomScale="80" zoomScaleNormal="80" workbookViewId="0">
      <pane xSplit="5" ySplit="1" topLeftCell="AH2" activePane="bottomRight" state="frozen"/>
      <selection pane="topRight" activeCell="F1" sqref="F1"/>
      <selection pane="bottomLeft" activeCell="A2" sqref="A2"/>
      <selection pane="bottomRight" activeCell="BB14" sqref="BB14"/>
    </sheetView>
  </sheetViews>
  <sheetFormatPr defaultColWidth="9.109375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5" width="14.5546875" customWidth="1"/>
    <col min="6" max="6" width="14.88671875" customWidth="1"/>
    <col min="7" max="7" width="6" style="19" bestFit="1" customWidth="1"/>
    <col min="8" max="8" width="4.6640625" style="19" bestFit="1" customWidth="1"/>
    <col min="9" max="9" width="4.6640625" style="19" customWidth="1"/>
    <col min="10" max="10" width="5.109375" style="19" bestFit="1" customWidth="1"/>
    <col min="11" max="11" width="4.88671875" style="19" customWidth="1"/>
    <col min="12" max="12" width="4.88671875" customWidth="1"/>
    <col min="13" max="13" width="4.5546875" customWidth="1"/>
    <col min="14" max="14" width="4.5546875" hidden="1" customWidth="1"/>
    <col min="15" max="15" width="9.33203125" hidden="1" customWidth="1"/>
    <col min="16" max="16" width="5.33203125" hidden="1" customWidth="1"/>
    <col min="17" max="17" width="5" hidden="1" customWidth="1"/>
    <col min="18" max="18" width="9.33203125" hidden="1" customWidth="1"/>
    <col min="19" max="19" width="5" hidden="1" customWidth="1"/>
    <col min="20" max="20" width="6.6640625" hidden="1" customWidth="1"/>
    <col min="21" max="21" width="8.33203125" hidden="1" customWidth="1"/>
    <col min="22" max="22" width="5.109375" hidden="1" customWidth="1"/>
    <col min="23" max="23" width="6.109375" hidden="1" customWidth="1"/>
    <col min="24" max="24" width="8.33203125" hidden="1" customWidth="1"/>
    <col min="25" max="26" width="5.6640625" hidden="1" customWidth="1"/>
    <col min="27" max="27" width="7.109375" hidden="1" customWidth="1"/>
    <col min="28" max="28" width="4.5546875" hidden="1" customWidth="1"/>
    <col min="29" max="29" width="5.109375" customWidth="1"/>
    <col min="30" max="31" width="3.33203125" customWidth="1"/>
    <col min="32" max="32" width="3.6640625" customWidth="1"/>
    <col min="33" max="33" width="4.109375" customWidth="1"/>
    <col min="34" max="48" width="3.33203125" customWidth="1"/>
    <col min="49" max="49" width="3.44140625" customWidth="1"/>
    <col min="50" max="78" width="3.33203125" customWidth="1"/>
    <col min="79" max="79" width="6.44140625" style="85" customWidth="1"/>
    <col min="80" max="81" width="4.6640625" bestFit="1" customWidth="1"/>
  </cols>
  <sheetData>
    <row r="1" spans="1:256" s="120" customFormat="1" ht="20.100000000000001" customHeight="1">
      <c r="A1" s="263" t="s">
        <v>112</v>
      </c>
      <c r="B1" s="263"/>
      <c r="C1" s="263"/>
      <c r="D1" s="263"/>
      <c r="E1" s="263" t="s">
        <v>133</v>
      </c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  <c r="IV1" s="263"/>
    </row>
    <row r="2" spans="1:256" ht="18.600000000000001" thickBot="1">
      <c r="A2" s="29"/>
      <c r="B2" s="116">
        <f>DATE(2016,9,1)</f>
        <v>42614</v>
      </c>
      <c r="C2" s="29"/>
      <c r="D2" s="260" t="s">
        <v>229</v>
      </c>
      <c r="E2" s="261"/>
      <c r="F2" s="262"/>
      <c r="G2" s="259" t="s">
        <v>113</v>
      </c>
      <c r="H2" s="259"/>
      <c r="I2" s="259"/>
      <c r="J2" s="259"/>
      <c r="K2" s="259"/>
      <c r="L2" s="259"/>
      <c r="M2" s="259"/>
      <c r="N2" s="257" t="s">
        <v>114</v>
      </c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117"/>
      <c r="AD2" s="269" t="s">
        <v>31</v>
      </c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  <c r="AX2" s="270"/>
      <c r="AY2" s="270"/>
      <c r="AZ2" s="270"/>
      <c r="BA2" s="270"/>
      <c r="BB2" s="270"/>
      <c r="BC2" s="270"/>
      <c r="BD2" s="270"/>
      <c r="BE2" s="270"/>
      <c r="BF2" s="270"/>
      <c r="BG2" s="270"/>
      <c r="BH2" s="270"/>
      <c r="BI2" s="270"/>
      <c r="BJ2" s="270"/>
      <c r="BK2" s="270"/>
      <c r="BL2" s="162"/>
      <c r="BM2" s="165"/>
      <c r="BN2" s="166"/>
      <c r="BO2" s="166"/>
      <c r="BP2" s="166"/>
      <c r="BQ2" s="165"/>
      <c r="BR2" s="169"/>
      <c r="BS2" s="185"/>
      <c r="BT2" s="185"/>
      <c r="BU2" s="185"/>
      <c r="BV2" s="185"/>
      <c r="BW2" s="185"/>
      <c r="BX2" s="185"/>
      <c r="BY2" s="185"/>
      <c r="BZ2" s="169"/>
      <c r="CA2" s="118"/>
      <c r="CB2" s="118"/>
      <c r="CC2" s="29"/>
    </row>
    <row r="3" spans="1:256" s="71" customFormat="1" ht="15" customHeight="1">
      <c r="A3" s="264" t="s">
        <v>36</v>
      </c>
      <c r="B3" s="264" t="s">
        <v>73</v>
      </c>
      <c r="C3" s="266" t="s">
        <v>30</v>
      </c>
      <c r="D3" s="264" t="s">
        <v>27</v>
      </c>
      <c r="E3" s="264" t="s">
        <v>28</v>
      </c>
      <c r="F3" s="264" t="s">
        <v>29</v>
      </c>
      <c r="G3" s="259"/>
      <c r="H3" s="259"/>
      <c r="I3" s="259"/>
      <c r="J3" s="259"/>
      <c r="K3" s="259"/>
      <c r="L3" s="259"/>
      <c r="M3" s="259"/>
      <c r="N3" s="118" t="s">
        <v>131</v>
      </c>
      <c r="O3" s="258">
        <f>DATE(2017,3,11)</f>
        <v>42805</v>
      </c>
      <c r="P3" s="257"/>
      <c r="Q3" s="118" t="s">
        <v>131</v>
      </c>
      <c r="R3" s="258"/>
      <c r="S3" s="257"/>
      <c r="T3" s="118" t="s">
        <v>131</v>
      </c>
      <c r="U3" s="258"/>
      <c r="V3" s="257"/>
      <c r="W3" s="118" t="s">
        <v>131</v>
      </c>
      <c r="X3" s="258"/>
      <c r="Y3" s="257"/>
      <c r="Z3" s="118" t="s">
        <v>131</v>
      </c>
      <c r="AA3" s="258"/>
      <c r="AB3" s="257"/>
      <c r="AC3" s="111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38" t="str">
        <f t="shared" ref="AK3:BF3" si="1">AE3</f>
        <v>Л</v>
      </c>
      <c r="AL3" s="138" t="str">
        <f t="shared" si="1"/>
        <v>ЛР</v>
      </c>
      <c r="AM3" s="138" t="str">
        <f t="shared" si="1"/>
        <v>ЛР</v>
      </c>
      <c r="AN3" s="138" t="str">
        <f t="shared" si="1"/>
        <v>Л</v>
      </c>
      <c r="AO3" s="138" t="str">
        <f t="shared" si="1"/>
        <v>ЛР</v>
      </c>
      <c r="AP3" s="138" t="str">
        <f t="shared" si="1"/>
        <v>ЛР</v>
      </c>
      <c r="AQ3" s="138" t="str">
        <f t="shared" si="1"/>
        <v>Л</v>
      </c>
      <c r="AR3" s="138" t="str">
        <f t="shared" si="1"/>
        <v>ЛР</v>
      </c>
      <c r="AS3" s="138" t="str">
        <f t="shared" si="1"/>
        <v>ЛР</v>
      </c>
      <c r="AT3" s="138" t="str">
        <f t="shared" si="1"/>
        <v>Л</v>
      </c>
      <c r="AU3" s="138" t="str">
        <f t="shared" si="1"/>
        <v>ЛР</v>
      </c>
      <c r="AV3" s="138" t="str">
        <f t="shared" si="1"/>
        <v>ЛР</v>
      </c>
      <c r="AW3" s="138" t="str">
        <f t="shared" si="1"/>
        <v>Л</v>
      </c>
      <c r="AX3" s="138" t="str">
        <f t="shared" si="1"/>
        <v>ЛР</v>
      </c>
      <c r="AY3" s="138" t="str">
        <f t="shared" si="1"/>
        <v>ЛР</v>
      </c>
      <c r="AZ3" s="138" t="str">
        <f t="shared" si="1"/>
        <v>Л</v>
      </c>
      <c r="BA3" s="138" t="str">
        <f t="shared" si="1"/>
        <v>ЛР</v>
      </c>
      <c r="BB3" s="138" t="str">
        <f t="shared" si="1"/>
        <v>ЛР</v>
      </c>
      <c r="BC3" s="138" t="str">
        <f t="shared" si="1"/>
        <v>Л</v>
      </c>
      <c r="BD3" s="138" t="str">
        <f t="shared" si="1"/>
        <v>ЛР</v>
      </c>
      <c r="BE3" s="138" t="str">
        <f t="shared" si="1"/>
        <v>ЛР</v>
      </c>
      <c r="BF3" s="138" t="str">
        <f t="shared" si="1"/>
        <v>Л</v>
      </c>
      <c r="BG3" s="163" t="str">
        <f t="shared" ref="BG3" si="2">BA3</f>
        <v>ЛР</v>
      </c>
      <c r="BH3" s="163" t="str">
        <f t="shared" ref="BH3" si="3">BB3</f>
        <v>ЛР</v>
      </c>
      <c r="BI3" s="163" t="str">
        <f t="shared" ref="BI3" si="4">BC3</f>
        <v>Л</v>
      </c>
      <c r="BJ3" s="163" t="str">
        <f t="shared" ref="BJ3" si="5">BD3</f>
        <v>ЛР</v>
      </c>
      <c r="BK3" s="163" t="str">
        <f t="shared" ref="BK3" si="6">BE3</f>
        <v>ЛР</v>
      </c>
      <c r="BL3" s="163" t="str">
        <f t="shared" ref="BL3" si="7">BF3</f>
        <v>Л</v>
      </c>
      <c r="BM3" s="163" t="str">
        <f t="shared" ref="BM3" si="8">BG3</f>
        <v>ЛР</v>
      </c>
      <c r="BN3" s="163" t="s">
        <v>4</v>
      </c>
      <c r="BO3" s="167" t="str">
        <f t="shared" ref="BO3" si="9">BI3</f>
        <v>Л</v>
      </c>
      <c r="BP3" s="167" t="str">
        <f t="shared" ref="BP3" si="10">BJ3</f>
        <v>ЛР</v>
      </c>
      <c r="BQ3" s="167" t="s">
        <v>4</v>
      </c>
      <c r="BR3" s="167" t="str">
        <f t="shared" ref="BR3" si="11">BL3</f>
        <v>Л</v>
      </c>
      <c r="BS3" s="188" t="s">
        <v>4</v>
      </c>
      <c r="BT3" s="188" t="s">
        <v>32</v>
      </c>
      <c r="BU3" s="226" t="s">
        <v>4</v>
      </c>
      <c r="BV3" s="226" t="s">
        <v>4</v>
      </c>
      <c r="BW3" s="183" t="s">
        <v>32</v>
      </c>
      <c r="BX3" s="226" t="s">
        <v>4</v>
      </c>
      <c r="BY3" s="229" t="s">
        <v>32</v>
      </c>
      <c r="BZ3" s="226" t="s">
        <v>4</v>
      </c>
      <c r="CA3" s="14"/>
      <c r="CB3" s="14"/>
      <c r="CC3" s="123"/>
    </row>
    <row r="4" spans="1:256" s="68" customFormat="1" ht="44.4">
      <c r="A4" s="264"/>
      <c r="B4" s="264"/>
      <c r="C4" s="266"/>
      <c r="D4" s="264"/>
      <c r="E4" s="264"/>
      <c r="F4" s="264"/>
      <c r="G4" s="13" t="s">
        <v>115</v>
      </c>
      <c r="H4" s="13" t="s">
        <v>223</v>
      </c>
      <c r="I4" s="13" t="s">
        <v>224</v>
      </c>
      <c r="J4" s="13" t="s">
        <v>225</v>
      </c>
      <c r="K4" s="13" t="s">
        <v>226</v>
      </c>
      <c r="L4" s="222" t="s">
        <v>227</v>
      </c>
      <c r="M4" s="222" t="s">
        <v>228</v>
      </c>
      <c r="N4" s="13" t="s">
        <v>122</v>
      </c>
      <c r="O4" s="13" t="s">
        <v>123</v>
      </c>
      <c r="P4" s="13" t="s">
        <v>124</v>
      </c>
      <c r="Q4" s="13" t="s">
        <v>125</v>
      </c>
      <c r="R4" s="13" t="s">
        <v>126</v>
      </c>
      <c r="S4" s="13" t="s">
        <v>127</v>
      </c>
      <c r="T4" s="13" t="s">
        <v>128</v>
      </c>
      <c r="U4" s="13" t="s">
        <v>129</v>
      </c>
      <c r="V4" s="13" t="s">
        <v>130</v>
      </c>
      <c r="W4" s="13" t="s">
        <v>135</v>
      </c>
      <c r="X4" s="13" t="s">
        <v>136</v>
      </c>
      <c r="Y4" s="13" t="s">
        <v>137</v>
      </c>
      <c r="Z4" s="13" t="s">
        <v>138</v>
      </c>
      <c r="AA4" s="13" t="s">
        <v>139</v>
      </c>
      <c r="AB4" s="13" t="s">
        <v>140</v>
      </c>
      <c r="AC4" s="244" t="s">
        <v>33</v>
      </c>
      <c r="AD4" s="119">
        <f>DATE(2017,2,11)</f>
        <v>42777</v>
      </c>
      <c r="AE4" s="119">
        <f>DATE(2017,2,11)</f>
        <v>42777</v>
      </c>
      <c r="AF4" s="119">
        <f>DATE(2017,2,17)</f>
        <v>42783</v>
      </c>
      <c r="AG4" s="119">
        <f>DATE(2017,2,18)</f>
        <v>42784</v>
      </c>
      <c r="AH4" s="119">
        <f>DATE(2017,2,18)</f>
        <v>42784</v>
      </c>
      <c r="AI4" s="119">
        <f>DATE(2017,2,18)</f>
        <v>42784</v>
      </c>
      <c r="AJ4" s="119">
        <f>AD4+14</f>
        <v>42791</v>
      </c>
      <c r="AK4" s="119">
        <f>AE4+14</f>
        <v>42791</v>
      </c>
      <c r="AL4" s="119">
        <f t="shared" ref="AL4:BF4" si="12">AF4+14</f>
        <v>42797</v>
      </c>
      <c r="AM4" s="119">
        <f t="shared" si="12"/>
        <v>42798</v>
      </c>
      <c r="AN4" s="119">
        <f t="shared" si="12"/>
        <v>42798</v>
      </c>
      <c r="AO4" s="119">
        <f t="shared" si="12"/>
        <v>42798</v>
      </c>
      <c r="AP4" s="119">
        <f t="shared" si="12"/>
        <v>42805</v>
      </c>
      <c r="AQ4" s="119">
        <f t="shared" si="12"/>
        <v>42805</v>
      </c>
      <c r="AR4" s="119">
        <f t="shared" si="12"/>
        <v>42811</v>
      </c>
      <c r="AS4" s="119">
        <f t="shared" si="12"/>
        <v>42812</v>
      </c>
      <c r="AT4" s="119">
        <f t="shared" si="12"/>
        <v>42812</v>
      </c>
      <c r="AU4" s="119">
        <f t="shared" si="12"/>
        <v>42812</v>
      </c>
      <c r="AV4" s="119">
        <f t="shared" si="12"/>
        <v>42819</v>
      </c>
      <c r="AW4" s="119">
        <f t="shared" si="12"/>
        <v>42819</v>
      </c>
      <c r="AX4" s="119">
        <f t="shared" si="12"/>
        <v>42825</v>
      </c>
      <c r="AY4" s="119">
        <f t="shared" si="12"/>
        <v>42826</v>
      </c>
      <c r="AZ4" s="119">
        <f t="shared" si="12"/>
        <v>42826</v>
      </c>
      <c r="BA4" s="119">
        <f t="shared" si="12"/>
        <v>42826</v>
      </c>
      <c r="BB4" s="119">
        <f t="shared" si="12"/>
        <v>42833</v>
      </c>
      <c r="BC4" s="119">
        <f t="shared" si="12"/>
        <v>42833</v>
      </c>
      <c r="BD4" s="119">
        <f t="shared" si="12"/>
        <v>42839</v>
      </c>
      <c r="BE4" s="119">
        <f t="shared" si="12"/>
        <v>42840</v>
      </c>
      <c r="BF4" s="119">
        <f t="shared" si="12"/>
        <v>42840</v>
      </c>
      <c r="BG4" s="119">
        <f t="shared" ref="BG4" si="13">BA4+14</f>
        <v>42840</v>
      </c>
      <c r="BH4" s="119">
        <f t="shared" ref="BH4" si="14">BB4+14</f>
        <v>42847</v>
      </c>
      <c r="BI4" s="119">
        <f t="shared" ref="BI4" si="15">BC4+14</f>
        <v>42847</v>
      </c>
      <c r="BJ4" s="119">
        <f t="shared" ref="BJ4" si="16">BD4+14</f>
        <v>42853</v>
      </c>
      <c r="BK4" s="119">
        <f t="shared" ref="BK4" si="17">BE4+14</f>
        <v>42854</v>
      </c>
      <c r="BL4" s="119">
        <f t="shared" ref="BL4" si="18">BF4+14</f>
        <v>42854</v>
      </c>
      <c r="BM4" s="119">
        <f t="shared" ref="BM4" si="19">BG4+14</f>
        <v>42854</v>
      </c>
      <c r="BN4" s="119">
        <f t="shared" ref="BN4" si="20">BH4+14</f>
        <v>42861</v>
      </c>
      <c r="BO4" s="119">
        <f t="shared" ref="BO4" si="21">BI4+14</f>
        <v>42861</v>
      </c>
      <c r="BP4" s="119">
        <f t="shared" ref="BP4" si="22">BJ4+14</f>
        <v>42867</v>
      </c>
      <c r="BQ4" s="119">
        <f t="shared" ref="BQ4:BR4" si="23">BK4+14</f>
        <v>42868</v>
      </c>
      <c r="BR4" s="119">
        <f t="shared" si="23"/>
        <v>42868</v>
      </c>
      <c r="BS4" s="119">
        <f>BR4+7</f>
        <v>42875</v>
      </c>
      <c r="BT4" s="119">
        <f>BS4</f>
        <v>42875</v>
      </c>
      <c r="BU4" s="228">
        <v>42881</v>
      </c>
      <c r="BV4" s="228">
        <v>42882</v>
      </c>
      <c r="BW4" s="228">
        <v>42882</v>
      </c>
      <c r="BX4" s="228">
        <v>42882</v>
      </c>
      <c r="BY4" s="119">
        <f>BW4+7</f>
        <v>42889</v>
      </c>
      <c r="BZ4" s="119">
        <f>BX4+7</f>
        <v>42889</v>
      </c>
      <c r="CA4" s="5" t="s">
        <v>5</v>
      </c>
      <c r="CB4" s="5" t="s">
        <v>6</v>
      </c>
      <c r="CC4" s="5" t="s">
        <v>134</v>
      </c>
    </row>
    <row r="5" spans="1:256" s="68" customFormat="1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5.25</v>
      </c>
      <c r="H5" s="52">
        <f>ROUND('Лр1(ч1)'!K5,2)</f>
        <v>5.98</v>
      </c>
      <c r="I5" s="52">
        <f>ROUND('Лр1(ч2)'!K5,2)</f>
        <v>5.25</v>
      </c>
      <c r="J5" s="52">
        <f>ROUND('Лр1(ч3)'!K5,2)</f>
        <v>5.17</v>
      </c>
      <c r="K5" s="52">
        <f>ROUND('Лр1(ч4)'!K5,2)</f>
        <v>4.68</v>
      </c>
      <c r="L5" s="52">
        <f>ROUND('Лр2(ч1)'!K5,2)</f>
        <v>7.5</v>
      </c>
      <c r="M5" s="53">
        <f>ROUND('Лр3(ч1)'!K5,2)</f>
        <v>0.82</v>
      </c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52">
        <v>1</v>
      </c>
      <c r="AD5" s="16" t="s">
        <v>141</v>
      </c>
      <c r="AE5" s="137" t="s">
        <v>141</v>
      </c>
      <c r="AF5" s="149">
        <v>2</v>
      </c>
      <c r="AG5" s="149">
        <v>2</v>
      </c>
      <c r="AH5" s="65">
        <v>2</v>
      </c>
      <c r="AI5" s="65"/>
      <c r="AJ5" s="153">
        <v>2</v>
      </c>
      <c r="AK5" s="65">
        <v>2</v>
      </c>
      <c r="AL5" s="153" t="s">
        <v>141</v>
      </c>
      <c r="AM5" s="153" t="s">
        <v>141</v>
      </c>
      <c r="AN5" s="150" t="s">
        <v>141</v>
      </c>
      <c r="AO5" s="65"/>
      <c r="AP5" s="168">
        <v>2</v>
      </c>
      <c r="AQ5" s="168">
        <v>2</v>
      </c>
      <c r="AR5" s="168" t="s">
        <v>141</v>
      </c>
      <c r="AS5" s="168" t="s">
        <v>141</v>
      </c>
      <c r="AT5" s="168" t="s">
        <v>141</v>
      </c>
      <c r="AU5" s="65"/>
      <c r="AV5" s="168">
        <v>2</v>
      </c>
      <c r="AW5" s="65"/>
      <c r="AX5" s="168" t="s">
        <v>141</v>
      </c>
      <c r="AY5" s="168">
        <v>2</v>
      </c>
      <c r="AZ5" s="168">
        <v>2</v>
      </c>
      <c r="BA5" s="100"/>
      <c r="BB5" s="168">
        <v>2</v>
      </c>
      <c r="BC5" s="168">
        <v>2</v>
      </c>
      <c r="BD5" s="168" t="s">
        <v>141</v>
      </c>
      <c r="BE5" s="168" t="s">
        <v>141</v>
      </c>
      <c r="BF5" s="1" t="s">
        <v>141</v>
      </c>
      <c r="BG5" s="1"/>
      <c r="BH5" s="1">
        <v>2</v>
      </c>
      <c r="BI5" s="168">
        <v>2</v>
      </c>
      <c r="BJ5" s="168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141</v>
      </c>
      <c r="BS5" s="1">
        <v>2</v>
      </c>
      <c r="BT5" s="1">
        <v>2</v>
      </c>
      <c r="BU5" s="225">
        <v>2</v>
      </c>
      <c r="BV5" s="225">
        <v>2</v>
      </c>
      <c r="BW5" s="1">
        <v>2</v>
      </c>
      <c r="BX5" s="1"/>
      <c r="BY5" s="1">
        <v>2</v>
      </c>
      <c r="BZ5" s="1">
        <f>2+8</f>
        <v>10</v>
      </c>
      <c r="CA5" s="83">
        <f>SUM(AD5:BZ5)+SUM(G5:M5)+P5+S5+V5+Y5+AB5+AC5</f>
        <v>99.65</v>
      </c>
      <c r="CB5" s="99">
        <f t="shared" ref="CB5:CB42" si="25">$AM$45+(CA5-$AG$45)*($AM$44-$AM$45)/($AG$44-$AG$45)</f>
        <v>5.1224590976698057</v>
      </c>
      <c r="CC5" s="256">
        <f>ROUNDUP(CB5,0)</f>
        <v>6</v>
      </c>
    </row>
    <row r="6" spans="1:256" s="68" customFormat="1">
      <c r="A6" s="188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8.17</v>
      </c>
      <c r="H6" s="52">
        <f>ROUND('Лр1(ч1)'!K6,2)</f>
        <v>6.24</v>
      </c>
      <c r="I6" s="52">
        <f>ROUND('Лр1(ч2)'!K6,2)</f>
        <v>6.04</v>
      </c>
      <c r="J6" s="52">
        <f>ROUND('Лр1(ч3)'!K6,2)</f>
        <v>5.08</v>
      </c>
      <c r="K6" s="52">
        <f>ROUND('Лр1(ч4)'!K6,2)</f>
        <v>5.42</v>
      </c>
      <c r="L6" s="52">
        <f>ROUND('Лр2(ч1)'!K6,2)</f>
        <v>8.27</v>
      </c>
      <c r="M6" s="53">
        <f>ROUND('Лр3(ч1)'!K6,2)</f>
        <v>0.82</v>
      </c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52">
        <v>1</v>
      </c>
      <c r="AD6" s="16">
        <v>2</v>
      </c>
      <c r="AE6" s="65">
        <v>2</v>
      </c>
      <c r="AF6" s="149">
        <v>2</v>
      </c>
      <c r="AG6" s="149">
        <v>2</v>
      </c>
      <c r="AH6" s="65">
        <v>2</v>
      </c>
      <c r="AI6" s="65"/>
      <c r="AJ6" s="153">
        <v>2</v>
      </c>
      <c r="AK6" s="65">
        <v>2</v>
      </c>
      <c r="AL6" s="153" t="s">
        <v>141</v>
      </c>
      <c r="AM6" s="153">
        <v>2</v>
      </c>
      <c r="AN6" s="65">
        <v>2</v>
      </c>
      <c r="AO6" s="65"/>
      <c r="AP6" s="168">
        <v>2</v>
      </c>
      <c r="AQ6" s="168">
        <v>2</v>
      </c>
      <c r="AR6" s="168" t="s">
        <v>141</v>
      </c>
      <c r="AS6" s="168">
        <v>2</v>
      </c>
      <c r="AT6" s="168">
        <v>2</v>
      </c>
      <c r="AU6" s="89"/>
      <c r="AV6" s="168">
        <v>2</v>
      </c>
      <c r="AW6" s="95"/>
      <c r="AX6" s="168" t="s">
        <v>141</v>
      </c>
      <c r="AY6" s="168">
        <v>2</v>
      </c>
      <c r="AZ6" s="168">
        <v>2</v>
      </c>
      <c r="BA6" s="100"/>
      <c r="BB6" s="168">
        <v>2</v>
      </c>
      <c r="BC6" s="168">
        <v>2</v>
      </c>
      <c r="BD6" s="168">
        <v>2</v>
      </c>
      <c r="BE6" s="168" t="s">
        <v>141</v>
      </c>
      <c r="BF6" s="1" t="s">
        <v>141</v>
      </c>
      <c r="BG6" s="1"/>
      <c r="BH6" s="1">
        <v>2</v>
      </c>
      <c r="BI6" s="168">
        <v>2</v>
      </c>
      <c r="BJ6" s="168" t="s">
        <v>141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141</v>
      </c>
      <c r="BR6" s="1" t="s">
        <v>141</v>
      </c>
      <c r="BS6" s="1">
        <v>2</v>
      </c>
      <c r="BT6" s="1">
        <v>2</v>
      </c>
      <c r="BU6" s="225">
        <v>2</v>
      </c>
      <c r="BV6" s="225">
        <v>2</v>
      </c>
      <c r="BW6" s="1">
        <v>2</v>
      </c>
      <c r="BX6" s="1"/>
      <c r="BY6" s="1">
        <v>2</v>
      </c>
      <c r="BZ6" s="1">
        <v>2</v>
      </c>
      <c r="CA6" s="83">
        <f>SUM(AD6:BZ6)+SUM(G6:M6)+P6+S6+V6+Y6+AB6+AC6</f>
        <v>107.03999999999999</v>
      </c>
      <c r="CB6" s="9">
        <f t="shared" si="25"/>
        <v>5.7819533961328684</v>
      </c>
      <c r="CC6" s="256">
        <f t="shared" ref="CC6:CC23" si="28">ROUNDUP(CB6,0)</f>
        <v>6</v>
      </c>
    </row>
    <row r="7" spans="1:256" s="68" customFormat="1">
      <c r="A7" s="188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5.25</v>
      </c>
      <c r="I7" s="52">
        <f>ROUND('Лр1(ч2)'!K7,2)</f>
        <v>5.25</v>
      </c>
      <c r="J7" s="52">
        <f>ROUND('Лр1(ч3)'!K7,2)</f>
        <v>5.08</v>
      </c>
      <c r="K7" s="52">
        <f>ROUND('Лр1(ч4)'!K7,2)</f>
        <v>4.8899999999999997</v>
      </c>
      <c r="L7" s="52">
        <f>ROUND('Лр2(ч1)'!K7,2)</f>
        <v>6.82</v>
      </c>
      <c r="M7" s="53">
        <f>ROUND('Лр3(ч1)'!K7,2)</f>
        <v>0</v>
      </c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9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28">
        <v>1</v>
      </c>
      <c r="AD7" s="124" t="s">
        <v>141</v>
      </c>
      <c r="AE7" s="137" t="s">
        <v>141</v>
      </c>
      <c r="AF7" s="149" t="s">
        <v>141</v>
      </c>
      <c r="AG7" s="149" t="s">
        <v>141</v>
      </c>
      <c r="AH7" s="65" t="s">
        <v>141</v>
      </c>
      <c r="AI7" s="65"/>
      <c r="AJ7" s="153" t="s">
        <v>141</v>
      </c>
      <c r="AK7" s="65" t="s">
        <v>141</v>
      </c>
      <c r="AL7" s="153" t="s">
        <v>141</v>
      </c>
      <c r="AM7" s="153" t="s">
        <v>141</v>
      </c>
      <c r="AN7" s="150">
        <v>2</v>
      </c>
      <c r="AO7" s="81"/>
      <c r="AP7" s="168" t="s">
        <v>141</v>
      </c>
      <c r="AQ7" s="168">
        <v>2</v>
      </c>
      <c r="AR7" s="168" t="s">
        <v>141</v>
      </c>
      <c r="AS7" s="168">
        <v>2</v>
      </c>
      <c r="AT7" s="168">
        <v>2</v>
      </c>
      <c r="AU7" s="89"/>
      <c r="AV7" s="168">
        <v>2</v>
      </c>
      <c r="AW7" s="95"/>
      <c r="AX7" s="168" t="s">
        <v>141</v>
      </c>
      <c r="AY7" s="168">
        <v>2</v>
      </c>
      <c r="AZ7" s="168" t="s">
        <v>141</v>
      </c>
      <c r="BA7" s="100"/>
      <c r="BB7" s="168" t="s">
        <v>141</v>
      </c>
      <c r="BC7" s="168" t="s">
        <v>141</v>
      </c>
      <c r="BD7" s="168">
        <v>2</v>
      </c>
      <c r="BE7" s="168" t="s">
        <v>141</v>
      </c>
      <c r="BF7" s="1" t="s">
        <v>141</v>
      </c>
      <c r="BG7" s="1"/>
      <c r="BH7" s="1" t="s">
        <v>141</v>
      </c>
      <c r="BI7" s="168" t="s">
        <v>141</v>
      </c>
      <c r="BJ7" s="168" t="s">
        <v>141</v>
      </c>
      <c r="BK7" s="1" t="s">
        <v>141</v>
      </c>
      <c r="BL7" s="1" t="s">
        <v>141</v>
      </c>
      <c r="BM7" s="1"/>
      <c r="BN7" s="1">
        <v>2</v>
      </c>
      <c r="BO7" s="1">
        <v>2</v>
      </c>
      <c r="BP7" s="1">
        <v>0</v>
      </c>
      <c r="BQ7" s="1" t="s">
        <v>141</v>
      </c>
      <c r="BR7" s="1" t="s">
        <v>141</v>
      </c>
      <c r="BS7" s="1" t="s">
        <v>141</v>
      </c>
      <c r="BT7" s="1" t="s">
        <v>141</v>
      </c>
      <c r="BU7" s="225" t="s">
        <v>141</v>
      </c>
      <c r="BV7" s="225" t="s">
        <v>141</v>
      </c>
      <c r="BW7" s="1">
        <v>2</v>
      </c>
      <c r="BX7" s="1"/>
      <c r="BY7" s="1" t="s">
        <v>141</v>
      </c>
      <c r="BZ7" s="1" t="s">
        <v>141</v>
      </c>
      <c r="CA7" s="83">
        <f t="shared" ref="CA7:CA42" si="30">SUM(AD7:BZ7)+SUM(G7:M7)+P7+S7+V7+Y7+AB7+AC7</f>
        <v>48.29</v>
      </c>
      <c r="CB7" s="9">
        <f t="shared" si="25"/>
        <v>0.5390183440753592</v>
      </c>
      <c r="CC7" s="126">
        <f t="shared" si="28"/>
        <v>1</v>
      </c>
    </row>
    <row r="8" spans="1:256" s="68" customFormat="1">
      <c r="A8" s="188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9.3800000000000008</v>
      </c>
      <c r="H8" s="52">
        <f>ROUND('Лр1(ч1)'!K8,2)</f>
        <v>6.24</v>
      </c>
      <c r="I8" s="52">
        <f>ROUND('Лр1(ч2)'!K8,2)</f>
        <v>2.2400000000000002</v>
      </c>
      <c r="J8" s="52">
        <f>ROUND('Лр1(ч3)'!K8,2)</f>
        <v>5.25</v>
      </c>
      <c r="K8" s="52">
        <f>ROUND('Лр1(ч4)'!K8,2)</f>
        <v>0.81</v>
      </c>
      <c r="L8" s="52">
        <f>ROUND('Лр2(ч1)'!K8,2)</f>
        <v>8.09</v>
      </c>
      <c r="M8" s="53">
        <f>ROUND('Лр3(ч1)'!K8,2)</f>
        <v>0</v>
      </c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9"/>
        <v>0</v>
      </c>
      <c r="Z8" s="17"/>
      <c r="AA8" s="93"/>
      <c r="AB8" s="53"/>
      <c r="AC8" s="52">
        <v>1</v>
      </c>
      <c r="AD8" s="12">
        <v>2</v>
      </c>
      <c r="AE8" s="65">
        <v>2</v>
      </c>
      <c r="AF8" s="149">
        <v>2</v>
      </c>
      <c r="AG8" s="149" t="s">
        <v>141</v>
      </c>
      <c r="AH8" s="65" t="s">
        <v>141</v>
      </c>
      <c r="AI8" s="65"/>
      <c r="AJ8" s="153">
        <v>2</v>
      </c>
      <c r="AK8" s="65">
        <v>2</v>
      </c>
      <c r="AL8" s="153" t="s">
        <v>141</v>
      </c>
      <c r="AM8" s="153" t="s">
        <v>141</v>
      </c>
      <c r="AN8" s="150" t="s">
        <v>141</v>
      </c>
      <c r="AO8" s="81"/>
      <c r="AP8" s="168">
        <v>2</v>
      </c>
      <c r="AQ8" s="168">
        <v>2</v>
      </c>
      <c r="AR8" s="168" t="s">
        <v>141</v>
      </c>
      <c r="AS8" s="168" t="s">
        <v>141</v>
      </c>
      <c r="AT8" s="168" t="s">
        <v>141</v>
      </c>
      <c r="AU8" s="65"/>
      <c r="AV8" s="168">
        <v>2</v>
      </c>
      <c r="AW8" s="95"/>
      <c r="AX8" s="168" t="s">
        <v>141</v>
      </c>
      <c r="AY8" s="168">
        <v>2</v>
      </c>
      <c r="AZ8" s="168">
        <v>2</v>
      </c>
      <c r="BA8" s="100"/>
      <c r="BB8" s="168">
        <v>2</v>
      </c>
      <c r="BC8" s="168">
        <v>2</v>
      </c>
      <c r="BD8" s="168" t="s">
        <v>141</v>
      </c>
      <c r="BE8" s="168" t="s">
        <v>141</v>
      </c>
      <c r="BF8" s="168" t="s">
        <v>141</v>
      </c>
      <c r="BG8" s="1"/>
      <c r="BH8" s="1">
        <v>2</v>
      </c>
      <c r="BI8" s="168">
        <v>2</v>
      </c>
      <c r="BJ8" s="168" t="s">
        <v>141</v>
      </c>
      <c r="BK8" s="1" t="s">
        <v>141</v>
      </c>
      <c r="BL8" s="1" t="s">
        <v>141</v>
      </c>
      <c r="BM8" s="1"/>
      <c r="BN8" s="1" t="s">
        <v>141</v>
      </c>
      <c r="BO8" s="1" t="s">
        <v>141</v>
      </c>
      <c r="BP8" s="1" t="s">
        <v>141</v>
      </c>
      <c r="BQ8" s="1" t="s">
        <v>141</v>
      </c>
      <c r="BR8" s="1" t="s">
        <v>141</v>
      </c>
      <c r="BS8" s="1">
        <v>2</v>
      </c>
      <c r="BT8" s="1">
        <v>2</v>
      </c>
      <c r="BU8" s="225">
        <v>2</v>
      </c>
      <c r="BV8" s="225">
        <v>2</v>
      </c>
      <c r="BW8" s="1">
        <v>2</v>
      </c>
      <c r="BX8" s="1"/>
      <c r="BY8" s="1">
        <v>2</v>
      </c>
      <c r="BZ8" s="1">
        <v>2</v>
      </c>
      <c r="CA8" s="83">
        <f>SUM(AD8:BZ8)+SUM(G8:M8)+P8+S8+V8+Y8+AB8+AC8</f>
        <v>75.009999999999991</v>
      </c>
      <c r="CB8" s="9">
        <f t="shared" si="25"/>
        <v>2.9235498264749613</v>
      </c>
      <c r="CC8" s="126">
        <f t="shared" si="28"/>
        <v>3</v>
      </c>
    </row>
    <row r="9" spans="1:256" s="68" customFormat="1">
      <c r="A9" s="188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5.08</v>
      </c>
      <c r="K9" s="52">
        <f>ROUND('Лр1(ч4)'!K9,2)</f>
        <v>0</v>
      </c>
      <c r="L9" s="52">
        <f>ROUND('Лр2(ч1)'!K9,2)</f>
        <v>7.5</v>
      </c>
      <c r="M9" s="53">
        <f>ROUND('Лр3(ч1)'!K9,2)</f>
        <v>0</v>
      </c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9"/>
        <v>0</v>
      </c>
      <c r="Z9" s="17"/>
      <c r="AA9" s="93"/>
      <c r="AB9" s="53"/>
      <c r="AC9" s="128"/>
      <c r="AD9" s="12">
        <v>2</v>
      </c>
      <c r="AE9" s="65">
        <v>2</v>
      </c>
      <c r="AF9" s="149">
        <v>2</v>
      </c>
      <c r="AG9" s="149">
        <v>2</v>
      </c>
      <c r="AH9" s="65">
        <v>2</v>
      </c>
      <c r="AI9" s="65"/>
      <c r="AJ9" s="153" t="s">
        <v>141</v>
      </c>
      <c r="AK9" s="65">
        <v>1</v>
      </c>
      <c r="AL9" s="153">
        <v>2</v>
      </c>
      <c r="AM9" s="153">
        <v>2</v>
      </c>
      <c r="AN9" s="65">
        <v>2</v>
      </c>
      <c r="AO9" s="65"/>
      <c r="AP9" s="168">
        <v>2</v>
      </c>
      <c r="AQ9" s="168">
        <v>2</v>
      </c>
      <c r="AR9" s="168">
        <v>2</v>
      </c>
      <c r="AS9" s="168">
        <v>2</v>
      </c>
      <c r="AT9" s="168">
        <v>2</v>
      </c>
      <c r="AU9" s="65"/>
      <c r="AV9" s="168">
        <v>2</v>
      </c>
      <c r="AW9" s="65"/>
      <c r="AX9" s="168">
        <v>2</v>
      </c>
      <c r="AY9" s="168">
        <v>2</v>
      </c>
      <c r="AZ9" s="168">
        <v>2</v>
      </c>
      <c r="BA9" s="100"/>
      <c r="BB9" s="168">
        <v>2</v>
      </c>
      <c r="BC9" s="168">
        <v>2</v>
      </c>
      <c r="BD9" s="168">
        <v>2</v>
      </c>
      <c r="BE9" s="168">
        <v>2</v>
      </c>
      <c r="BF9" s="168">
        <v>2</v>
      </c>
      <c r="BG9" s="1"/>
      <c r="BH9" s="1">
        <v>2</v>
      </c>
      <c r="BI9" s="168">
        <v>2</v>
      </c>
      <c r="BJ9" s="168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25">
        <v>2</v>
      </c>
      <c r="BV9" s="225">
        <v>2</v>
      </c>
      <c r="BW9" s="1">
        <v>2</v>
      </c>
      <c r="BX9" s="1"/>
      <c r="BY9" s="1">
        <v>2</v>
      </c>
      <c r="BZ9" s="1">
        <v>2</v>
      </c>
      <c r="CA9" s="83">
        <f t="shared" si="30"/>
        <v>97.710000000000008</v>
      </c>
      <c r="CB9" s="9">
        <f t="shared" si="25"/>
        <v>4.9493306891422906</v>
      </c>
      <c r="CC9" s="126">
        <f t="shared" si="28"/>
        <v>5</v>
      </c>
    </row>
    <row r="10" spans="1:256" s="68" customFormat="1">
      <c r="A10" s="188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25.33</v>
      </c>
      <c r="H10" s="52">
        <f>ROUND('Лр1(ч1)'!K10,2)</f>
        <v>6.71</v>
      </c>
      <c r="I10" s="52">
        <f>ROUND('Лр1(ч2)'!K10,2)</f>
        <v>4.8899999999999997</v>
      </c>
      <c r="J10" s="52">
        <f>ROUND('Лр1(ч3)'!K10,2)</f>
        <v>5.55</v>
      </c>
      <c r="K10" s="52">
        <f>ROUND('Лр1(ч4)'!K10,2)</f>
        <v>5.72</v>
      </c>
      <c r="L10" s="52">
        <f>ROUND('Лр2(ч1)'!K10,2)</f>
        <v>8.49</v>
      </c>
      <c r="M10" s="53">
        <f>ROUND('Лр3(ч1)'!K10,2)</f>
        <v>0</v>
      </c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9"/>
        <v>0</v>
      </c>
      <c r="Z10" s="17"/>
      <c r="AA10" s="93"/>
      <c r="AB10" s="53"/>
      <c r="AC10" s="52">
        <v>1</v>
      </c>
      <c r="AD10" s="12">
        <v>2</v>
      </c>
      <c r="AE10" s="65">
        <v>2</v>
      </c>
      <c r="AF10" s="149">
        <v>2</v>
      </c>
      <c r="AG10" s="149">
        <v>2</v>
      </c>
      <c r="AH10" s="65">
        <v>2</v>
      </c>
      <c r="AI10" s="65"/>
      <c r="AJ10" s="153" t="s">
        <v>141</v>
      </c>
      <c r="AK10" s="65">
        <v>2</v>
      </c>
      <c r="AL10" s="153">
        <v>2</v>
      </c>
      <c r="AM10" s="153" t="s">
        <v>141</v>
      </c>
      <c r="AN10" s="65">
        <v>4</v>
      </c>
      <c r="AO10" s="81"/>
      <c r="AP10" s="168">
        <v>2</v>
      </c>
      <c r="AQ10" s="168">
        <v>2</v>
      </c>
      <c r="AR10" s="168" t="s">
        <v>141</v>
      </c>
      <c r="AS10" s="168">
        <v>2</v>
      </c>
      <c r="AT10" s="168">
        <v>2</v>
      </c>
      <c r="AU10" s="89"/>
      <c r="AV10" s="168">
        <v>2</v>
      </c>
      <c r="AW10" s="65"/>
      <c r="AX10" s="168">
        <v>2</v>
      </c>
      <c r="AY10" s="168">
        <v>2</v>
      </c>
      <c r="AZ10" s="168">
        <v>2</v>
      </c>
      <c r="BA10" s="100"/>
      <c r="BB10" s="168">
        <v>2</v>
      </c>
      <c r="BC10" s="168">
        <v>2</v>
      </c>
      <c r="BD10" s="168">
        <v>2</v>
      </c>
      <c r="BE10" s="168">
        <v>2</v>
      </c>
      <c r="BF10" s="168">
        <v>2</v>
      </c>
      <c r="BG10" s="1"/>
      <c r="BH10" s="1">
        <v>2</v>
      </c>
      <c r="BI10" s="168">
        <v>2</v>
      </c>
      <c r="BJ10" s="168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25">
        <v>2</v>
      </c>
      <c r="BV10" s="225">
        <v>2</v>
      </c>
      <c r="BW10" s="1">
        <v>2</v>
      </c>
      <c r="BX10" s="1"/>
      <c r="BY10" s="1">
        <v>2</v>
      </c>
      <c r="BZ10" s="1">
        <v>2</v>
      </c>
      <c r="CA10" s="83">
        <f>SUM(AD10:BZ10)+SUM(G10:M10)+P10+S10+V10+Y10+AB10+AC10</f>
        <v>135.69</v>
      </c>
      <c r="CB10" s="9">
        <f t="shared" si="25"/>
        <v>8.3387208725830426</v>
      </c>
      <c r="CC10" s="256">
        <f t="shared" si="28"/>
        <v>9</v>
      </c>
    </row>
    <row r="11" spans="1:256" s="68" customFormat="1">
      <c r="A11" s="188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2.38</v>
      </c>
      <c r="H11" s="52">
        <f>ROUND('Лр1(ч1)'!K11,2)</f>
        <v>5.98</v>
      </c>
      <c r="I11" s="52">
        <f>ROUND('Лр1(ч2)'!K11,2)</f>
        <v>4.09</v>
      </c>
      <c r="J11" s="52">
        <f>ROUND('Лр1(ч3)'!K11,2)</f>
        <v>5.17</v>
      </c>
      <c r="K11" s="52">
        <f>ROUND('Лр1(ч4)'!K11,2)</f>
        <v>1.56</v>
      </c>
      <c r="L11" s="52">
        <f>ROUND('Лр2(ч1)'!K11,2)</f>
        <v>8.14</v>
      </c>
      <c r="M11" s="53">
        <f>ROUND('Лр3(ч1)'!K11,2)</f>
        <v>0.97</v>
      </c>
      <c r="N11" s="20"/>
      <c r="O11" s="93"/>
      <c r="P11" s="53">
        <f t="shared" ref="P11:P40" si="31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9"/>
        <v>0</v>
      </c>
      <c r="Z11" s="17"/>
      <c r="AA11" s="93"/>
      <c r="AB11" s="53"/>
      <c r="AC11" s="52">
        <v>1</v>
      </c>
      <c r="AD11" s="12">
        <v>2</v>
      </c>
      <c r="AE11" s="65">
        <v>2</v>
      </c>
      <c r="AF11" s="149">
        <v>2</v>
      </c>
      <c r="AG11" s="149">
        <v>2</v>
      </c>
      <c r="AH11" s="65">
        <v>2</v>
      </c>
      <c r="AI11" s="65"/>
      <c r="AJ11" s="153">
        <v>2</v>
      </c>
      <c r="AK11" s="65">
        <v>2</v>
      </c>
      <c r="AL11" s="153">
        <v>2</v>
      </c>
      <c r="AM11" s="153">
        <v>2</v>
      </c>
      <c r="AN11" s="150" t="s">
        <v>141</v>
      </c>
      <c r="AO11" s="81"/>
      <c r="AP11" s="168">
        <v>2</v>
      </c>
      <c r="AQ11" s="168">
        <v>2</v>
      </c>
      <c r="AR11" s="168">
        <v>2</v>
      </c>
      <c r="AS11" s="168">
        <v>2</v>
      </c>
      <c r="AT11" s="168">
        <v>2</v>
      </c>
      <c r="AU11" s="89"/>
      <c r="AV11" s="168">
        <v>2</v>
      </c>
      <c r="AW11" s="65"/>
      <c r="AX11" s="168">
        <v>2</v>
      </c>
      <c r="AY11" s="168">
        <v>2</v>
      </c>
      <c r="AZ11" s="168">
        <v>2</v>
      </c>
      <c r="BA11" s="100"/>
      <c r="BB11" s="168" t="s">
        <v>141</v>
      </c>
      <c r="BC11" s="168" t="s">
        <v>141</v>
      </c>
      <c r="BD11" s="168">
        <v>2</v>
      </c>
      <c r="BE11" s="168">
        <v>2</v>
      </c>
      <c r="BF11" s="168">
        <v>2</v>
      </c>
      <c r="BG11" s="1"/>
      <c r="BH11" s="1">
        <v>2</v>
      </c>
      <c r="BI11" s="168">
        <v>2</v>
      </c>
      <c r="BJ11" s="168" t="s">
        <v>141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25">
        <v>2</v>
      </c>
      <c r="BV11" s="225">
        <v>0</v>
      </c>
      <c r="BW11" s="1">
        <v>2</v>
      </c>
      <c r="BX11" s="1"/>
      <c r="BY11" s="1">
        <v>2</v>
      </c>
      <c r="BZ11" s="1">
        <v>2</v>
      </c>
      <c r="CA11" s="83">
        <f>SUM(AD11:BZ11)+SUM(G11:M11)+P11+S11+V11+Y11+AB11+AC11</f>
        <v>101.28999999999999</v>
      </c>
      <c r="CB11" s="9">
        <f t="shared" si="25"/>
        <v>5.2688150718889419</v>
      </c>
      <c r="CC11" s="126">
        <f t="shared" si="28"/>
        <v>6</v>
      </c>
    </row>
    <row r="12" spans="1:256" s="68" customFormat="1">
      <c r="A12" s="188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5.57</v>
      </c>
      <c r="J12" s="52">
        <f>ROUND('Лр1(ч3)'!K12,2)</f>
        <v>5.08</v>
      </c>
      <c r="K12" s="52">
        <f>ROUND('Лр1(ч4)'!K12,2)</f>
        <v>4.8899999999999997</v>
      </c>
      <c r="L12" s="52">
        <f>ROUND('Лр2(ч1)'!K12,2)</f>
        <v>7.8</v>
      </c>
      <c r="M12" s="53">
        <f>ROUND('Лр3(ч1)'!K12,2)</f>
        <v>0</v>
      </c>
      <c r="N12" s="20"/>
      <c r="O12" s="93"/>
      <c r="P12" s="53">
        <f t="shared" si="31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9"/>
        <v>0</v>
      </c>
      <c r="Z12" s="17"/>
      <c r="AA12" s="93"/>
      <c r="AB12" s="53"/>
      <c r="AC12" s="52">
        <v>1</v>
      </c>
      <c r="AD12" s="12">
        <v>2</v>
      </c>
      <c r="AE12" s="65">
        <v>2</v>
      </c>
      <c r="AF12" s="149">
        <v>2</v>
      </c>
      <c r="AG12" s="149">
        <v>2</v>
      </c>
      <c r="AH12" s="65">
        <v>2</v>
      </c>
      <c r="AI12" s="65"/>
      <c r="AJ12" s="153">
        <v>2</v>
      </c>
      <c r="AK12" s="65">
        <v>2</v>
      </c>
      <c r="AL12" s="153">
        <v>2</v>
      </c>
      <c r="AM12" s="153">
        <v>2</v>
      </c>
      <c r="AN12" s="65">
        <v>2</v>
      </c>
      <c r="AO12" s="81"/>
      <c r="AP12" s="168">
        <v>2</v>
      </c>
      <c r="AQ12" s="168">
        <v>2</v>
      </c>
      <c r="AR12" s="168" t="s">
        <v>141</v>
      </c>
      <c r="AS12" s="168" t="s">
        <v>141</v>
      </c>
      <c r="AT12" s="168" t="s">
        <v>141</v>
      </c>
      <c r="AU12" s="89"/>
      <c r="AV12" s="168">
        <v>2</v>
      </c>
      <c r="AW12" s="65"/>
      <c r="AX12" s="168">
        <v>2</v>
      </c>
      <c r="AY12" s="168">
        <v>2</v>
      </c>
      <c r="AZ12" s="168">
        <v>2</v>
      </c>
      <c r="BA12" s="100"/>
      <c r="BB12" s="168">
        <v>2</v>
      </c>
      <c r="BC12" s="168">
        <v>2</v>
      </c>
      <c r="BD12" s="168" t="s">
        <v>141</v>
      </c>
      <c r="BE12" s="168" t="s">
        <v>141</v>
      </c>
      <c r="BF12" s="168" t="s">
        <v>141</v>
      </c>
      <c r="BG12" s="1"/>
      <c r="BH12" s="1" t="s">
        <v>141</v>
      </c>
      <c r="BI12" s="168" t="s">
        <v>141</v>
      </c>
      <c r="BJ12" s="168">
        <v>2</v>
      </c>
      <c r="BK12" s="1">
        <v>2</v>
      </c>
      <c r="BL12" s="1">
        <v>2</v>
      </c>
      <c r="BM12" s="1"/>
      <c r="BN12" s="1" t="s">
        <v>141</v>
      </c>
      <c r="BO12" s="1" t="s">
        <v>141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25" t="s">
        <v>141</v>
      </c>
      <c r="BV12" s="225">
        <v>0</v>
      </c>
      <c r="BW12" s="1">
        <v>2</v>
      </c>
      <c r="BX12" s="1"/>
      <c r="BY12" s="1">
        <v>2</v>
      </c>
      <c r="BZ12" s="1">
        <v>2</v>
      </c>
      <c r="CA12" s="83">
        <f t="shared" si="30"/>
        <v>88.88</v>
      </c>
      <c r="CB12" s="9">
        <f t="shared" si="25"/>
        <v>4.1613287059990069</v>
      </c>
      <c r="CC12" s="126">
        <f t="shared" si="28"/>
        <v>5</v>
      </c>
    </row>
    <row r="13" spans="1:256" s="68" customFormat="1">
      <c r="A13" s="188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3.55</v>
      </c>
      <c r="H13" s="52">
        <f>ROUND('Лр1(ч1)'!K13,2)</f>
        <v>6.54</v>
      </c>
      <c r="I13" s="52">
        <f>ROUND('Лр1(ч2)'!K13,2)</f>
        <v>5.25</v>
      </c>
      <c r="J13" s="52">
        <f>ROUND('Лр1(ч3)'!K13,2)</f>
        <v>5.08</v>
      </c>
      <c r="K13" s="52">
        <f>ROUND('Лр1(ч4)'!K13,2)</f>
        <v>2.84</v>
      </c>
      <c r="L13" s="52">
        <f>ROUND('Лр2(ч1)'!K13,2)</f>
        <v>7.8</v>
      </c>
      <c r="M13" s="53">
        <f>ROUND('Лр3(ч1)'!K13,2)</f>
        <v>0</v>
      </c>
      <c r="N13" s="20"/>
      <c r="O13" s="93"/>
      <c r="P13" s="53">
        <f t="shared" si="31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52">
        <v>1</v>
      </c>
      <c r="AD13" s="12">
        <v>2</v>
      </c>
      <c r="AE13" s="65">
        <v>2</v>
      </c>
      <c r="AF13" s="149">
        <v>2</v>
      </c>
      <c r="AG13" s="149">
        <v>2</v>
      </c>
      <c r="AH13" s="65">
        <v>2</v>
      </c>
      <c r="AI13" s="65"/>
      <c r="AJ13" s="153">
        <v>2</v>
      </c>
      <c r="AK13" s="65">
        <v>2</v>
      </c>
      <c r="AL13" s="153">
        <v>2</v>
      </c>
      <c r="AM13" s="153">
        <v>2</v>
      </c>
      <c r="AN13" s="65">
        <v>2</v>
      </c>
      <c r="AO13" s="65"/>
      <c r="AP13" s="168">
        <v>2</v>
      </c>
      <c r="AQ13" s="168">
        <v>2</v>
      </c>
      <c r="AR13" s="168">
        <v>2</v>
      </c>
      <c r="AS13" s="168" t="s">
        <v>141</v>
      </c>
      <c r="AT13" s="168" t="s">
        <v>141</v>
      </c>
      <c r="AU13" s="89"/>
      <c r="AV13" s="168">
        <v>2</v>
      </c>
      <c r="AW13" s="65"/>
      <c r="AX13" s="168">
        <v>2</v>
      </c>
      <c r="AY13" s="168" t="s">
        <v>141</v>
      </c>
      <c r="AZ13" s="168" t="s">
        <v>141</v>
      </c>
      <c r="BA13" s="100"/>
      <c r="BB13" s="168">
        <v>2</v>
      </c>
      <c r="BC13" s="168">
        <v>2</v>
      </c>
      <c r="BD13" s="168" t="s">
        <v>141</v>
      </c>
      <c r="BE13" s="168" t="s">
        <v>141</v>
      </c>
      <c r="BF13" s="168" t="s">
        <v>141</v>
      </c>
      <c r="BG13" s="1"/>
      <c r="BH13" s="1" t="s">
        <v>141</v>
      </c>
      <c r="BI13" s="168" t="s">
        <v>141</v>
      </c>
      <c r="BJ13" s="168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25">
        <v>2</v>
      </c>
      <c r="BV13" s="225" t="s">
        <v>141</v>
      </c>
      <c r="BW13" s="1">
        <v>2</v>
      </c>
      <c r="BX13" s="1"/>
      <c r="BY13" s="1">
        <v>2</v>
      </c>
      <c r="BZ13" s="1" t="s">
        <v>141</v>
      </c>
      <c r="CA13" s="83">
        <f>SUM(AD13:BZ13)+SUM(G13:M13)+P13+S13+V13+Y13+AB13+AC13</f>
        <v>92.06</v>
      </c>
      <c r="CB13" s="9">
        <f t="shared" si="25"/>
        <v>4.4451165096678231</v>
      </c>
      <c r="CC13" s="126">
        <f t="shared" si="28"/>
        <v>5</v>
      </c>
    </row>
    <row r="14" spans="1:256" s="68" customFormat="1">
      <c r="A14" s="188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22.33</v>
      </c>
      <c r="H14" s="52">
        <f>ROUND('Лр1(ч1)'!K14,2)</f>
        <v>6.65</v>
      </c>
      <c r="I14" s="52">
        <f>ROUND('Лр1(ч2)'!K14,2)</f>
        <v>5.57</v>
      </c>
      <c r="J14" s="52">
        <f>ROUND('Лр1(ч3)'!K14,2)</f>
        <v>4.68</v>
      </c>
      <c r="K14" s="52">
        <f>ROUND('Лр1(ч4)'!K14,2)</f>
        <v>5.42</v>
      </c>
      <c r="L14" s="52">
        <f>ROUND('Лр2(ч1)'!K14,2)</f>
        <v>7.65</v>
      </c>
      <c r="M14" s="53">
        <f>ROUND('Лр3(ч1)'!K14,2)</f>
        <v>4.34</v>
      </c>
      <c r="N14" s="20"/>
      <c r="O14" s="93"/>
      <c r="P14" s="53">
        <f t="shared" si="31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9"/>
        <v>0</v>
      </c>
      <c r="Z14" s="17"/>
      <c r="AA14" s="93"/>
      <c r="AB14" s="53"/>
      <c r="AC14" s="52">
        <v>1</v>
      </c>
      <c r="AD14" s="12">
        <v>2</v>
      </c>
      <c r="AE14" s="65">
        <v>2</v>
      </c>
      <c r="AF14" s="149">
        <v>2</v>
      </c>
      <c r="AG14" s="149">
        <v>2</v>
      </c>
      <c r="AH14" s="65">
        <v>2</v>
      </c>
      <c r="AI14" s="65"/>
      <c r="AJ14" s="153">
        <v>2</v>
      </c>
      <c r="AK14" s="65">
        <v>2</v>
      </c>
      <c r="AL14" s="153">
        <v>2</v>
      </c>
      <c r="AM14" s="153">
        <v>2</v>
      </c>
      <c r="AN14" s="65">
        <v>4</v>
      </c>
      <c r="AO14" s="81"/>
      <c r="AP14" s="168">
        <v>2</v>
      </c>
      <c r="AQ14" s="168">
        <v>2</v>
      </c>
      <c r="AR14" s="168" t="s">
        <v>141</v>
      </c>
      <c r="AS14" s="168">
        <v>2</v>
      </c>
      <c r="AT14" s="168">
        <v>2</v>
      </c>
      <c r="AU14" s="65"/>
      <c r="AV14" s="168">
        <v>2</v>
      </c>
      <c r="AW14" s="65"/>
      <c r="AX14" s="168">
        <v>2</v>
      </c>
      <c r="AY14" s="168">
        <v>2</v>
      </c>
      <c r="AZ14" s="168">
        <v>2</v>
      </c>
      <c r="BA14" s="100"/>
      <c r="BB14" s="168">
        <v>2</v>
      </c>
      <c r="BC14" s="168">
        <v>2</v>
      </c>
      <c r="BD14" s="168">
        <v>2</v>
      </c>
      <c r="BE14" s="168">
        <v>2</v>
      </c>
      <c r="BF14" s="168">
        <v>2</v>
      </c>
      <c r="BG14" s="1"/>
      <c r="BH14" s="1">
        <v>2</v>
      </c>
      <c r="BI14" s="168">
        <v>2</v>
      </c>
      <c r="BJ14" s="168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25">
        <v>2</v>
      </c>
      <c r="BV14" s="225">
        <v>2</v>
      </c>
      <c r="BW14" s="1">
        <v>2</v>
      </c>
      <c r="BX14" s="1"/>
      <c r="BY14" s="1">
        <v>2</v>
      </c>
      <c r="BZ14" s="1">
        <v>2</v>
      </c>
      <c r="CA14" s="83">
        <f>SUM(AD14:BZ14)+SUM(G14:M14)+P14+S14+V14+Y14+AB14+AC14</f>
        <v>139.63999999999999</v>
      </c>
      <c r="CB14" s="9">
        <f t="shared" si="25"/>
        <v>8.6912245909766952</v>
      </c>
      <c r="CC14" s="256">
        <f t="shared" si="28"/>
        <v>9</v>
      </c>
    </row>
    <row r="15" spans="1:256" s="68" customFormat="1">
      <c r="A15" s="188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4.68</v>
      </c>
      <c r="J15" s="52">
        <f>ROUND('Лр1(ч3)'!K15,2)</f>
        <v>0</v>
      </c>
      <c r="K15" s="52">
        <f>ROUND('Лр1(ч4)'!K15,2)</f>
        <v>5.57</v>
      </c>
      <c r="L15" s="52">
        <f>ROUND('Лр2(ч1)'!K15,2)</f>
        <v>0</v>
      </c>
      <c r="M15" s="53">
        <f>ROUND('Лр3(ч1)'!K15,2)</f>
        <v>0</v>
      </c>
      <c r="N15" s="38"/>
      <c r="O15" s="93"/>
      <c r="P15" s="53">
        <f t="shared" si="31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9"/>
        <v>0</v>
      </c>
      <c r="Z15" s="17"/>
      <c r="AA15" s="93"/>
      <c r="AB15" s="53"/>
      <c r="AC15" s="128"/>
      <c r="AD15" s="124">
        <v>2</v>
      </c>
      <c r="AE15" s="137">
        <v>2</v>
      </c>
      <c r="AF15" s="149">
        <v>2</v>
      </c>
      <c r="AG15" s="149">
        <v>2</v>
      </c>
      <c r="AH15" s="65">
        <v>2</v>
      </c>
      <c r="AI15" s="65"/>
      <c r="AJ15" s="153">
        <v>2</v>
      </c>
      <c r="AK15" s="65">
        <v>2</v>
      </c>
      <c r="AL15" s="153">
        <v>2</v>
      </c>
      <c r="AM15" s="153">
        <v>2</v>
      </c>
      <c r="AN15" s="150">
        <v>2</v>
      </c>
      <c r="AO15" s="81"/>
      <c r="AP15" s="168" t="s">
        <v>141</v>
      </c>
      <c r="AQ15" s="168" t="s">
        <v>141</v>
      </c>
      <c r="AR15" s="168">
        <v>2</v>
      </c>
      <c r="AS15" s="168">
        <v>2</v>
      </c>
      <c r="AT15" s="168">
        <v>2</v>
      </c>
      <c r="AU15" s="89"/>
      <c r="AV15" s="168">
        <v>2</v>
      </c>
      <c r="AW15" s="95"/>
      <c r="AX15" s="168" t="s">
        <v>141</v>
      </c>
      <c r="AY15" s="168" t="s">
        <v>141</v>
      </c>
      <c r="AZ15" s="168" t="s">
        <v>141</v>
      </c>
      <c r="BA15" s="100"/>
      <c r="BB15" s="168" t="s">
        <v>141</v>
      </c>
      <c r="BC15" s="168" t="s">
        <v>141</v>
      </c>
      <c r="BD15" s="168" t="s">
        <v>141</v>
      </c>
      <c r="BE15" s="168">
        <v>2</v>
      </c>
      <c r="BF15" s="168">
        <v>2</v>
      </c>
      <c r="BG15" s="1"/>
      <c r="BH15" s="1" t="s">
        <v>141</v>
      </c>
      <c r="BI15" s="168" t="s">
        <v>141</v>
      </c>
      <c r="BJ15" s="168" t="s">
        <v>141</v>
      </c>
      <c r="BK15" s="1" t="s">
        <v>141</v>
      </c>
      <c r="BL15" s="1" t="s">
        <v>141</v>
      </c>
      <c r="BM15" s="1"/>
      <c r="BN15" s="1" t="s">
        <v>141</v>
      </c>
      <c r="BO15" s="1" t="s">
        <v>141</v>
      </c>
      <c r="BP15" s="1" t="s">
        <v>141</v>
      </c>
      <c r="BQ15" s="1" t="s">
        <v>141</v>
      </c>
      <c r="BR15" s="1" t="s">
        <v>141</v>
      </c>
      <c r="BS15" s="1" t="s">
        <v>141</v>
      </c>
      <c r="BT15" s="1" t="s">
        <v>141</v>
      </c>
      <c r="BU15" s="225" t="s">
        <v>141</v>
      </c>
      <c r="BV15" s="225" t="s">
        <v>141</v>
      </c>
      <c r="BW15" s="1" t="s">
        <v>141</v>
      </c>
      <c r="BX15" s="1"/>
      <c r="BY15" s="1" t="s">
        <v>141</v>
      </c>
      <c r="BZ15" s="1" t="s">
        <v>141</v>
      </c>
      <c r="CA15" s="83">
        <f t="shared" si="30"/>
        <v>42.25</v>
      </c>
      <c r="CB15" s="9">
        <f t="shared" si="25"/>
        <v>0</v>
      </c>
      <c r="CC15" s="126">
        <f t="shared" si="28"/>
        <v>0</v>
      </c>
    </row>
    <row r="16" spans="1:256" s="68" customFormat="1">
      <c r="A16" s="188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8.5500000000000007</v>
      </c>
      <c r="H16" s="52">
        <f>ROUND('Лр1(ч1)'!K16,2)</f>
        <v>5.34</v>
      </c>
      <c r="I16" s="52">
        <f>ROUND('Лр1(ч2)'!K16,2)</f>
        <v>5.79</v>
      </c>
      <c r="J16" s="52">
        <f>ROUND('Лр1(ч3)'!K16,2)</f>
        <v>5.34</v>
      </c>
      <c r="K16" s="52">
        <f>ROUND('Лр1(ч4)'!K16,2)</f>
        <v>5.57</v>
      </c>
      <c r="L16" s="52">
        <f>ROUND('Лр2(ч1)'!K16,2)</f>
        <v>7.06</v>
      </c>
      <c r="M16" s="53">
        <f>ROUND('Лр3(ч1)'!K16,2)</f>
        <v>0</v>
      </c>
      <c r="N16" s="20"/>
      <c r="O16" s="93"/>
      <c r="P16" s="53">
        <f t="shared" si="31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9"/>
        <v>0</v>
      </c>
      <c r="Z16" s="17"/>
      <c r="AA16" s="93"/>
      <c r="AB16" s="53"/>
      <c r="AC16" s="52">
        <v>1</v>
      </c>
      <c r="AD16" s="124">
        <v>2</v>
      </c>
      <c r="AE16" s="137">
        <v>2</v>
      </c>
      <c r="AF16" s="149">
        <v>2</v>
      </c>
      <c r="AG16" s="149">
        <v>2</v>
      </c>
      <c r="AH16" s="65">
        <v>2</v>
      </c>
      <c r="AI16" s="65"/>
      <c r="AJ16" s="153">
        <v>2</v>
      </c>
      <c r="AK16" s="65">
        <v>2</v>
      </c>
      <c r="AL16" s="153" t="s">
        <v>141</v>
      </c>
      <c r="AM16" s="153" t="s">
        <v>141</v>
      </c>
      <c r="AN16" s="150" t="s">
        <v>141</v>
      </c>
      <c r="AO16" s="65"/>
      <c r="AP16" s="168">
        <v>2</v>
      </c>
      <c r="AQ16" s="168">
        <v>2</v>
      </c>
      <c r="AR16" s="168">
        <v>2</v>
      </c>
      <c r="AS16" s="168">
        <v>2</v>
      </c>
      <c r="AT16" s="168">
        <v>2</v>
      </c>
      <c r="AU16" s="89"/>
      <c r="AV16" s="168">
        <v>2</v>
      </c>
      <c r="AW16" s="65"/>
      <c r="AX16" s="168">
        <v>2</v>
      </c>
      <c r="AY16" s="168">
        <v>2</v>
      </c>
      <c r="AZ16" s="168">
        <v>2</v>
      </c>
      <c r="BA16" s="100"/>
      <c r="BB16" s="168">
        <v>2</v>
      </c>
      <c r="BC16" s="168">
        <v>2</v>
      </c>
      <c r="BD16" s="168">
        <v>2</v>
      </c>
      <c r="BE16" s="168">
        <v>2</v>
      </c>
      <c r="BF16" s="168">
        <v>2</v>
      </c>
      <c r="BG16" s="1"/>
      <c r="BH16" s="1">
        <v>2</v>
      </c>
      <c r="BI16" s="168">
        <v>2</v>
      </c>
      <c r="BJ16" s="168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25">
        <v>2</v>
      </c>
      <c r="BV16" s="225">
        <v>2</v>
      </c>
      <c r="BW16" s="1">
        <v>2</v>
      </c>
      <c r="BX16" s="1"/>
      <c r="BY16" s="1" t="s">
        <v>141</v>
      </c>
      <c r="BZ16" s="1" t="s">
        <v>141</v>
      </c>
      <c r="CA16" s="83">
        <f>SUM(AD16:BZ16)+SUM(G16:M16)+P16+S16+V16+Y16+AB16+AC16</f>
        <v>110.65</v>
      </c>
      <c r="CB16" s="9">
        <f t="shared" si="25"/>
        <v>6.1041150223103608</v>
      </c>
      <c r="CC16" s="256">
        <f t="shared" si="28"/>
        <v>7</v>
      </c>
    </row>
    <row r="17" spans="1:81" s="68" customFormat="1">
      <c r="A17" s="188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5.61</v>
      </c>
      <c r="H17" s="52">
        <f>ROUND('Лр1(ч1)'!K17,2)</f>
        <v>6.96</v>
      </c>
      <c r="I17" s="52">
        <f>ROUND('Лр1(ч2)'!K17,2)</f>
        <v>6.42</v>
      </c>
      <c r="J17" s="52">
        <f>ROUND('Лр1(ч3)'!K17,2)</f>
        <v>4.57</v>
      </c>
      <c r="K17" s="52">
        <f>ROUND('Лр1(ч4)'!K17,2)</f>
        <v>4.46</v>
      </c>
      <c r="L17" s="52">
        <f>ROUND('Лр2(ч1)'!K17,2)</f>
        <v>8.49</v>
      </c>
      <c r="M17" s="53">
        <f>ROUND('Лр3(ч1)'!K17,2)</f>
        <v>1.89</v>
      </c>
      <c r="N17" s="38"/>
      <c r="O17" s="93"/>
      <c r="P17" s="53">
        <f t="shared" si="31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9"/>
        <v>0</v>
      </c>
      <c r="Z17" s="18"/>
      <c r="AA17" s="93"/>
      <c r="AB17" s="53"/>
      <c r="AC17" s="52">
        <v>1</v>
      </c>
      <c r="AD17" s="12">
        <v>2</v>
      </c>
      <c r="AE17" s="65">
        <v>2</v>
      </c>
      <c r="AF17" s="149">
        <v>2</v>
      </c>
      <c r="AG17" s="149">
        <v>2</v>
      </c>
      <c r="AH17" s="65">
        <v>2</v>
      </c>
      <c r="AI17" s="65"/>
      <c r="AJ17" s="153">
        <v>2</v>
      </c>
      <c r="AK17" s="65">
        <v>2</v>
      </c>
      <c r="AL17" s="153">
        <v>2</v>
      </c>
      <c r="AM17" s="153">
        <v>2</v>
      </c>
      <c r="AN17" s="65">
        <v>4</v>
      </c>
      <c r="AO17" s="65"/>
      <c r="AP17" s="168">
        <v>2</v>
      </c>
      <c r="AQ17" s="168">
        <v>2</v>
      </c>
      <c r="AR17" s="168" t="s">
        <v>141</v>
      </c>
      <c r="AS17" s="168">
        <v>2</v>
      </c>
      <c r="AT17" s="168">
        <v>2</v>
      </c>
      <c r="AU17" s="65"/>
      <c r="AV17" s="168">
        <v>2</v>
      </c>
      <c r="AW17" s="65"/>
      <c r="AX17" s="168">
        <v>2</v>
      </c>
      <c r="AY17" s="168">
        <v>2</v>
      </c>
      <c r="AZ17" s="168">
        <v>2</v>
      </c>
      <c r="BA17" s="100"/>
      <c r="BB17" s="168">
        <v>2</v>
      </c>
      <c r="BC17" s="168">
        <v>2</v>
      </c>
      <c r="BD17" s="168">
        <v>2</v>
      </c>
      <c r="BE17" s="168">
        <v>2</v>
      </c>
      <c r="BF17" s="168">
        <v>2</v>
      </c>
      <c r="BG17" s="65"/>
      <c r="BH17" s="168">
        <v>2</v>
      </c>
      <c r="BI17" s="168">
        <v>2</v>
      </c>
      <c r="BJ17" s="168">
        <v>2</v>
      </c>
      <c r="BK17" s="168">
        <v>2</v>
      </c>
      <c r="BL17" s="168">
        <v>2</v>
      </c>
      <c r="BM17" s="164"/>
      <c r="BN17" s="168">
        <v>2</v>
      </c>
      <c r="BO17" s="168">
        <v>2</v>
      </c>
      <c r="BP17" s="186">
        <v>2</v>
      </c>
      <c r="BQ17" s="186">
        <v>2</v>
      </c>
      <c r="BR17" s="168">
        <v>2</v>
      </c>
      <c r="BS17" s="204">
        <v>2</v>
      </c>
      <c r="BT17" s="184">
        <v>2</v>
      </c>
      <c r="BU17" s="227">
        <v>2</v>
      </c>
      <c r="BV17" s="227">
        <v>2</v>
      </c>
      <c r="BW17" s="184">
        <v>2</v>
      </c>
      <c r="BX17" s="184"/>
      <c r="BY17" s="232">
        <v>2</v>
      </c>
      <c r="BZ17" s="232">
        <v>2</v>
      </c>
      <c r="CA17" s="83">
        <f>SUM(AD17:BZ17)+SUM(G17:M17)+P17+S17+V17+Y17+AB17+AC17</f>
        <v>121.4</v>
      </c>
      <c r="CB17" s="9">
        <f t="shared" si="25"/>
        <v>7.0634605850272667</v>
      </c>
      <c r="CC17" s="256">
        <f t="shared" si="28"/>
        <v>8</v>
      </c>
    </row>
    <row r="18" spans="1:81" s="68" customFormat="1">
      <c r="A18" s="188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5.85</v>
      </c>
      <c r="I18" s="52">
        <f>ROUND('Лр1(ч2)'!K18,2)</f>
        <v>5.57</v>
      </c>
      <c r="J18" s="52">
        <f>ROUND('Лр1(ч3)'!K18,2)</f>
        <v>4.57</v>
      </c>
      <c r="K18" s="52">
        <f>ROUND('Лр1(ч4)'!K18,2)</f>
        <v>4.34</v>
      </c>
      <c r="L18" s="52">
        <f>ROUND('Лр2(ч1)'!K18,2)</f>
        <v>7.65</v>
      </c>
      <c r="M18" s="53">
        <f>ROUND('Лр3(ч1)'!K18,2)</f>
        <v>0</v>
      </c>
      <c r="N18" s="20"/>
      <c r="O18" s="93"/>
      <c r="P18" s="53">
        <f t="shared" si="31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9"/>
        <v>0</v>
      </c>
      <c r="Z18" s="17"/>
      <c r="AA18" s="93"/>
      <c r="AB18" s="53"/>
      <c r="AC18" s="52">
        <v>1</v>
      </c>
      <c r="AD18" s="12">
        <v>2</v>
      </c>
      <c r="AE18" s="65">
        <v>2</v>
      </c>
      <c r="AF18" s="149">
        <v>2</v>
      </c>
      <c r="AG18" s="149">
        <v>2</v>
      </c>
      <c r="AH18" s="65">
        <v>2</v>
      </c>
      <c r="AI18" s="65"/>
      <c r="AJ18" s="153" t="s">
        <v>141</v>
      </c>
      <c r="AK18" s="65" t="s">
        <v>141</v>
      </c>
      <c r="AL18" s="153">
        <v>2</v>
      </c>
      <c r="AM18" s="153">
        <v>2</v>
      </c>
      <c r="AN18" s="66">
        <v>2</v>
      </c>
      <c r="AO18" s="65"/>
      <c r="AP18" s="168">
        <v>2</v>
      </c>
      <c r="AQ18" s="168">
        <v>2</v>
      </c>
      <c r="AR18" s="168" t="s">
        <v>141</v>
      </c>
      <c r="AS18" s="168" t="s">
        <v>141</v>
      </c>
      <c r="AT18" s="168" t="s">
        <v>141</v>
      </c>
      <c r="AU18" s="65"/>
      <c r="AV18" s="168">
        <v>2</v>
      </c>
      <c r="AW18" s="65"/>
      <c r="AX18" s="168">
        <v>2</v>
      </c>
      <c r="AY18" s="168" t="s">
        <v>141</v>
      </c>
      <c r="AZ18" s="168" t="s">
        <v>141</v>
      </c>
      <c r="BA18" s="100"/>
      <c r="BB18" s="168">
        <v>2</v>
      </c>
      <c r="BC18" s="168">
        <v>2</v>
      </c>
      <c r="BD18" s="168" t="s">
        <v>141</v>
      </c>
      <c r="BE18" s="168" t="s">
        <v>141</v>
      </c>
      <c r="BF18" s="168" t="s">
        <v>141</v>
      </c>
      <c r="BG18" s="103"/>
      <c r="BH18" s="168" t="s">
        <v>141</v>
      </c>
      <c r="BI18" s="168" t="s">
        <v>141</v>
      </c>
      <c r="BJ18" s="168" t="s">
        <v>141</v>
      </c>
      <c r="BK18" s="168">
        <v>2</v>
      </c>
      <c r="BL18" s="168">
        <v>2</v>
      </c>
      <c r="BM18" s="164"/>
      <c r="BN18" s="168">
        <v>2</v>
      </c>
      <c r="BO18" s="168">
        <v>2</v>
      </c>
      <c r="BP18" s="186" t="s">
        <v>141</v>
      </c>
      <c r="BQ18" s="186" t="s">
        <v>141</v>
      </c>
      <c r="BR18" s="168" t="s">
        <v>141</v>
      </c>
      <c r="BS18" s="204" t="s">
        <v>141</v>
      </c>
      <c r="BT18" s="184" t="s">
        <v>141</v>
      </c>
      <c r="BU18" s="227">
        <v>0</v>
      </c>
      <c r="BV18" s="227" t="s">
        <v>141</v>
      </c>
      <c r="BW18" s="184" t="s">
        <v>141</v>
      </c>
      <c r="BX18" s="184"/>
      <c r="BY18" s="232">
        <v>2</v>
      </c>
      <c r="BZ18" s="232">
        <v>2</v>
      </c>
      <c r="CA18" s="83">
        <f t="shared" si="30"/>
        <v>68.97999999999999</v>
      </c>
      <c r="CB18" s="9">
        <f t="shared" si="25"/>
        <v>2.385423896876548</v>
      </c>
      <c r="CC18" s="126">
        <f t="shared" si="28"/>
        <v>3</v>
      </c>
    </row>
    <row r="19" spans="1:81" s="68" customFormat="1">
      <c r="A19" s="188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2.44</v>
      </c>
      <c r="H19" s="52">
        <f>ROUND('Лр1(ч1)'!K19,2)</f>
        <v>5.3</v>
      </c>
      <c r="I19" s="52">
        <f>ROUND('Лр1(ч2)'!K19,2)</f>
        <v>6.27</v>
      </c>
      <c r="J19" s="52">
        <f>ROUND('Лр1(ч3)'!K19,2)</f>
        <v>4.9800000000000004</v>
      </c>
      <c r="K19" s="52">
        <f>ROUND('Лр1(ч4)'!K19,2)</f>
        <v>5.34</v>
      </c>
      <c r="L19" s="52">
        <f>ROUND('Лр2(ч1)'!K19,2)</f>
        <v>7.86</v>
      </c>
      <c r="M19" s="53">
        <f>ROUND('Лр3(ч1)'!K19,2)</f>
        <v>3.88</v>
      </c>
      <c r="N19" s="38"/>
      <c r="O19" s="93"/>
      <c r="P19" s="53">
        <f t="shared" si="31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9"/>
        <v>0</v>
      </c>
      <c r="Z19" s="18"/>
      <c r="AA19" s="93"/>
      <c r="AB19" s="53"/>
      <c r="AC19" s="52">
        <v>1</v>
      </c>
      <c r="AD19" s="12">
        <v>2</v>
      </c>
      <c r="AE19" s="65">
        <v>2</v>
      </c>
      <c r="AF19" s="149">
        <v>2</v>
      </c>
      <c r="AG19" s="149">
        <v>2</v>
      </c>
      <c r="AH19" s="65">
        <v>2</v>
      </c>
      <c r="AI19" s="65"/>
      <c r="AJ19" s="153" t="s">
        <v>141</v>
      </c>
      <c r="AK19" s="65" t="s">
        <v>141</v>
      </c>
      <c r="AL19" s="153">
        <v>2</v>
      </c>
      <c r="AM19" s="153">
        <v>2</v>
      </c>
      <c r="AN19" s="65">
        <v>2</v>
      </c>
      <c r="AO19" s="65"/>
      <c r="AP19" s="168" t="s">
        <v>141</v>
      </c>
      <c r="AQ19" s="168" t="s">
        <v>141</v>
      </c>
      <c r="AR19" s="168">
        <v>2</v>
      </c>
      <c r="AS19" s="168" t="s">
        <v>141</v>
      </c>
      <c r="AT19" s="168" t="s">
        <v>141</v>
      </c>
      <c r="AU19" s="65"/>
      <c r="AV19" s="168">
        <v>2</v>
      </c>
      <c r="AW19" s="65"/>
      <c r="AX19" s="168">
        <v>2</v>
      </c>
      <c r="AY19" s="168">
        <v>2</v>
      </c>
      <c r="AZ19" s="168">
        <v>2</v>
      </c>
      <c r="BA19" s="100"/>
      <c r="BB19" s="168">
        <v>2</v>
      </c>
      <c r="BC19" s="168" t="s">
        <v>141</v>
      </c>
      <c r="BD19" s="168">
        <v>2</v>
      </c>
      <c r="BE19" s="168" t="s">
        <v>141</v>
      </c>
      <c r="BF19" s="168" t="s">
        <v>141</v>
      </c>
      <c r="BG19" s="65"/>
      <c r="BH19" s="168" t="s">
        <v>141</v>
      </c>
      <c r="BI19" s="168" t="s">
        <v>141</v>
      </c>
      <c r="BJ19" s="168">
        <v>2</v>
      </c>
      <c r="BK19" s="168">
        <v>2</v>
      </c>
      <c r="BL19" s="168">
        <v>2</v>
      </c>
      <c r="BM19" s="164"/>
      <c r="BN19" s="168" t="s">
        <v>141</v>
      </c>
      <c r="BO19" s="168" t="s">
        <v>141</v>
      </c>
      <c r="BP19" s="186">
        <v>2</v>
      </c>
      <c r="BQ19" s="186">
        <v>2</v>
      </c>
      <c r="BR19" s="168">
        <v>2</v>
      </c>
      <c r="BS19" s="204" t="s">
        <v>141</v>
      </c>
      <c r="BT19" s="184" t="s">
        <v>141</v>
      </c>
      <c r="BU19" s="227">
        <v>2</v>
      </c>
      <c r="BV19" s="227" t="s">
        <v>141</v>
      </c>
      <c r="BW19" s="184">
        <v>2</v>
      </c>
      <c r="BX19" s="184"/>
      <c r="BY19" s="232">
        <v>2</v>
      </c>
      <c r="BZ19" s="232">
        <v>2</v>
      </c>
      <c r="CA19" s="83">
        <f>SUM(AD19:BZ19)+SUM(G19:M19)+P19+S19+V19+Y19+AB19+AC19</f>
        <v>87.070000000000007</v>
      </c>
      <c r="CB19" s="9">
        <f t="shared" si="25"/>
        <v>3.9998016856717893</v>
      </c>
      <c r="CC19" s="256">
        <f t="shared" si="28"/>
        <v>4</v>
      </c>
    </row>
    <row r="20" spans="1:81" s="68" customFormat="1">
      <c r="A20" s="188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1</v>
      </c>
      <c r="H20" s="52">
        <f>ROUND('Лр1(ч1)'!K20,2)</f>
        <v>5.92</v>
      </c>
      <c r="I20" s="52">
        <f>ROUND('Лр1(ч2)'!K20,2)</f>
        <v>6.04</v>
      </c>
      <c r="J20" s="52">
        <f>ROUND('Лр1(ч3)'!K20,2)</f>
        <v>5.34</v>
      </c>
      <c r="K20" s="52">
        <f>ROUND('Лр1(ч4)'!K20,2)</f>
        <v>4.9800000000000004</v>
      </c>
      <c r="L20" s="52">
        <f>ROUND('Лр2(ч1)'!K20,2)</f>
        <v>7.65</v>
      </c>
      <c r="M20" s="53">
        <f>ROUND('Лр3(ч1)'!K20,2)</f>
        <v>0</v>
      </c>
      <c r="N20" s="20"/>
      <c r="O20" s="93"/>
      <c r="P20" s="53">
        <f t="shared" si="31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9"/>
        <v>0</v>
      </c>
      <c r="Z20" s="17"/>
      <c r="AA20" s="93"/>
      <c r="AB20" s="53"/>
      <c r="AC20" s="52">
        <v>1</v>
      </c>
      <c r="AD20" s="12">
        <v>2</v>
      </c>
      <c r="AE20" s="65">
        <v>2</v>
      </c>
      <c r="AF20" s="149">
        <v>2</v>
      </c>
      <c r="AG20" s="149">
        <v>2</v>
      </c>
      <c r="AH20" s="65">
        <v>2</v>
      </c>
      <c r="AI20" s="65"/>
      <c r="AJ20" s="153">
        <v>2</v>
      </c>
      <c r="AK20" s="65">
        <v>2</v>
      </c>
      <c r="AL20" s="153">
        <v>2</v>
      </c>
      <c r="AM20" s="153">
        <v>2</v>
      </c>
      <c r="AN20" s="65">
        <v>4</v>
      </c>
      <c r="AO20" s="65"/>
      <c r="AP20" s="168">
        <v>2</v>
      </c>
      <c r="AQ20" s="168">
        <v>2</v>
      </c>
      <c r="AR20" s="168">
        <v>2</v>
      </c>
      <c r="AS20" s="168">
        <v>2</v>
      </c>
      <c r="AT20" s="168">
        <v>2</v>
      </c>
      <c r="AU20" s="65"/>
      <c r="AV20" s="168">
        <v>2</v>
      </c>
      <c r="AW20" s="65"/>
      <c r="AX20" s="168">
        <v>2</v>
      </c>
      <c r="AY20" s="168">
        <v>2</v>
      </c>
      <c r="AZ20" s="168">
        <v>2</v>
      </c>
      <c r="BA20" s="100"/>
      <c r="BB20" s="168">
        <v>2</v>
      </c>
      <c r="BC20" s="168">
        <v>2</v>
      </c>
      <c r="BD20" s="168">
        <v>2</v>
      </c>
      <c r="BE20" s="168">
        <v>2</v>
      </c>
      <c r="BF20" s="168">
        <v>2</v>
      </c>
      <c r="BG20" s="65"/>
      <c r="BH20" s="168">
        <v>2</v>
      </c>
      <c r="BI20" s="168">
        <v>2</v>
      </c>
      <c r="BJ20" s="168">
        <v>2</v>
      </c>
      <c r="BK20" s="168">
        <v>2</v>
      </c>
      <c r="BL20" s="168">
        <v>2</v>
      </c>
      <c r="BM20" s="164"/>
      <c r="BN20" s="168">
        <v>2</v>
      </c>
      <c r="BO20" s="168">
        <v>2</v>
      </c>
      <c r="BP20" s="186">
        <v>2</v>
      </c>
      <c r="BQ20" s="186">
        <v>2</v>
      </c>
      <c r="BR20" s="168">
        <v>2</v>
      </c>
      <c r="BS20" s="204">
        <v>2</v>
      </c>
      <c r="BT20" s="184">
        <v>2</v>
      </c>
      <c r="BU20" s="227">
        <v>2</v>
      </c>
      <c r="BV20" s="227">
        <v>2</v>
      </c>
      <c r="BW20" s="184">
        <v>2</v>
      </c>
      <c r="BX20" s="184"/>
      <c r="BY20" s="232">
        <v>2</v>
      </c>
      <c r="BZ20" s="232">
        <v>2</v>
      </c>
      <c r="CA20" s="83">
        <f>SUM(AD20:BZ20)+SUM(G20:M20)+P20+S20+V20+Y20+AB20+AC20</f>
        <v>115.93</v>
      </c>
      <c r="CB20" s="9">
        <f t="shared" si="25"/>
        <v>6.575309866137828</v>
      </c>
      <c r="CC20" s="256">
        <f t="shared" si="28"/>
        <v>7</v>
      </c>
    </row>
    <row r="21" spans="1:81" s="68" customFormat="1">
      <c r="A21" s="188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5.72</v>
      </c>
      <c r="I21" s="52">
        <f>ROUND('Лр1(ч2)'!K21,2)</f>
        <v>0.14000000000000001</v>
      </c>
      <c r="J21" s="52">
        <f>ROUND('Лр1(ч3)'!K21,2)</f>
        <v>2.4500000000000002</v>
      </c>
      <c r="K21" s="52">
        <f>ROUND('Лр1(ч4)'!K21,2)</f>
        <v>0</v>
      </c>
      <c r="L21" s="52">
        <f>ROUND('Лр2(ч1)'!K21,2)</f>
        <v>6.74</v>
      </c>
      <c r="M21" s="53">
        <f>ROUND('Лр3(ч1)'!K21,2)</f>
        <v>0</v>
      </c>
      <c r="N21" s="20"/>
      <c r="O21" s="93"/>
      <c r="P21" s="53">
        <f t="shared" si="31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9"/>
        <v>0</v>
      </c>
      <c r="Z21" s="17"/>
      <c r="AA21" s="93"/>
      <c r="AB21" s="53"/>
      <c r="AC21" s="128"/>
      <c r="AD21" s="124" t="s">
        <v>141</v>
      </c>
      <c r="AE21" s="137" t="s">
        <v>141</v>
      </c>
      <c r="AF21" s="149">
        <v>2</v>
      </c>
      <c r="AG21" s="149">
        <v>2</v>
      </c>
      <c r="AH21" s="65">
        <v>2</v>
      </c>
      <c r="AI21" s="65"/>
      <c r="AJ21" s="153" t="s">
        <v>141</v>
      </c>
      <c r="AK21" s="65">
        <v>2</v>
      </c>
      <c r="AL21" s="153">
        <v>2</v>
      </c>
      <c r="AM21" s="153">
        <v>2</v>
      </c>
      <c r="AN21" s="65">
        <v>2</v>
      </c>
      <c r="AO21" s="65"/>
      <c r="AP21" s="168">
        <v>2</v>
      </c>
      <c r="AQ21" s="168">
        <v>2</v>
      </c>
      <c r="AR21" s="168" t="s">
        <v>141</v>
      </c>
      <c r="AS21" s="168">
        <v>2</v>
      </c>
      <c r="AT21" s="168">
        <v>2</v>
      </c>
      <c r="AU21" s="89"/>
      <c r="AV21" s="168">
        <v>2</v>
      </c>
      <c r="AW21" s="65"/>
      <c r="AX21" s="168">
        <v>2</v>
      </c>
      <c r="AY21" s="168">
        <v>2</v>
      </c>
      <c r="AZ21" s="168">
        <v>2</v>
      </c>
      <c r="BA21" s="100"/>
      <c r="BB21" s="168">
        <v>2</v>
      </c>
      <c r="BC21" s="168">
        <v>2</v>
      </c>
      <c r="BD21" s="168">
        <v>2</v>
      </c>
      <c r="BE21" s="168">
        <v>2</v>
      </c>
      <c r="BF21" s="168">
        <v>2</v>
      </c>
      <c r="BG21" s="65"/>
      <c r="BH21" s="168" t="s">
        <v>141</v>
      </c>
      <c r="BI21" s="168" t="s">
        <v>141</v>
      </c>
      <c r="BJ21" s="168">
        <v>2</v>
      </c>
      <c r="BK21" s="168">
        <v>2</v>
      </c>
      <c r="BL21" s="168">
        <v>2</v>
      </c>
      <c r="BM21" s="164"/>
      <c r="BN21" s="168">
        <v>0</v>
      </c>
      <c r="BO21" s="168">
        <v>0</v>
      </c>
      <c r="BP21" s="186">
        <v>2</v>
      </c>
      <c r="BQ21" s="186">
        <v>2</v>
      </c>
      <c r="BR21" s="168">
        <v>2</v>
      </c>
      <c r="BS21" s="204">
        <v>0</v>
      </c>
      <c r="BT21" s="184">
        <v>2</v>
      </c>
      <c r="BU21" s="227">
        <v>2</v>
      </c>
      <c r="BV21" s="227">
        <v>0</v>
      </c>
      <c r="BW21" s="184">
        <v>2</v>
      </c>
      <c r="BX21" s="184"/>
      <c r="BY21" s="232">
        <v>2</v>
      </c>
      <c r="BZ21" s="232">
        <v>2</v>
      </c>
      <c r="CA21" s="83">
        <f>SUM(AD21:BZ21)+SUM(G21:M21)+P21+S21+V21+Y21+AB21+AC21</f>
        <v>77.05</v>
      </c>
      <c r="CB21" s="9">
        <f t="shared" si="25"/>
        <v>3.1056023797719376</v>
      </c>
      <c r="CC21" s="126">
        <f t="shared" si="28"/>
        <v>4</v>
      </c>
    </row>
    <row r="22" spans="1:81" s="68" customFormat="1">
      <c r="A22" s="188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6.04</v>
      </c>
      <c r="I22" s="52">
        <f>ROUND('Лр1(ч2)'!K22,2)</f>
        <v>5.57</v>
      </c>
      <c r="J22" s="52">
        <f>ROUND('Лр1(ч3)'!K22,2)</f>
        <v>4.8899999999999997</v>
      </c>
      <c r="K22" s="52">
        <f>ROUND('Лр1(ч4)'!K22,2)</f>
        <v>5.42</v>
      </c>
      <c r="L22" s="52">
        <f>ROUND('Лр2(ч1)'!K22,2)</f>
        <v>7.86</v>
      </c>
      <c r="M22" s="53">
        <f>ROUND('Лр3(ч1)'!K22,2)</f>
        <v>0</v>
      </c>
      <c r="N22" s="38"/>
      <c r="O22" s="93"/>
      <c r="P22" s="53">
        <f t="shared" si="31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9"/>
        <v>0</v>
      </c>
      <c r="Z22" s="18"/>
      <c r="AA22" s="93"/>
      <c r="AB22" s="53"/>
      <c r="AC22" s="52">
        <v>1</v>
      </c>
      <c r="AD22" s="12">
        <v>2</v>
      </c>
      <c r="AE22" s="65">
        <v>2</v>
      </c>
      <c r="AF22" s="149">
        <v>2</v>
      </c>
      <c r="AG22" s="149">
        <v>2</v>
      </c>
      <c r="AH22" s="65">
        <v>2</v>
      </c>
      <c r="AI22" s="65"/>
      <c r="AJ22" s="153">
        <v>2</v>
      </c>
      <c r="AK22" s="65">
        <v>2</v>
      </c>
      <c r="AL22" s="153">
        <v>2</v>
      </c>
      <c r="AM22" s="153" t="s">
        <v>141</v>
      </c>
      <c r="AN22" s="66">
        <v>2</v>
      </c>
      <c r="AO22" s="65"/>
      <c r="AP22" s="168">
        <v>2</v>
      </c>
      <c r="AQ22" s="168" t="s">
        <v>141</v>
      </c>
      <c r="AR22" s="168">
        <v>2</v>
      </c>
      <c r="AS22" s="168">
        <v>2</v>
      </c>
      <c r="AT22" s="168">
        <v>2</v>
      </c>
      <c r="AU22" s="65"/>
      <c r="AV22" s="168">
        <v>2</v>
      </c>
      <c r="AW22" s="65"/>
      <c r="AX22" s="168">
        <v>2</v>
      </c>
      <c r="AY22" s="168">
        <v>2</v>
      </c>
      <c r="AZ22" s="168">
        <v>2</v>
      </c>
      <c r="BA22" s="100"/>
      <c r="BB22" s="168">
        <v>2</v>
      </c>
      <c r="BC22" s="168">
        <v>2</v>
      </c>
      <c r="BD22" s="168">
        <v>2</v>
      </c>
      <c r="BE22" s="168">
        <v>2</v>
      </c>
      <c r="BF22" s="168">
        <v>2</v>
      </c>
      <c r="BG22" s="65"/>
      <c r="BH22" s="168">
        <v>2</v>
      </c>
      <c r="BI22" s="168">
        <v>2</v>
      </c>
      <c r="BJ22" s="168">
        <v>2</v>
      </c>
      <c r="BK22" s="168">
        <v>2</v>
      </c>
      <c r="BL22" s="168">
        <v>2</v>
      </c>
      <c r="BM22" s="164"/>
      <c r="BN22" s="168" t="s">
        <v>141</v>
      </c>
      <c r="BO22" s="168" t="s">
        <v>141</v>
      </c>
      <c r="BP22" s="186">
        <v>2</v>
      </c>
      <c r="BQ22" s="186" t="s">
        <v>141</v>
      </c>
      <c r="BR22" s="168">
        <v>2</v>
      </c>
      <c r="BS22" s="204" t="s">
        <v>141</v>
      </c>
      <c r="BT22" s="184">
        <v>2</v>
      </c>
      <c r="BU22" s="227">
        <v>0</v>
      </c>
      <c r="BV22" s="227" t="s">
        <v>141</v>
      </c>
      <c r="BW22" s="184" t="s">
        <v>141</v>
      </c>
      <c r="BX22" s="184"/>
      <c r="BY22" s="232">
        <v>2</v>
      </c>
      <c r="BZ22" s="232">
        <v>2</v>
      </c>
      <c r="CA22" s="83">
        <f t="shared" si="30"/>
        <v>94.78</v>
      </c>
      <c r="CB22" s="9">
        <f t="shared" si="25"/>
        <v>4.6878532473971228</v>
      </c>
      <c r="CC22" s="256">
        <f t="shared" si="28"/>
        <v>5</v>
      </c>
    </row>
    <row r="23" spans="1:81" s="68" customFormat="1">
      <c r="A23" s="188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5.98</v>
      </c>
      <c r="I23" s="52">
        <f>ROUND('Лр1(ч2)'!K23,2)</f>
        <v>5.25</v>
      </c>
      <c r="J23" s="52">
        <f>ROUND('Лр1(ч3)'!K23,2)</f>
        <v>5.08</v>
      </c>
      <c r="K23" s="52">
        <f>ROUND('Лр1(ч4)'!K23,2)</f>
        <v>5.79</v>
      </c>
      <c r="L23" s="52">
        <f>ROUND('Лр2(ч1)'!K23,2)</f>
        <v>7.55</v>
      </c>
      <c r="M23" s="53">
        <f>ROUND('Лр3(ч1)'!K23,2)</f>
        <v>0</v>
      </c>
      <c r="N23" s="38"/>
      <c r="O23" s="93"/>
      <c r="P23" s="53">
        <f t="shared" si="31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9"/>
        <v>0</v>
      </c>
      <c r="Z23" s="18"/>
      <c r="AA23" s="93"/>
      <c r="AB23" s="53"/>
      <c r="AC23" s="52">
        <v>1</v>
      </c>
      <c r="AD23" s="124" t="s">
        <v>141</v>
      </c>
      <c r="AE23" s="137" t="s">
        <v>141</v>
      </c>
      <c r="AF23" s="149">
        <v>2</v>
      </c>
      <c r="AG23" s="149">
        <v>2</v>
      </c>
      <c r="AH23" s="65">
        <v>2</v>
      </c>
      <c r="AI23" s="65"/>
      <c r="AJ23" s="153">
        <v>2</v>
      </c>
      <c r="AK23" s="65">
        <v>2</v>
      </c>
      <c r="AL23" s="153" t="s">
        <v>141</v>
      </c>
      <c r="AM23" s="153" t="s">
        <v>141</v>
      </c>
      <c r="AN23" s="150" t="s">
        <v>141</v>
      </c>
      <c r="AO23" s="65"/>
      <c r="AP23" s="168">
        <v>2</v>
      </c>
      <c r="AQ23" s="168">
        <v>2</v>
      </c>
      <c r="AR23" s="168">
        <v>2</v>
      </c>
      <c r="AS23" s="168" t="s">
        <v>141</v>
      </c>
      <c r="AT23" s="168" t="s">
        <v>141</v>
      </c>
      <c r="AU23" s="65"/>
      <c r="AV23" s="168">
        <v>2</v>
      </c>
      <c r="AW23" s="95"/>
      <c r="AX23" s="168">
        <v>2</v>
      </c>
      <c r="AY23" s="168">
        <v>2</v>
      </c>
      <c r="AZ23" s="168">
        <v>2</v>
      </c>
      <c r="BA23" s="100"/>
      <c r="BB23" s="168">
        <v>2</v>
      </c>
      <c r="BC23" s="168">
        <v>2</v>
      </c>
      <c r="BD23" s="168">
        <v>2</v>
      </c>
      <c r="BE23" s="168" t="s">
        <v>141</v>
      </c>
      <c r="BF23" s="168" t="s">
        <v>141</v>
      </c>
      <c r="BG23" s="103"/>
      <c r="BH23" s="168" t="s">
        <v>141</v>
      </c>
      <c r="BI23" s="168">
        <v>2</v>
      </c>
      <c r="BJ23" s="168">
        <v>2</v>
      </c>
      <c r="BK23" s="168">
        <v>2</v>
      </c>
      <c r="BL23" s="168">
        <v>2</v>
      </c>
      <c r="BM23" s="164"/>
      <c r="BN23" s="168" t="s">
        <v>141</v>
      </c>
      <c r="BO23" s="168" t="s">
        <v>141</v>
      </c>
      <c r="BP23" s="186">
        <v>2</v>
      </c>
      <c r="BQ23" s="186">
        <v>2</v>
      </c>
      <c r="BR23" s="168">
        <v>2</v>
      </c>
      <c r="BS23" s="204">
        <v>2</v>
      </c>
      <c r="BT23" s="184">
        <v>2</v>
      </c>
      <c r="BU23" s="227">
        <v>2</v>
      </c>
      <c r="BV23" s="227">
        <v>2</v>
      </c>
      <c r="BW23" s="184">
        <v>2</v>
      </c>
      <c r="BX23" s="184"/>
      <c r="BY23" s="232" t="s">
        <v>141</v>
      </c>
      <c r="BZ23" s="232" t="s">
        <v>141</v>
      </c>
      <c r="CA23" s="83">
        <f t="shared" si="30"/>
        <v>84.65</v>
      </c>
      <c r="CB23" s="9">
        <f t="shared" si="25"/>
        <v>3.7838373822508671</v>
      </c>
      <c r="CC23" s="256">
        <f t="shared" si="28"/>
        <v>4</v>
      </c>
    </row>
    <row r="24" spans="1:81" s="68" customFormat="1">
      <c r="A24" s="188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5.92</v>
      </c>
      <c r="I24" s="52">
        <f>ROUND('Лр1(ч2)'!K24,2)</f>
        <v>0.1</v>
      </c>
      <c r="J24" s="52">
        <f>ROUND('Лр1(ч3)'!K24,2)</f>
        <v>5.08</v>
      </c>
      <c r="K24" s="52">
        <f>ROUND('Лр1(ч4)'!K24,2)</f>
        <v>0.55000000000000004</v>
      </c>
      <c r="L24" s="52">
        <f>ROUND('Лр2(ч1)'!K24,2)</f>
        <v>6.64</v>
      </c>
      <c r="M24" s="53">
        <f>ROUND('Лр3(ч1)'!K24,2)</f>
        <v>0</v>
      </c>
      <c r="N24" s="38"/>
      <c r="O24" s="93"/>
      <c r="P24" s="53">
        <f t="shared" si="31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9"/>
        <v>0</v>
      </c>
      <c r="Z24" s="18"/>
      <c r="AA24" s="93"/>
      <c r="AB24" s="53"/>
      <c r="AC24" s="254">
        <v>1</v>
      </c>
      <c r="AD24" s="16">
        <v>2</v>
      </c>
      <c r="AE24" s="137" t="s">
        <v>141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55">
        <v>2</v>
      </c>
      <c r="AP24" s="155">
        <v>2</v>
      </c>
      <c r="AQ24" s="65">
        <v>2</v>
      </c>
      <c r="AR24" s="153"/>
      <c r="AS24" s="153">
        <v>2</v>
      </c>
      <c r="AT24" s="153">
        <v>2</v>
      </c>
      <c r="AU24" s="89">
        <v>2</v>
      </c>
      <c r="AV24" s="65"/>
      <c r="AW24" s="65"/>
      <c r="AX24" s="98"/>
      <c r="AY24" s="65">
        <v>2</v>
      </c>
      <c r="AZ24" s="100">
        <v>2</v>
      </c>
      <c r="BA24" s="100">
        <v>2</v>
      </c>
      <c r="BB24" s="65"/>
      <c r="BC24" s="65">
        <v>2</v>
      </c>
      <c r="BD24" s="156">
        <v>2</v>
      </c>
      <c r="BE24" s="159">
        <v>2</v>
      </c>
      <c r="BF24" s="65">
        <v>2</v>
      </c>
      <c r="BG24" s="65">
        <v>2</v>
      </c>
      <c r="BH24" s="65" t="s">
        <v>141</v>
      </c>
      <c r="BI24" s="106" t="s">
        <v>141</v>
      </c>
      <c r="BJ24" s="65"/>
      <c r="BK24" s="108">
        <v>2</v>
      </c>
      <c r="BL24" s="161">
        <v>2</v>
      </c>
      <c r="BM24" s="164">
        <v>2</v>
      </c>
      <c r="BN24" s="164">
        <v>2</v>
      </c>
      <c r="BO24" s="168">
        <v>2</v>
      </c>
      <c r="BP24" s="168">
        <v>4</v>
      </c>
      <c r="BQ24" s="164">
        <v>2</v>
      </c>
      <c r="BR24" s="168">
        <v>2</v>
      </c>
      <c r="BS24" s="184">
        <v>2</v>
      </c>
      <c r="BT24" s="184">
        <v>2</v>
      </c>
      <c r="BU24" s="184"/>
      <c r="BV24" s="184">
        <v>2</v>
      </c>
      <c r="BW24" s="184">
        <v>2</v>
      </c>
      <c r="BX24" s="230">
        <v>2</v>
      </c>
      <c r="BY24" s="184">
        <v>2</v>
      </c>
      <c r="BZ24" s="168">
        <v>2</v>
      </c>
      <c r="CA24" s="83">
        <f t="shared" si="30"/>
        <v>95.289999999999992</v>
      </c>
      <c r="CB24" s="9">
        <f t="shared" si="25"/>
        <v>4.7333663857213661</v>
      </c>
      <c r="CC24" s="239">
        <v>5</v>
      </c>
    </row>
    <row r="25" spans="1:81" s="68" customFormat="1">
      <c r="A25" s="188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5.85</v>
      </c>
      <c r="I25" s="52">
        <f>ROUND('Лр1(ч2)'!K25,2)</f>
        <v>3.96</v>
      </c>
      <c r="J25" s="52">
        <f>ROUND('Лр1(ч3)'!K25,2)</f>
        <v>4.46</v>
      </c>
      <c r="K25" s="52">
        <f>ROUND('Лр1(ч4)'!K25,2)</f>
        <v>1.56</v>
      </c>
      <c r="L25" s="52">
        <f>ROUND('Лр2(ч1)'!K25,2)</f>
        <v>6.55</v>
      </c>
      <c r="M25" s="53">
        <f>ROUND('Лр3(ч1)'!K25,2)</f>
        <v>0</v>
      </c>
      <c r="N25" s="38"/>
      <c r="O25" s="93"/>
      <c r="P25" s="53">
        <f t="shared" si="31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9"/>
        <v>0</v>
      </c>
      <c r="Z25" s="18"/>
      <c r="AA25" s="93"/>
      <c r="AB25" s="53"/>
      <c r="AC25" s="254">
        <v>1</v>
      </c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141</v>
      </c>
      <c r="AJ25" s="65">
        <v>2</v>
      </c>
      <c r="AK25" s="65">
        <v>2</v>
      </c>
      <c r="AL25" s="65"/>
      <c r="AM25" s="65">
        <v>2</v>
      </c>
      <c r="AN25" s="150" t="s">
        <v>141</v>
      </c>
      <c r="AO25" s="155">
        <v>2</v>
      </c>
      <c r="AP25" s="155" t="s">
        <v>141</v>
      </c>
      <c r="AQ25" s="65">
        <v>2</v>
      </c>
      <c r="AR25" s="153"/>
      <c r="AS25" s="153">
        <v>2</v>
      </c>
      <c r="AT25" s="153">
        <v>2</v>
      </c>
      <c r="AU25" s="65">
        <v>2</v>
      </c>
      <c r="AV25" s="65"/>
      <c r="AW25" s="65"/>
      <c r="AX25" s="98"/>
      <c r="AY25" s="97">
        <v>2</v>
      </c>
      <c r="AZ25" s="100" t="s">
        <v>141</v>
      </c>
      <c r="BA25" s="100">
        <v>2</v>
      </c>
      <c r="BB25" s="65"/>
      <c r="BC25" s="65">
        <v>2</v>
      </c>
      <c r="BD25" s="65">
        <v>2</v>
      </c>
      <c r="BE25" s="159" t="s">
        <v>141</v>
      </c>
      <c r="BF25" s="65">
        <v>2</v>
      </c>
      <c r="BG25" s="65" t="s">
        <v>141</v>
      </c>
      <c r="BH25" s="65" t="s">
        <v>141</v>
      </c>
      <c r="BI25" s="65">
        <v>2</v>
      </c>
      <c r="BJ25" s="65"/>
      <c r="BK25" s="108">
        <v>2</v>
      </c>
      <c r="BL25" s="161">
        <v>2</v>
      </c>
      <c r="BM25" s="164">
        <v>2</v>
      </c>
      <c r="BN25" s="164">
        <v>2</v>
      </c>
      <c r="BO25" s="168">
        <v>2</v>
      </c>
      <c r="BP25" s="168">
        <v>2</v>
      </c>
      <c r="BQ25" s="164">
        <v>2</v>
      </c>
      <c r="BR25" s="168">
        <v>2</v>
      </c>
      <c r="BS25" s="184">
        <v>2</v>
      </c>
      <c r="BT25" s="184">
        <v>2</v>
      </c>
      <c r="BU25" s="184"/>
      <c r="BV25" s="184">
        <v>2</v>
      </c>
      <c r="BW25" s="184" t="s">
        <v>141</v>
      </c>
      <c r="BX25" s="230">
        <v>2</v>
      </c>
      <c r="BY25" s="184" t="s">
        <v>141</v>
      </c>
      <c r="BZ25" s="168">
        <v>2</v>
      </c>
      <c r="CA25" s="83">
        <f t="shared" si="30"/>
        <v>85.38</v>
      </c>
      <c r="CB25" s="9">
        <f t="shared" si="25"/>
        <v>3.8489836390679213</v>
      </c>
      <c r="CC25" s="239">
        <v>2</v>
      </c>
    </row>
    <row r="26" spans="1:81" s="68" customFormat="1">
      <c r="A26" s="188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v>18</v>
      </c>
      <c r="H26" s="52">
        <f>ROUND('Лр1(ч1)'!K26,2)</f>
        <v>6.76</v>
      </c>
      <c r="I26" s="52">
        <f>ROUND('Лр1(ч2)'!K26,2)</f>
        <v>5.2</v>
      </c>
      <c r="J26" s="52">
        <f>ROUND('Лр1(ч3)'!K26,2)</f>
        <v>5.38</v>
      </c>
      <c r="K26" s="52">
        <f>ROUND('Лр1(ч4)'!K26,2)</f>
        <v>4.7</v>
      </c>
      <c r="L26" s="52">
        <f>ROUND('Лр2(ч1)'!K26,2)</f>
        <v>8.58</v>
      </c>
      <c r="M26" s="53">
        <f>ROUND('Лр3(ч1)'!K26,2)</f>
        <v>0</v>
      </c>
      <c r="N26" s="38"/>
      <c r="O26" s="93"/>
      <c r="P26" s="53">
        <f t="shared" si="31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9"/>
        <v>0</v>
      </c>
      <c r="Z26" s="18"/>
      <c r="AA26" s="93"/>
      <c r="AB26" s="53"/>
      <c r="AC26" s="254">
        <v>1</v>
      </c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55">
        <v>2</v>
      </c>
      <c r="AP26" s="155">
        <v>2</v>
      </c>
      <c r="AQ26" s="65">
        <v>2</v>
      </c>
      <c r="AR26" s="153"/>
      <c r="AS26" s="153">
        <v>2</v>
      </c>
      <c r="AT26" s="153">
        <v>2</v>
      </c>
      <c r="AU26" s="65">
        <v>2</v>
      </c>
      <c r="AV26" s="65"/>
      <c r="AW26" s="65"/>
      <c r="AX26" s="98"/>
      <c r="AY26" s="65">
        <v>2</v>
      </c>
      <c r="AZ26" s="100">
        <v>2</v>
      </c>
      <c r="BA26" s="100">
        <v>2</v>
      </c>
      <c r="BB26" s="65"/>
      <c r="BC26" s="65">
        <v>2</v>
      </c>
      <c r="BD26" s="65">
        <v>2</v>
      </c>
      <c r="BE26" s="159">
        <v>2</v>
      </c>
      <c r="BF26" s="65">
        <v>2</v>
      </c>
      <c r="BG26" s="65">
        <v>2</v>
      </c>
      <c r="BH26" s="65">
        <v>2</v>
      </c>
      <c r="BI26" s="106">
        <v>2</v>
      </c>
      <c r="BJ26" s="65"/>
      <c r="BK26" s="65">
        <v>2</v>
      </c>
      <c r="BL26" s="161">
        <v>2</v>
      </c>
      <c r="BM26" s="164">
        <v>2</v>
      </c>
      <c r="BN26" s="164">
        <v>2</v>
      </c>
      <c r="BO26" s="168">
        <v>2</v>
      </c>
      <c r="BP26" s="168">
        <v>2</v>
      </c>
      <c r="BQ26" s="164">
        <v>2</v>
      </c>
      <c r="BR26" s="168">
        <v>2</v>
      </c>
      <c r="BS26" s="184">
        <v>2</v>
      </c>
      <c r="BT26" s="184">
        <v>2</v>
      </c>
      <c r="BU26" s="184"/>
      <c r="BV26" s="184">
        <v>2</v>
      </c>
      <c r="BW26" s="184">
        <v>2</v>
      </c>
      <c r="BX26" s="230">
        <v>2</v>
      </c>
      <c r="BY26" s="184">
        <v>2</v>
      </c>
      <c r="BZ26" s="168">
        <v>2</v>
      </c>
      <c r="CA26" s="83">
        <f t="shared" si="30"/>
        <v>129.62</v>
      </c>
      <c r="CB26" s="9">
        <f t="shared" si="25"/>
        <v>7.7970252850768453</v>
      </c>
      <c r="CC26" s="239">
        <f>ROUNDUP(CB26,0)</f>
        <v>8</v>
      </c>
    </row>
    <row r="27" spans="1:81" s="68" customFormat="1">
      <c r="A27" s="188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v>10</v>
      </c>
      <c r="H27" s="52">
        <f>ROUND('Лр1(ч1)'!K27,2)</f>
        <v>5.38</v>
      </c>
      <c r="I27" s="52">
        <f>ROUND('Лр1(ч2)'!K27,2)</f>
        <v>5.25</v>
      </c>
      <c r="J27" s="52">
        <f>ROUND('Лр1(ч3)'!K27,2)</f>
        <v>5.21</v>
      </c>
      <c r="K27" s="52">
        <f>ROUND('Лр1(ч4)'!K27,2)</f>
        <v>4.34</v>
      </c>
      <c r="L27" s="52">
        <f>ROUND('Лр2(ч1)'!K27,2)</f>
        <v>6.91</v>
      </c>
      <c r="M27" s="53">
        <f>ROUND('Лр3(ч1)'!K27,2)</f>
        <v>0</v>
      </c>
      <c r="N27" s="38"/>
      <c r="O27" s="93"/>
      <c r="P27" s="53">
        <f t="shared" si="31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9"/>
        <v>0</v>
      </c>
      <c r="Z27" s="18"/>
      <c r="AA27" s="93"/>
      <c r="AB27" s="53"/>
      <c r="AC27" s="254">
        <v>1</v>
      </c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55">
        <v>2</v>
      </c>
      <c r="AP27" s="155">
        <v>1</v>
      </c>
      <c r="AQ27" s="65">
        <v>2</v>
      </c>
      <c r="AR27" s="153"/>
      <c r="AS27" s="153">
        <v>2</v>
      </c>
      <c r="AT27" s="153" t="s">
        <v>141</v>
      </c>
      <c r="AU27" s="65">
        <v>2</v>
      </c>
      <c r="AV27" s="65"/>
      <c r="AW27" s="95"/>
      <c r="AX27" s="98"/>
      <c r="AY27" s="65">
        <v>1</v>
      </c>
      <c r="AZ27" s="100" t="s">
        <v>141</v>
      </c>
      <c r="BA27" s="100">
        <v>2</v>
      </c>
      <c r="BB27" s="65"/>
      <c r="BC27" s="101" t="s">
        <v>141</v>
      </c>
      <c r="BD27" s="65" t="s">
        <v>141</v>
      </c>
      <c r="BE27" s="159">
        <v>2</v>
      </c>
      <c r="BF27" s="65">
        <v>2</v>
      </c>
      <c r="BG27" s="65">
        <v>2</v>
      </c>
      <c r="BH27" s="65">
        <v>2</v>
      </c>
      <c r="BI27" s="106">
        <v>2</v>
      </c>
      <c r="BJ27" s="65"/>
      <c r="BK27" s="108">
        <v>2</v>
      </c>
      <c r="BL27" s="161">
        <v>2</v>
      </c>
      <c r="BM27" s="164">
        <v>2</v>
      </c>
      <c r="BN27" s="164">
        <v>2</v>
      </c>
      <c r="BO27" s="168">
        <v>2</v>
      </c>
      <c r="BP27" s="168">
        <v>2</v>
      </c>
      <c r="BQ27" s="164">
        <v>2</v>
      </c>
      <c r="BR27" s="168" t="s">
        <v>141</v>
      </c>
      <c r="BS27" s="184">
        <v>2</v>
      </c>
      <c r="BT27" s="184">
        <v>2</v>
      </c>
      <c r="BU27" s="184"/>
      <c r="BV27" s="184">
        <v>2</v>
      </c>
      <c r="BW27" s="184">
        <v>2</v>
      </c>
      <c r="BX27" s="230">
        <v>2</v>
      </c>
      <c r="BY27" s="184">
        <v>2</v>
      </c>
      <c r="BZ27" s="168">
        <v>2</v>
      </c>
      <c r="CA27" s="83">
        <f t="shared" si="30"/>
        <v>106.09</v>
      </c>
      <c r="CB27" s="9">
        <f t="shared" si="25"/>
        <v>5.6971740208230042</v>
      </c>
      <c r="CC27" s="239">
        <f>ROUNDUP(CB27,0)</f>
        <v>6</v>
      </c>
    </row>
    <row r="28" spans="1:81" s="68" customFormat="1">
      <c r="A28" s="188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5.34</v>
      </c>
      <c r="I28" s="52">
        <f>ROUND('Лр1(ч2)'!K28,2)</f>
        <v>2.84</v>
      </c>
      <c r="J28" s="52">
        <f>ROUND('Лр1(ч3)'!K28,2)</f>
        <v>5.34</v>
      </c>
      <c r="K28" s="52">
        <f>ROUND('Лр1(ч4)'!K28,2)</f>
        <v>0.81</v>
      </c>
      <c r="L28" s="52">
        <f>ROUND('Лр2(ч1)'!K28,2)</f>
        <v>3.55</v>
      </c>
      <c r="M28" s="53">
        <f>ROUND('Лр3(ч1)'!K28,2)</f>
        <v>0</v>
      </c>
      <c r="N28" s="38"/>
      <c r="O28" s="93"/>
      <c r="P28" s="53">
        <f t="shared" si="31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9"/>
        <v>0</v>
      </c>
      <c r="Z28" s="18"/>
      <c r="AA28" s="93"/>
      <c r="AB28" s="53"/>
      <c r="AC28" s="254">
        <v>1</v>
      </c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55">
        <v>2</v>
      </c>
      <c r="AP28" s="155">
        <v>1</v>
      </c>
      <c r="AQ28" s="88">
        <v>2</v>
      </c>
      <c r="AR28" s="153"/>
      <c r="AS28" s="153">
        <v>2</v>
      </c>
      <c r="AT28" s="153">
        <v>2</v>
      </c>
      <c r="AU28" s="65">
        <v>2</v>
      </c>
      <c r="AV28" s="65"/>
      <c r="AW28" s="95"/>
      <c r="AX28" s="98"/>
      <c r="AY28" s="97">
        <v>2</v>
      </c>
      <c r="AZ28" s="100">
        <v>2</v>
      </c>
      <c r="BA28" s="100">
        <v>2</v>
      </c>
      <c r="BB28" s="65"/>
      <c r="BC28" s="65">
        <v>2</v>
      </c>
      <c r="BD28" s="65">
        <v>2</v>
      </c>
      <c r="BE28" s="159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61">
        <v>2</v>
      </c>
      <c r="BM28" s="164">
        <v>2</v>
      </c>
      <c r="BN28" s="164">
        <v>2</v>
      </c>
      <c r="BO28" s="168">
        <v>2</v>
      </c>
      <c r="BP28" s="168">
        <v>2</v>
      </c>
      <c r="BQ28" s="164">
        <v>2</v>
      </c>
      <c r="BR28" s="168">
        <v>2</v>
      </c>
      <c r="BS28" s="184">
        <v>2</v>
      </c>
      <c r="BT28" s="184">
        <v>2</v>
      </c>
      <c r="BU28" s="184"/>
      <c r="BV28" s="184">
        <v>2</v>
      </c>
      <c r="BW28" s="184">
        <v>2</v>
      </c>
      <c r="BX28" s="230">
        <v>2</v>
      </c>
      <c r="BY28" s="184">
        <v>2</v>
      </c>
      <c r="BZ28" s="168">
        <v>2</v>
      </c>
      <c r="CA28" s="83">
        <f t="shared" si="30"/>
        <v>94.88</v>
      </c>
      <c r="CB28" s="9">
        <f t="shared" si="25"/>
        <v>4.6967773921665827</v>
      </c>
      <c r="CC28" s="239">
        <v>4</v>
      </c>
    </row>
    <row r="29" spans="1:81" s="68" customFormat="1">
      <c r="A29" s="188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5.92</v>
      </c>
      <c r="I29" s="52">
        <f>ROUND('Лр1(ч2)'!K29,2)</f>
        <v>5.57</v>
      </c>
      <c r="J29" s="52">
        <f>ROUND('Лр1(ч3)'!K29,2)</f>
        <v>4.57</v>
      </c>
      <c r="K29" s="52">
        <f>ROUND('Лр1(ч4)'!K29,2)</f>
        <v>5.42</v>
      </c>
      <c r="L29" s="52">
        <f>ROUND('Лр2(ч1)'!K29,2)</f>
        <v>7.45</v>
      </c>
      <c r="M29" s="53">
        <f>ROUND('Лр3(ч1)'!K29,2)</f>
        <v>0</v>
      </c>
      <c r="N29" s="38"/>
      <c r="O29" s="93"/>
      <c r="P29" s="53">
        <f t="shared" si="31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9"/>
        <v>0</v>
      </c>
      <c r="Z29" s="18"/>
      <c r="AA29" s="93"/>
      <c r="AB29" s="53"/>
      <c r="AC29" s="254">
        <v>1</v>
      </c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4">
        <v>2</v>
      </c>
      <c r="AN29" s="65">
        <v>2</v>
      </c>
      <c r="AO29" s="155">
        <v>2</v>
      </c>
      <c r="AP29" s="155">
        <v>2</v>
      </c>
      <c r="AQ29" s="65">
        <v>2</v>
      </c>
      <c r="AR29" s="153"/>
      <c r="AS29" s="153">
        <v>2</v>
      </c>
      <c r="AT29" s="153" t="s">
        <v>141</v>
      </c>
      <c r="AU29" s="65">
        <v>2</v>
      </c>
      <c r="AV29" s="65"/>
      <c r="AW29" s="95"/>
      <c r="AX29" s="98"/>
      <c r="AY29" s="65">
        <v>2</v>
      </c>
      <c r="AZ29" s="100">
        <v>2</v>
      </c>
      <c r="BA29" s="100">
        <v>2</v>
      </c>
      <c r="BB29" s="65"/>
      <c r="BC29" s="65" t="s">
        <v>141</v>
      </c>
      <c r="BD29" s="65">
        <v>2</v>
      </c>
      <c r="BE29" s="159">
        <v>2</v>
      </c>
      <c r="BF29" s="65">
        <v>2</v>
      </c>
      <c r="BG29" s="103">
        <v>2</v>
      </c>
      <c r="BH29" s="65" t="s">
        <v>141</v>
      </c>
      <c r="BI29" s="65" t="s">
        <v>141</v>
      </c>
      <c r="BJ29" s="65"/>
      <c r="BK29" s="65">
        <v>2</v>
      </c>
      <c r="BL29" s="161">
        <v>1</v>
      </c>
      <c r="BM29" s="164">
        <v>2</v>
      </c>
      <c r="BN29" s="164">
        <v>2</v>
      </c>
      <c r="BO29" s="168">
        <v>2</v>
      </c>
      <c r="BP29" s="168">
        <v>2</v>
      </c>
      <c r="BQ29" s="164">
        <v>2</v>
      </c>
      <c r="BR29" s="168">
        <v>2</v>
      </c>
      <c r="BS29" s="184" t="s">
        <v>141</v>
      </c>
      <c r="BT29" s="184">
        <v>2</v>
      </c>
      <c r="BU29" s="184"/>
      <c r="BV29" s="184" t="s">
        <v>141</v>
      </c>
      <c r="BW29" s="184" t="s">
        <v>141</v>
      </c>
      <c r="BX29" s="230" t="s">
        <v>141</v>
      </c>
      <c r="BY29" s="184">
        <v>1</v>
      </c>
      <c r="BZ29" s="168">
        <v>2</v>
      </c>
      <c r="CA29" s="83">
        <f t="shared" si="30"/>
        <v>91.93</v>
      </c>
      <c r="CB29" s="9">
        <f t="shared" si="25"/>
        <v>4.4335151214675257</v>
      </c>
      <c r="CC29" s="239">
        <v>6</v>
      </c>
    </row>
    <row r="30" spans="1:81" s="68" customFormat="1">
      <c r="A30" s="188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6.65</v>
      </c>
      <c r="I30" s="52">
        <f>ROUND('Лр1(ч2)'!K30,2)</f>
        <v>6.27</v>
      </c>
      <c r="J30" s="52">
        <f>ROUND('Лр1(ч3)'!K30,2)</f>
        <v>5.55</v>
      </c>
      <c r="K30" s="52">
        <f>ROUND('Лр1(ч4)'!K30,2)</f>
        <v>5.57</v>
      </c>
      <c r="L30" s="52">
        <f>ROUND('Лр2(ч1)'!K30,2)</f>
        <v>8.8699999999999992</v>
      </c>
      <c r="M30" s="53">
        <f>ROUND('Лр3(ч1)'!K30,2)</f>
        <v>5.31</v>
      </c>
      <c r="N30" s="38"/>
      <c r="O30" s="93"/>
      <c r="P30" s="53">
        <f t="shared" si="31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9"/>
        <v>0</v>
      </c>
      <c r="Z30" s="18"/>
      <c r="AA30" s="93"/>
      <c r="AB30" s="53"/>
      <c r="AC30" s="254">
        <v>1</v>
      </c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55">
        <v>2</v>
      </c>
      <c r="AP30" s="155">
        <v>1</v>
      </c>
      <c r="AQ30" s="65">
        <v>4</v>
      </c>
      <c r="AR30" s="153"/>
      <c r="AS30" s="153">
        <v>2</v>
      </c>
      <c r="AT30" s="153">
        <v>2</v>
      </c>
      <c r="AU30" s="65">
        <v>2</v>
      </c>
      <c r="AV30" s="65"/>
      <c r="AW30" s="65"/>
      <c r="AX30" s="98"/>
      <c r="AY30" s="65">
        <v>2</v>
      </c>
      <c r="AZ30" s="100">
        <v>2</v>
      </c>
      <c r="BA30" s="100">
        <v>2</v>
      </c>
      <c r="BB30" s="65"/>
      <c r="BC30" s="65" t="s">
        <v>141</v>
      </c>
      <c r="BD30" s="65">
        <v>2</v>
      </c>
      <c r="BE30" s="159">
        <v>2</v>
      </c>
      <c r="BF30" s="65">
        <v>2</v>
      </c>
      <c r="BG30" s="65">
        <v>2</v>
      </c>
      <c r="BH30" s="65">
        <v>2</v>
      </c>
      <c r="BI30" s="106">
        <v>2</v>
      </c>
      <c r="BJ30" s="65"/>
      <c r="BK30" s="65">
        <v>2</v>
      </c>
      <c r="BL30" s="161">
        <v>2</v>
      </c>
      <c r="BM30" s="164">
        <v>2</v>
      </c>
      <c r="BN30" s="164">
        <v>2</v>
      </c>
      <c r="BO30" s="168">
        <v>2</v>
      </c>
      <c r="BP30" s="168">
        <v>2</v>
      </c>
      <c r="BQ30" s="164">
        <v>2</v>
      </c>
      <c r="BR30" s="168">
        <v>2</v>
      </c>
      <c r="BS30" s="184">
        <v>2</v>
      </c>
      <c r="BT30" s="184">
        <v>2</v>
      </c>
      <c r="BU30" s="184"/>
      <c r="BV30" s="184">
        <v>2</v>
      </c>
      <c r="BW30" s="184">
        <v>2</v>
      </c>
      <c r="BX30" s="230">
        <v>2</v>
      </c>
      <c r="BY30" s="184">
        <v>2</v>
      </c>
      <c r="BZ30" s="168">
        <v>2</v>
      </c>
      <c r="CA30" s="83">
        <f t="shared" si="30"/>
        <v>120.22</v>
      </c>
      <c r="CB30" s="9">
        <f t="shared" si="25"/>
        <v>6.9581556767476433</v>
      </c>
      <c r="CC30" s="239">
        <f>ROUNDUP(CB30,0)</f>
        <v>7</v>
      </c>
    </row>
    <row r="31" spans="1:81" s="68" customFormat="1">
      <c r="A31" s="188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0.1</v>
      </c>
      <c r="I31" s="52">
        <f>ROUND('Лр1(ч2)'!K31,2)</f>
        <v>2.02</v>
      </c>
      <c r="J31" s="52">
        <f>ROUND('Лр1(ч3)'!K31,2)</f>
        <v>0.55000000000000004</v>
      </c>
      <c r="K31" s="52">
        <f>ROUND('Лр1(ч4)'!K31,2)</f>
        <v>1.06</v>
      </c>
      <c r="L31" s="52">
        <f>ROUND('Лр2(ч1)'!K31,2)</f>
        <v>0</v>
      </c>
      <c r="M31" s="53">
        <f>ROUND('Лр3(ч1)'!K31,2)</f>
        <v>0</v>
      </c>
      <c r="N31" s="38"/>
      <c r="O31" s="93"/>
      <c r="P31" s="53">
        <f t="shared" si="31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9"/>
        <v>0</v>
      </c>
      <c r="Z31" s="18"/>
      <c r="AA31" s="93"/>
      <c r="AB31" s="53"/>
      <c r="AC31" s="254">
        <v>1</v>
      </c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55">
        <v>2</v>
      </c>
      <c r="AP31" s="155">
        <v>1</v>
      </c>
      <c r="AQ31" s="65">
        <v>2</v>
      </c>
      <c r="AR31" s="153"/>
      <c r="AS31" s="153">
        <v>2</v>
      </c>
      <c r="AT31" s="153">
        <v>2</v>
      </c>
      <c r="AU31" s="65">
        <v>2</v>
      </c>
      <c r="AV31" s="65"/>
      <c r="AW31" s="65"/>
      <c r="AX31" s="98"/>
      <c r="AY31" s="65">
        <v>2</v>
      </c>
      <c r="AZ31" s="100">
        <v>2</v>
      </c>
      <c r="BA31" s="100">
        <v>2</v>
      </c>
      <c r="BB31" s="65"/>
      <c r="BC31" s="65" t="s">
        <v>141</v>
      </c>
      <c r="BD31" s="65">
        <v>2</v>
      </c>
      <c r="BE31" s="159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61">
        <v>2</v>
      </c>
      <c r="BM31" s="164">
        <v>2</v>
      </c>
      <c r="BN31" s="164">
        <v>4</v>
      </c>
      <c r="BO31" s="168">
        <v>2</v>
      </c>
      <c r="BP31" s="168">
        <v>2</v>
      </c>
      <c r="BQ31" s="164">
        <v>2</v>
      </c>
      <c r="BR31" s="168">
        <v>2</v>
      </c>
      <c r="BS31" s="184">
        <v>2</v>
      </c>
      <c r="BT31" s="184">
        <v>2</v>
      </c>
      <c r="BU31" s="184"/>
      <c r="BV31" s="184">
        <v>2</v>
      </c>
      <c r="BW31" s="184">
        <v>2</v>
      </c>
      <c r="BX31" s="230">
        <v>2</v>
      </c>
      <c r="BY31" s="184" t="s">
        <v>141</v>
      </c>
      <c r="BZ31" s="168" t="s">
        <v>141</v>
      </c>
      <c r="CA31" s="83">
        <f t="shared" si="30"/>
        <v>79.73</v>
      </c>
      <c r="CB31" s="9">
        <f t="shared" si="25"/>
        <v>3.3447694595934552</v>
      </c>
      <c r="CC31" s="239">
        <v>4</v>
      </c>
    </row>
    <row r="32" spans="1:81" s="68" customFormat="1">
      <c r="A32" s="188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5.62</v>
      </c>
      <c r="I32" s="52">
        <f>ROUND('Лр1(ч2)'!K32,2)</f>
        <v>5.55</v>
      </c>
      <c r="J32" s="52">
        <f>ROUND('Лр1(ч3)'!K32,2)</f>
        <v>4.59</v>
      </c>
      <c r="K32" s="52">
        <f>ROUND('Лр1(ч4)'!K32,2)</f>
        <v>4.79</v>
      </c>
      <c r="L32" s="52">
        <f>ROUND('Лр2(ч1)'!K32,2)</f>
        <v>7.32</v>
      </c>
      <c r="M32" s="53">
        <f>ROUND('Лр3(ч1)'!K32,2)</f>
        <v>1.89</v>
      </c>
      <c r="N32" s="38"/>
      <c r="O32" s="93"/>
      <c r="P32" s="53">
        <f t="shared" si="31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9"/>
        <v>0</v>
      </c>
      <c r="Z32" s="18"/>
      <c r="AA32" s="93"/>
      <c r="AB32" s="53"/>
      <c r="AC32" s="254">
        <v>1</v>
      </c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55">
        <v>2</v>
      </c>
      <c r="AP32" s="155">
        <v>2</v>
      </c>
      <c r="AQ32" s="65">
        <v>2</v>
      </c>
      <c r="AR32" s="153"/>
      <c r="AS32" s="153">
        <v>2</v>
      </c>
      <c r="AT32" s="153">
        <v>2</v>
      </c>
      <c r="AU32" s="65">
        <v>2</v>
      </c>
      <c r="AV32" s="65"/>
      <c r="AW32" s="65"/>
      <c r="AX32" s="98"/>
      <c r="AY32" s="65">
        <v>2</v>
      </c>
      <c r="AZ32" s="100">
        <v>2</v>
      </c>
      <c r="BA32" s="100">
        <v>2</v>
      </c>
      <c r="BB32" s="65"/>
      <c r="BC32" s="65" t="s">
        <v>141</v>
      </c>
      <c r="BD32" s="65">
        <v>2</v>
      </c>
      <c r="BE32" s="159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61">
        <v>2</v>
      </c>
      <c r="BM32" s="164">
        <v>2</v>
      </c>
      <c r="BN32" s="164">
        <v>2</v>
      </c>
      <c r="BO32" s="168">
        <v>2</v>
      </c>
      <c r="BP32" s="168">
        <v>2</v>
      </c>
      <c r="BQ32" s="164">
        <v>2</v>
      </c>
      <c r="BR32" s="168">
        <v>2</v>
      </c>
      <c r="BS32" s="184">
        <v>2</v>
      </c>
      <c r="BT32" s="184">
        <v>2</v>
      </c>
      <c r="BU32" s="184"/>
      <c r="BV32" s="184">
        <v>2</v>
      </c>
      <c r="BW32" s="184">
        <v>2</v>
      </c>
      <c r="BX32" s="230">
        <v>2</v>
      </c>
      <c r="BY32" s="184">
        <v>2</v>
      </c>
      <c r="BZ32" s="168">
        <v>2</v>
      </c>
      <c r="CA32" s="83">
        <f t="shared" si="30"/>
        <v>108.76</v>
      </c>
      <c r="CB32" s="9">
        <f t="shared" si="25"/>
        <v>5.9354486861675744</v>
      </c>
      <c r="CC32" s="239">
        <f>ROUNDUP(CB32,0)</f>
        <v>6</v>
      </c>
    </row>
    <row r="33" spans="1:81" s="68" customFormat="1">
      <c r="A33" s="188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4.79</v>
      </c>
      <c r="K33" s="52">
        <f>ROUND('Лр1(ч4)'!K33,2)</f>
        <v>4.79</v>
      </c>
      <c r="L33" s="52">
        <f>ROUND('Лр2(ч1)'!K33,2)</f>
        <v>8.42</v>
      </c>
      <c r="M33" s="53">
        <f>ROUND('Лр3(ч1)'!K33,2)</f>
        <v>0</v>
      </c>
      <c r="N33" s="38"/>
      <c r="O33" s="93"/>
      <c r="P33" s="53">
        <f t="shared" si="31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9"/>
        <v>0</v>
      </c>
      <c r="Z33" s="18"/>
      <c r="AA33" s="93"/>
      <c r="AB33" s="53"/>
      <c r="AC33" s="254">
        <v>1</v>
      </c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55">
        <v>2</v>
      </c>
      <c r="AP33" s="155">
        <v>2</v>
      </c>
      <c r="AQ33" s="88">
        <v>2</v>
      </c>
      <c r="AR33" s="153"/>
      <c r="AS33" s="153">
        <v>2</v>
      </c>
      <c r="AT33" s="153">
        <v>2</v>
      </c>
      <c r="AU33" s="65">
        <v>2</v>
      </c>
      <c r="AV33" s="65"/>
      <c r="AW33" s="65"/>
      <c r="AX33" s="65"/>
      <c r="AY33" s="65">
        <v>2</v>
      </c>
      <c r="AZ33" s="100">
        <v>2</v>
      </c>
      <c r="BA33" s="100">
        <v>2</v>
      </c>
      <c r="BB33" s="65"/>
      <c r="BC33" s="65">
        <v>2</v>
      </c>
      <c r="BD33" s="65">
        <v>2</v>
      </c>
      <c r="BE33" s="159">
        <v>2</v>
      </c>
      <c r="BF33" s="65">
        <v>2</v>
      </c>
      <c r="BG33" s="103">
        <v>2</v>
      </c>
      <c r="BH33" s="65">
        <v>2</v>
      </c>
      <c r="BI33" s="65">
        <v>2</v>
      </c>
      <c r="BJ33" s="65"/>
      <c r="BK33" s="65">
        <v>2</v>
      </c>
      <c r="BL33" s="161">
        <v>2</v>
      </c>
      <c r="BM33" s="164">
        <v>2</v>
      </c>
      <c r="BN33" s="164">
        <v>2</v>
      </c>
      <c r="BO33" s="168">
        <v>2</v>
      </c>
      <c r="BP33" s="168">
        <v>2</v>
      </c>
      <c r="BQ33" s="164">
        <v>2</v>
      </c>
      <c r="BR33" s="168">
        <v>2</v>
      </c>
      <c r="BS33" s="184">
        <v>2</v>
      </c>
      <c r="BT33" s="184">
        <v>2</v>
      </c>
      <c r="BU33" s="184"/>
      <c r="BV33" s="184">
        <v>2</v>
      </c>
      <c r="BW33" s="184">
        <v>2</v>
      </c>
      <c r="BX33" s="230">
        <v>2</v>
      </c>
      <c r="BY33" s="184">
        <v>2</v>
      </c>
      <c r="BZ33" s="168">
        <v>2</v>
      </c>
      <c r="CA33" s="83">
        <f t="shared" si="30"/>
        <v>111.82</v>
      </c>
      <c r="CB33" s="9">
        <f t="shared" si="25"/>
        <v>6.2085275161130369</v>
      </c>
      <c r="CC33" s="239">
        <f>ROUNDUP(CB33,0)</f>
        <v>7</v>
      </c>
    </row>
    <row r="34" spans="1:81" s="68" customFormat="1">
      <c r="A34" s="188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6.04</v>
      </c>
      <c r="J34" s="52">
        <f>ROUND('Лр1(ч3)'!K34,2)</f>
        <v>5.3</v>
      </c>
      <c r="K34" s="52">
        <f>ROUND('Лр1(ч4)'!K34,2)</f>
        <v>4.79</v>
      </c>
      <c r="L34" s="52">
        <f>ROUND('Лр2(ч1)'!K34,2)</f>
        <v>7.79</v>
      </c>
      <c r="M34" s="53">
        <f>ROUND('Лр3(ч1)'!K34,2)</f>
        <v>0</v>
      </c>
      <c r="N34" s="38"/>
      <c r="O34" s="93"/>
      <c r="P34" s="53">
        <f t="shared" si="31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9"/>
        <v>0</v>
      </c>
      <c r="Z34" s="18"/>
      <c r="AA34" s="93"/>
      <c r="AB34" s="53"/>
      <c r="AC34" s="254">
        <v>1</v>
      </c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55">
        <v>2</v>
      </c>
      <c r="AP34" s="155">
        <v>2</v>
      </c>
      <c r="AQ34" s="88">
        <v>2</v>
      </c>
      <c r="AR34" s="153"/>
      <c r="AS34" s="153">
        <v>2</v>
      </c>
      <c r="AT34" s="153">
        <v>2</v>
      </c>
      <c r="AU34" s="65">
        <v>2</v>
      </c>
      <c r="AV34" s="65"/>
      <c r="AW34" s="65"/>
      <c r="AX34" s="65"/>
      <c r="AY34" s="65">
        <v>2</v>
      </c>
      <c r="AZ34" s="100">
        <v>2</v>
      </c>
      <c r="BA34" s="100">
        <v>2</v>
      </c>
      <c r="BB34" s="65"/>
      <c r="BC34" s="65">
        <v>2</v>
      </c>
      <c r="BD34" s="65">
        <v>2</v>
      </c>
      <c r="BE34" s="159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61">
        <v>2</v>
      </c>
      <c r="BM34" s="164" t="s">
        <v>141</v>
      </c>
      <c r="BN34" s="164">
        <v>2</v>
      </c>
      <c r="BO34" s="168">
        <v>2</v>
      </c>
      <c r="BP34" s="168" t="s">
        <v>141</v>
      </c>
      <c r="BQ34" s="164" t="s">
        <v>141</v>
      </c>
      <c r="BR34" s="168">
        <v>2</v>
      </c>
      <c r="BS34" s="184">
        <v>2</v>
      </c>
      <c r="BT34" s="184">
        <v>2</v>
      </c>
      <c r="BU34" s="184"/>
      <c r="BV34" s="184">
        <v>2</v>
      </c>
      <c r="BW34" s="184">
        <v>2</v>
      </c>
      <c r="BX34" s="230">
        <v>2</v>
      </c>
      <c r="BY34" s="184">
        <v>2</v>
      </c>
      <c r="BZ34" s="168">
        <v>2</v>
      </c>
      <c r="CA34" s="83">
        <f t="shared" si="30"/>
        <v>102.74</v>
      </c>
      <c r="CB34" s="9">
        <f t="shared" si="25"/>
        <v>5.3982151710461066</v>
      </c>
      <c r="CC34" s="239">
        <f>ROUNDUP(CB34,0)</f>
        <v>6</v>
      </c>
    </row>
    <row r="35" spans="1:81" s="68" customFormat="1">
      <c r="A35" s="188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v>32</v>
      </c>
      <c r="H35" s="52">
        <f>ROUND('Лр1(ч1)'!K35,2)</f>
        <v>6.28</v>
      </c>
      <c r="I35" s="52">
        <f>ROUND('Лр1(ч2)'!K35,2)</f>
        <v>4.46</v>
      </c>
      <c r="J35" s="52">
        <f>ROUND('Лр1(ч3)'!K35,2)</f>
        <v>5.38</v>
      </c>
      <c r="K35" s="52">
        <f>ROUND('Лр1(ч4)'!K35,2)</f>
        <v>5.25</v>
      </c>
      <c r="L35" s="52">
        <f>ROUND('Лр2(ч1)'!K35,2)</f>
        <v>8.58</v>
      </c>
      <c r="M35" s="53">
        <f>ROUND('Лр3(ч1)'!K35,2)</f>
        <v>2.15</v>
      </c>
      <c r="N35" s="38"/>
      <c r="O35" s="93"/>
      <c r="P35" s="53">
        <f t="shared" si="31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9"/>
        <v>0</v>
      </c>
      <c r="Z35" s="18"/>
      <c r="AA35" s="93"/>
      <c r="AB35" s="53"/>
      <c r="AC35" s="254">
        <v>1</v>
      </c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141</v>
      </c>
      <c r="AL35" s="65"/>
      <c r="AM35" s="65">
        <v>2</v>
      </c>
      <c r="AN35" s="65">
        <v>2</v>
      </c>
      <c r="AO35" s="155">
        <v>2</v>
      </c>
      <c r="AP35" s="155">
        <v>2</v>
      </c>
      <c r="AQ35" s="65">
        <v>2</v>
      </c>
      <c r="AR35" s="153"/>
      <c r="AS35" s="153">
        <v>2</v>
      </c>
      <c r="AT35" s="153">
        <v>2</v>
      </c>
      <c r="AU35" s="65">
        <v>2</v>
      </c>
      <c r="AV35" s="65"/>
      <c r="AW35" s="65"/>
      <c r="AX35" s="65"/>
      <c r="AY35" s="65">
        <v>2</v>
      </c>
      <c r="AZ35" s="100">
        <v>2</v>
      </c>
      <c r="BA35" s="100">
        <v>2</v>
      </c>
      <c r="BB35" s="65"/>
      <c r="BC35" s="65">
        <v>2</v>
      </c>
      <c r="BD35" s="65">
        <v>2</v>
      </c>
      <c r="BE35" s="159">
        <v>2</v>
      </c>
      <c r="BF35" s="65">
        <v>2</v>
      </c>
      <c r="BG35" s="103">
        <v>2</v>
      </c>
      <c r="BH35" s="65">
        <v>2</v>
      </c>
      <c r="BI35" s="65">
        <v>2</v>
      </c>
      <c r="BJ35" s="65"/>
      <c r="BK35" s="65">
        <v>2</v>
      </c>
      <c r="BL35" s="161">
        <v>2</v>
      </c>
      <c r="BM35" s="164">
        <v>2</v>
      </c>
      <c r="BN35" s="164">
        <v>2</v>
      </c>
      <c r="BO35" s="168">
        <v>2</v>
      </c>
      <c r="BP35" s="168">
        <v>2</v>
      </c>
      <c r="BQ35" s="164">
        <v>2</v>
      </c>
      <c r="BR35" s="168">
        <v>2</v>
      </c>
      <c r="BS35" s="184">
        <v>2</v>
      </c>
      <c r="BT35" s="184">
        <v>2</v>
      </c>
      <c r="BU35" s="184"/>
      <c r="BV35" s="184">
        <v>2</v>
      </c>
      <c r="BW35" s="184">
        <v>2</v>
      </c>
      <c r="BX35" s="230">
        <v>2</v>
      </c>
      <c r="BY35" s="184">
        <v>2</v>
      </c>
      <c r="BZ35" s="168">
        <v>2</v>
      </c>
      <c r="CA35" s="83">
        <f t="shared" si="30"/>
        <v>143.10000000000002</v>
      </c>
      <c r="CB35" s="9">
        <f t="shared" si="25"/>
        <v>9</v>
      </c>
      <c r="CC35" s="239">
        <f>ROUNDUP(CB35,0)</f>
        <v>9</v>
      </c>
    </row>
    <row r="36" spans="1:81" s="68" customFormat="1">
      <c r="A36" s="188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6.37</v>
      </c>
      <c r="I36" s="52">
        <f>ROUND('Лр1(ч2)'!K36,2)</f>
        <v>2.65</v>
      </c>
      <c r="J36" s="52">
        <f>ROUND('Лр1(ч3)'!K36,2)</f>
        <v>5.42</v>
      </c>
      <c r="K36" s="52">
        <f>ROUND('Лр1(ч4)'!K36,2)</f>
        <v>1.8</v>
      </c>
      <c r="L36" s="52">
        <f>ROUND('Лр2(ч1)'!K36,2)</f>
        <v>7.93</v>
      </c>
      <c r="M36" s="53">
        <f>ROUND('Лр3(ч1)'!K36,2)</f>
        <v>0</v>
      </c>
      <c r="N36" s="38"/>
      <c r="O36" s="93"/>
      <c r="P36" s="53">
        <f t="shared" si="31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9"/>
        <v>0</v>
      </c>
      <c r="Z36" s="18"/>
      <c r="AA36" s="93"/>
      <c r="AB36" s="53"/>
      <c r="AC36" s="254">
        <v>1</v>
      </c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55">
        <v>2</v>
      </c>
      <c r="AP36" s="155">
        <v>2</v>
      </c>
      <c r="AQ36" s="88">
        <v>2</v>
      </c>
      <c r="AR36" s="153"/>
      <c r="AS36" s="153">
        <v>2</v>
      </c>
      <c r="AT36" s="153">
        <v>2</v>
      </c>
      <c r="AU36" s="89">
        <v>2</v>
      </c>
      <c r="AV36" s="65"/>
      <c r="AW36" s="65"/>
      <c r="AX36" s="65"/>
      <c r="AY36" s="65">
        <v>2</v>
      </c>
      <c r="AZ36" s="100">
        <v>2</v>
      </c>
      <c r="BA36" s="100">
        <v>2</v>
      </c>
      <c r="BB36" s="65"/>
      <c r="BC36" s="101">
        <v>2</v>
      </c>
      <c r="BD36" s="65">
        <v>2</v>
      </c>
      <c r="BE36" s="159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61" t="s">
        <v>141</v>
      </c>
      <c r="BM36" s="164">
        <v>2</v>
      </c>
      <c r="BN36" s="164">
        <v>2</v>
      </c>
      <c r="BO36" s="168">
        <v>2</v>
      </c>
      <c r="BP36" s="168">
        <v>2</v>
      </c>
      <c r="BQ36" s="164">
        <v>2</v>
      </c>
      <c r="BR36" s="168">
        <v>2</v>
      </c>
      <c r="BS36" s="184">
        <v>2</v>
      </c>
      <c r="BT36" s="184">
        <v>2</v>
      </c>
      <c r="BU36" s="184"/>
      <c r="BV36" s="184">
        <v>2</v>
      </c>
      <c r="BW36" s="184">
        <v>2</v>
      </c>
      <c r="BX36" s="230">
        <v>2</v>
      </c>
      <c r="BY36" s="184">
        <v>2</v>
      </c>
      <c r="BZ36" s="168">
        <v>2</v>
      </c>
      <c r="CA36" s="83">
        <f t="shared" si="30"/>
        <v>105.17</v>
      </c>
      <c r="CB36" s="9">
        <f t="shared" si="25"/>
        <v>5.6150718889439748</v>
      </c>
      <c r="CC36" s="239">
        <v>7</v>
      </c>
    </row>
    <row r="37" spans="1:81" s="68" customFormat="1">
      <c r="A37" s="188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6.04</v>
      </c>
      <c r="I37" s="52">
        <f>ROUND('Лр1(ч2)'!K37,2)</f>
        <v>5.98</v>
      </c>
      <c r="J37" s="52">
        <f>ROUND('Лр1(ч3)'!K37,2)</f>
        <v>0.1</v>
      </c>
      <c r="K37" s="52">
        <f>ROUND('Лр1(ч4)'!K37,2)</f>
        <v>2.02</v>
      </c>
      <c r="L37" s="52">
        <f>ROUND('Лр2(ч1)'!K37,2)</f>
        <v>7.5</v>
      </c>
      <c r="M37" s="53">
        <f>ROUND('Лр3(ч1)'!K37,2)</f>
        <v>1.89</v>
      </c>
      <c r="N37" s="38"/>
      <c r="O37" s="93"/>
      <c r="P37" s="53">
        <f t="shared" si="31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9"/>
        <v>0</v>
      </c>
      <c r="Z37" s="18"/>
      <c r="AA37" s="93"/>
      <c r="AB37" s="53"/>
      <c r="AC37" s="254">
        <v>1</v>
      </c>
      <c r="AD37" s="16" t="s">
        <v>141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55">
        <v>2</v>
      </c>
      <c r="AP37" s="155" t="s">
        <v>141</v>
      </c>
      <c r="AQ37" s="152" t="s">
        <v>141</v>
      </c>
      <c r="AR37" s="153"/>
      <c r="AS37" s="153">
        <v>2</v>
      </c>
      <c r="AT37" s="153">
        <v>2</v>
      </c>
      <c r="AU37" s="89">
        <v>2</v>
      </c>
      <c r="AV37" s="65"/>
      <c r="AW37" s="65"/>
      <c r="AX37" s="65"/>
      <c r="AY37" s="65">
        <v>2</v>
      </c>
      <c r="AZ37" s="100">
        <v>2</v>
      </c>
      <c r="BA37" s="100">
        <v>2</v>
      </c>
      <c r="BB37" s="65"/>
      <c r="BC37" s="101">
        <v>2</v>
      </c>
      <c r="BD37" s="156">
        <v>2</v>
      </c>
      <c r="BE37" s="159">
        <v>2</v>
      </c>
      <c r="BF37" s="65">
        <v>2</v>
      </c>
      <c r="BG37" s="103">
        <v>2</v>
      </c>
      <c r="BH37" s="65">
        <v>2</v>
      </c>
      <c r="BI37" s="65">
        <v>2</v>
      </c>
      <c r="BJ37" s="65"/>
      <c r="BK37" s="108">
        <v>0</v>
      </c>
      <c r="BL37" s="161">
        <v>2</v>
      </c>
      <c r="BM37" s="164" t="s">
        <v>141</v>
      </c>
      <c r="BN37" s="164">
        <v>2</v>
      </c>
      <c r="BO37" s="168">
        <v>2</v>
      </c>
      <c r="BP37" s="168" t="s">
        <v>141</v>
      </c>
      <c r="BQ37" s="164">
        <v>2</v>
      </c>
      <c r="BR37" s="168">
        <v>2</v>
      </c>
      <c r="BS37" s="184">
        <v>2</v>
      </c>
      <c r="BT37" s="184">
        <v>2</v>
      </c>
      <c r="BU37" s="184"/>
      <c r="BV37" s="184">
        <v>2</v>
      </c>
      <c r="BW37" s="184">
        <v>2</v>
      </c>
      <c r="BX37" s="230">
        <v>2</v>
      </c>
      <c r="BY37" s="184">
        <v>2</v>
      </c>
      <c r="BZ37" s="168">
        <v>2</v>
      </c>
      <c r="CA37" s="83">
        <f t="shared" si="30"/>
        <v>91.53</v>
      </c>
      <c r="CB37" s="9">
        <f t="shared" si="25"/>
        <v>4.3978185423896861</v>
      </c>
      <c r="CC37" s="239">
        <v>6</v>
      </c>
    </row>
    <row r="38" spans="1:81" s="68" customFormat="1">
      <c r="A38" s="188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4.46</v>
      </c>
      <c r="J38" s="52">
        <f>ROUND('Лр1(ч3)'!K38,2)</f>
        <v>5.1100000000000003</v>
      </c>
      <c r="K38" s="52">
        <f>ROUND('Лр1(ч4)'!K38,2)</f>
        <v>4.57</v>
      </c>
      <c r="L38" s="52">
        <f>ROUND('Лр2(ч1)'!K38,2)</f>
        <v>7.53</v>
      </c>
      <c r="M38" s="53">
        <f>ROUND('Лр3(ч1)'!K38,2)</f>
        <v>0</v>
      </c>
      <c r="N38" s="38"/>
      <c r="O38" s="93"/>
      <c r="P38" s="53">
        <f t="shared" si="31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9"/>
        <v>0</v>
      </c>
      <c r="Z38" s="18"/>
      <c r="AA38" s="93"/>
      <c r="AB38" s="56"/>
      <c r="AC38" s="254">
        <v>1</v>
      </c>
      <c r="AD38" s="16" t="s">
        <v>141</v>
      </c>
      <c r="AE38" s="137" t="s">
        <v>141</v>
      </c>
      <c r="AF38" s="65"/>
      <c r="AG38" s="65" t="s">
        <v>141</v>
      </c>
      <c r="AH38" s="14" t="s">
        <v>141</v>
      </c>
      <c r="AI38" s="14" t="s">
        <v>141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55">
        <v>2</v>
      </c>
      <c r="AP38" s="155">
        <v>2</v>
      </c>
      <c r="AQ38" s="14">
        <v>2</v>
      </c>
      <c r="AR38" s="153"/>
      <c r="AS38" s="153">
        <v>2</v>
      </c>
      <c r="AT38" s="154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59">
        <v>2</v>
      </c>
      <c r="BF38" s="14">
        <v>2</v>
      </c>
      <c r="BG38" s="65">
        <v>2</v>
      </c>
      <c r="BH38" s="65">
        <v>2</v>
      </c>
      <c r="BI38" s="106">
        <v>2</v>
      </c>
      <c r="BJ38" s="65"/>
      <c r="BK38" s="65">
        <v>2</v>
      </c>
      <c r="BL38" s="161">
        <v>2</v>
      </c>
      <c r="BM38" s="164">
        <v>2</v>
      </c>
      <c r="BN38" s="164">
        <v>2</v>
      </c>
      <c r="BO38" s="168">
        <v>2</v>
      </c>
      <c r="BP38" s="168">
        <v>2</v>
      </c>
      <c r="BQ38" s="164">
        <v>2</v>
      </c>
      <c r="BR38" s="168">
        <v>2</v>
      </c>
      <c r="BS38" s="184">
        <v>2</v>
      </c>
      <c r="BT38" s="184">
        <v>2</v>
      </c>
      <c r="BU38" s="184"/>
      <c r="BV38" s="184">
        <v>2</v>
      </c>
      <c r="BW38" s="184">
        <v>2</v>
      </c>
      <c r="BX38" s="230">
        <v>2</v>
      </c>
      <c r="BY38" s="184">
        <v>2</v>
      </c>
      <c r="BZ38" s="168">
        <v>2</v>
      </c>
      <c r="CA38" s="83">
        <f t="shared" si="30"/>
        <v>98.88</v>
      </c>
      <c r="CB38" s="9">
        <f t="shared" si="25"/>
        <v>5.0537431829449666</v>
      </c>
      <c r="CC38" s="239">
        <f>ROUNDUP(CB38,0)</f>
        <v>6</v>
      </c>
    </row>
    <row r="39" spans="1:81" s="68" customFormat="1">
      <c r="A39" s="188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4.92</v>
      </c>
      <c r="J39" s="52">
        <f>ROUND('Лр1(ч3)'!K39,2)</f>
        <v>5.38</v>
      </c>
      <c r="K39" s="52">
        <f>ROUND('Лр1(ч4)'!K39,2)</f>
        <v>5.55</v>
      </c>
      <c r="L39" s="52">
        <f>ROUND('Лр2(ч1)'!K39,2)</f>
        <v>7.88</v>
      </c>
      <c r="M39" s="53">
        <f>ROUND('Лр3(ч1)'!K39,2)</f>
        <v>5.12</v>
      </c>
      <c r="N39" s="38"/>
      <c r="O39" s="93"/>
      <c r="P39" s="53">
        <f t="shared" si="31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9"/>
        <v>0</v>
      </c>
      <c r="Z39" s="17"/>
      <c r="AA39" s="93"/>
      <c r="AB39" s="56"/>
      <c r="AC39" s="254">
        <v>1</v>
      </c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55">
        <v>2</v>
      </c>
      <c r="AP39" s="155">
        <v>1</v>
      </c>
      <c r="AQ39" s="14">
        <v>2</v>
      </c>
      <c r="AR39" s="153"/>
      <c r="AS39" s="153">
        <v>2</v>
      </c>
      <c r="AT39" s="154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59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61">
        <v>2</v>
      </c>
      <c r="BM39" s="164">
        <v>2</v>
      </c>
      <c r="BN39" s="164">
        <v>2</v>
      </c>
      <c r="BO39" s="168">
        <v>2</v>
      </c>
      <c r="BP39" s="168">
        <v>2</v>
      </c>
      <c r="BQ39" s="164">
        <v>2</v>
      </c>
      <c r="BR39" s="168">
        <v>2</v>
      </c>
      <c r="BS39" s="184">
        <v>2</v>
      </c>
      <c r="BT39" s="184">
        <v>2</v>
      </c>
      <c r="BU39" s="184"/>
      <c r="BV39" s="184">
        <v>2</v>
      </c>
      <c r="BW39" s="184">
        <v>2</v>
      </c>
      <c r="BX39" s="230">
        <v>2</v>
      </c>
      <c r="BY39" s="184">
        <v>2</v>
      </c>
      <c r="BZ39" s="168">
        <v>2</v>
      </c>
      <c r="CA39" s="83">
        <f t="shared" si="30"/>
        <v>117.33</v>
      </c>
      <c r="CB39" s="9">
        <f t="shared" si="25"/>
        <v>6.7002478929102613</v>
      </c>
      <c r="CC39" s="239">
        <f>ROUNDUP(CB39,0)</f>
        <v>7</v>
      </c>
    </row>
    <row r="40" spans="1:81" s="68" customFormat="1">
      <c r="A40" s="188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5.38</v>
      </c>
      <c r="I40" s="52">
        <f>ROUND('Лр1(ч2)'!K40,2)</f>
        <v>2.2400000000000002</v>
      </c>
      <c r="J40" s="52">
        <f>ROUND('Лр1(ч3)'!K40,2)</f>
        <v>4.79</v>
      </c>
      <c r="K40" s="52">
        <f>ROUND('Лр1(ч4)'!K40,2)</f>
        <v>2.02</v>
      </c>
      <c r="L40" s="52">
        <f>ROUND('Лр2(ч1)'!K40,2)</f>
        <v>7.39</v>
      </c>
      <c r="M40" s="53">
        <f>ROUND('Лр3(ч1)'!K40,2)</f>
        <v>0</v>
      </c>
      <c r="N40" s="20"/>
      <c r="O40" s="93"/>
      <c r="P40" s="53">
        <f t="shared" si="31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9"/>
        <v>0</v>
      </c>
      <c r="Z40" s="17"/>
      <c r="AA40" s="93"/>
      <c r="AB40" s="56"/>
      <c r="AC40" s="254">
        <v>1</v>
      </c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141</v>
      </c>
      <c r="AJ40" s="14">
        <v>2</v>
      </c>
      <c r="AK40" s="65">
        <v>2</v>
      </c>
      <c r="AL40" s="65"/>
      <c r="AM40" s="65">
        <v>2</v>
      </c>
      <c r="AN40" s="150" t="s">
        <v>141</v>
      </c>
      <c r="AO40" s="155">
        <v>2</v>
      </c>
      <c r="AP40" s="155">
        <v>2</v>
      </c>
      <c r="AQ40" s="14">
        <v>2</v>
      </c>
      <c r="AR40" s="153"/>
      <c r="AS40" s="153">
        <v>2</v>
      </c>
      <c r="AT40" s="154">
        <v>2</v>
      </c>
      <c r="AU40" s="14">
        <v>2</v>
      </c>
      <c r="AV40" s="65"/>
      <c r="AW40" s="65"/>
      <c r="AX40" s="65"/>
      <c r="AY40" s="97">
        <v>2</v>
      </c>
      <c r="AZ40" s="14" t="s">
        <v>141</v>
      </c>
      <c r="BA40" s="14">
        <v>2</v>
      </c>
      <c r="BB40" s="14"/>
      <c r="BC40" s="14">
        <v>2</v>
      </c>
      <c r="BD40" s="14">
        <v>2</v>
      </c>
      <c r="BE40" s="159" t="s">
        <v>141</v>
      </c>
      <c r="BF40" s="14">
        <v>2</v>
      </c>
      <c r="BG40" s="65" t="s">
        <v>141</v>
      </c>
      <c r="BH40" s="65">
        <v>2</v>
      </c>
      <c r="BI40" s="65">
        <v>2</v>
      </c>
      <c r="BJ40" s="65"/>
      <c r="BK40" s="65">
        <v>2</v>
      </c>
      <c r="BL40" s="161">
        <v>2</v>
      </c>
      <c r="BM40" s="164">
        <v>2</v>
      </c>
      <c r="BN40" s="164">
        <v>2</v>
      </c>
      <c r="BO40" s="168">
        <v>2</v>
      </c>
      <c r="BP40" s="168">
        <v>2</v>
      </c>
      <c r="BQ40" s="164">
        <v>2</v>
      </c>
      <c r="BR40" s="168">
        <v>2</v>
      </c>
      <c r="BS40" s="184">
        <v>2</v>
      </c>
      <c r="BT40" s="184">
        <v>2</v>
      </c>
      <c r="BU40" s="184"/>
      <c r="BV40" s="184">
        <v>2</v>
      </c>
      <c r="BW40" s="184">
        <v>2</v>
      </c>
      <c r="BX40" s="230">
        <v>2</v>
      </c>
      <c r="BY40" s="184">
        <v>2</v>
      </c>
      <c r="BZ40" s="168">
        <v>2</v>
      </c>
      <c r="CA40" s="83">
        <f t="shared" si="30"/>
        <v>92.82</v>
      </c>
      <c r="CB40" s="9">
        <f t="shared" si="25"/>
        <v>4.5129400099157149</v>
      </c>
      <c r="CC40" s="239">
        <v>2</v>
      </c>
    </row>
    <row r="41" spans="1:81" s="68" customFormat="1">
      <c r="A41" s="188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5.21</v>
      </c>
      <c r="I41" s="52">
        <f>ROUND('Лр1(ч2)'!K41,2)</f>
        <v>6.04</v>
      </c>
      <c r="J41" s="52">
        <f>ROUND('Лр1(ч3)'!K41,2)</f>
        <v>5.21</v>
      </c>
      <c r="K41" s="52">
        <f>ROUND('Лр1(ч4)'!K41,2)</f>
        <v>4.8899999999999997</v>
      </c>
      <c r="L41" s="52">
        <f>ROUND('Лр2(ч1)'!K41,2)</f>
        <v>7.79</v>
      </c>
      <c r="M41" s="53">
        <f>ROUND('Лр3(ч1)'!K41,2)</f>
        <v>0</v>
      </c>
      <c r="N41" s="18"/>
      <c r="O41" s="93"/>
      <c r="P41" s="53">
        <f t="shared" ref="P41" si="32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9"/>
        <v>0</v>
      </c>
      <c r="Z41" s="18"/>
      <c r="AA41" s="93"/>
      <c r="AB41" s="56"/>
      <c r="AC41" s="254">
        <v>1</v>
      </c>
      <c r="AD41" s="16">
        <v>2</v>
      </c>
      <c r="AE41" s="65">
        <v>2</v>
      </c>
      <c r="AF41" s="65"/>
      <c r="AG41" s="65">
        <v>2</v>
      </c>
      <c r="AH41" s="14" t="s">
        <v>141</v>
      </c>
      <c r="AI41" s="14">
        <v>2</v>
      </c>
      <c r="AJ41" s="14" t="s">
        <v>141</v>
      </c>
      <c r="AK41" s="65" t="s">
        <v>141</v>
      </c>
      <c r="AL41" s="65"/>
      <c r="AM41" s="65">
        <v>2</v>
      </c>
      <c r="AN41" s="82">
        <v>2</v>
      </c>
      <c r="AO41" s="155">
        <v>2</v>
      </c>
      <c r="AP41" s="155" t="s">
        <v>141</v>
      </c>
      <c r="AQ41" s="151" t="s">
        <v>141</v>
      </c>
      <c r="AR41" s="153"/>
      <c r="AS41" s="153">
        <v>2</v>
      </c>
      <c r="AT41" s="154">
        <v>2</v>
      </c>
      <c r="AU41" s="14">
        <v>2</v>
      </c>
      <c r="AV41" s="96"/>
      <c r="AW41" s="65"/>
      <c r="AX41" s="65"/>
      <c r="AY41" s="97" t="s">
        <v>141</v>
      </c>
      <c r="AZ41" s="14" t="s">
        <v>141</v>
      </c>
      <c r="BA41" s="14" t="s">
        <v>141</v>
      </c>
      <c r="BB41" s="14"/>
      <c r="BC41" s="14">
        <v>2</v>
      </c>
      <c r="BD41" s="157">
        <v>2</v>
      </c>
      <c r="BE41" s="159" t="s">
        <v>141</v>
      </c>
      <c r="BF41" s="14" t="s">
        <v>141</v>
      </c>
      <c r="BG41" s="103" t="s">
        <v>141</v>
      </c>
      <c r="BH41" s="65" t="s">
        <v>141</v>
      </c>
      <c r="BI41" s="65" t="s">
        <v>141</v>
      </c>
      <c r="BJ41" s="65"/>
      <c r="BK41" s="65">
        <v>0</v>
      </c>
      <c r="BL41" s="161">
        <v>2</v>
      </c>
      <c r="BM41" s="164" t="s">
        <v>141</v>
      </c>
      <c r="BN41" s="164">
        <v>2</v>
      </c>
      <c r="BO41" s="168">
        <v>2</v>
      </c>
      <c r="BP41" s="168" t="s">
        <v>141</v>
      </c>
      <c r="BQ41" s="164" t="s">
        <v>141</v>
      </c>
      <c r="BR41" s="168" t="s">
        <v>141</v>
      </c>
      <c r="BS41" s="184">
        <v>2</v>
      </c>
      <c r="BT41" s="184">
        <v>2</v>
      </c>
      <c r="BU41" s="184"/>
      <c r="BV41" s="184">
        <v>2</v>
      </c>
      <c r="BW41" s="184">
        <v>2</v>
      </c>
      <c r="BX41" s="230">
        <v>2</v>
      </c>
      <c r="BY41" s="184">
        <v>2</v>
      </c>
      <c r="BZ41" s="168">
        <v>2</v>
      </c>
      <c r="CA41" s="83">
        <f t="shared" si="30"/>
        <v>74.14</v>
      </c>
      <c r="CB41" s="9">
        <f t="shared" si="25"/>
        <v>2.8459097669806637</v>
      </c>
      <c r="CC41" s="239">
        <f>ROUNDUP(CB41,0)</f>
        <v>3</v>
      </c>
    </row>
    <row r="42" spans="1:81" s="77" customFormat="1" ht="15" thickBot="1">
      <c r="A42" s="188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52">
        <f>ROUND('Лр1(ч1)'!K42,2)</f>
        <v>5.34</v>
      </c>
      <c r="I42" s="52">
        <f>ROUND('Лр1(ч2)'!K42,2)</f>
        <v>0</v>
      </c>
      <c r="J42" s="52">
        <f>ROUND('Лр1(ч3)'!K42,2)</f>
        <v>4.57</v>
      </c>
      <c r="K42" s="52">
        <f>ROUND('Лр1(ч4)'!K42,2)</f>
        <v>0</v>
      </c>
      <c r="L42" s="52">
        <f>ROUND('Лр2(ч1)'!K42,2)</f>
        <v>3.2</v>
      </c>
      <c r="M42" s="53">
        <f>ROUND('Лр3(ч1)'!K42,2)</f>
        <v>0</v>
      </c>
      <c r="N42" s="39"/>
      <c r="O42" s="94"/>
      <c r="P42" s="105">
        <f t="shared" ref="P42" si="33">N42*(WEEKNUM(DATE(YEAR($B$2),12,31))+2.67-IF(WEEKNUM(O42)&lt;36, WEEKNUM(O42)+WEEKNUM(DATE(YEAR($B$2),12,31)),WEEKNUM(O42)))/(WEEKNUM(DATE(YEAR($B$2),12,31))+2.67-WEEKNUM($O$3))</f>
        <v>0</v>
      </c>
      <c r="Q42" s="21"/>
      <c r="R42" s="94"/>
      <c r="S42" s="105">
        <f t="shared" si="26"/>
        <v>0</v>
      </c>
      <c r="T42" s="21"/>
      <c r="U42" s="94"/>
      <c r="V42" s="105">
        <f t="shared" si="27"/>
        <v>0</v>
      </c>
      <c r="W42" s="21"/>
      <c r="X42" s="94"/>
      <c r="Y42" s="105">
        <f t="shared" si="29"/>
        <v>0</v>
      </c>
      <c r="Z42" s="21"/>
      <c r="AA42" s="94"/>
      <c r="AB42" s="58"/>
      <c r="AC42" s="254">
        <v>1</v>
      </c>
      <c r="AD42" s="73">
        <v>2</v>
      </c>
      <c r="AE42" s="74" t="s">
        <v>141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58">
        <v>2</v>
      </c>
      <c r="BE42" s="74" t="s">
        <v>141</v>
      </c>
      <c r="BF42" s="74" t="s">
        <v>141</v>
      </c>
      <c r="BG42" s="74" t="s">
        <v>141</v>
      </c>
      <c r="BH42" s="74" t="s">
        <v>141</v>
      </c>
      <c r="BI42" s="74" t="s">
        <v>141</v>
      </c>
      <c r="BJ42" s="74"/>
      <c r="BK42" s="74" t="s">
        <v>141</v>
      </c>
      <c r="BL42" s="164" t="s">
        <v>141</v>
      </c>
      <c r="BM42" s="164">
        <v>2</v>
      </c>
      <c r="BN42" s="164">
        <v>2</v>
      </c>
      <c r="BO42" s="168">
        <v>2</v>
      </c>
      <c r="BP42" s="168">
        <v>2</v>
      </c>
      <c r="BQ42" s="164">
        <v>2</v>
      </c>
      <c r="BR42" s="168" t="s">
        <v>141</v>
      </c>
      <c r="BS42" s="184">
        <v>2</v>
      </c>
      <c r="BT42" s="184">
        <v>2</v>
      </c>
      <c r="BU42" s="184"/>
      <c r="BV42" s="184">
        <v>2</v>
      </c>
      <c r="BW42" s="184">
        <v>2</v>
      </c>
      <c r="BX42" s="230">
        <v>2</v>
      </c>
      <c r="BY42" s="184" t="s">
        <v>141</v>
      </c>
      <c r="BZ42" s="168">
        <v>2</v>
      </c>
      <c r="CA42" s="83">
        <f t="shared" si="30"/>
        <v>74.11</v>
      </c>
      <c r="CB42" s="76">
        <f t="shared" si="25"/>
        <v>2.8432325235498261</v>
      </c>
      <c r="CC42" s="239">
        <v>4</v>
      </c>
    </row>
    <row r="43" spans="1:81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4">COUNT(AD5:AD42)</f>
        <v>32</v>
      </c>
      <c r="AE43" s="8">
        <f t="shared" si="34"/>
        <v>31</v>
      </c>
      <c r="AF43" s="8">
        <f t="shared" si="34"/>
        <v>18</v>
      </c>
      <c r="AG43" s="8">
        <f t="shared" si="34"/>
        <v>35</v>
      </c>
      <c r="AH43" s="8">
        <f t="shared" si="34"/>
        <v>34</v>
      </c>
      <c r="AI43" s="8">
        <f t="shared" si="34"/>
        <v>16</v>
      </c>
      <c r="AJ43" s="8">
        <f t="shared" si="34"/>
        <v>31</v>
      </c>
      <c r="AK43" s="8">
        <f t="shared" si="34"/>
        <v>33</v>
      </c>
      <c r="AL43" s="8">
        <f t="shared" si="34"/>
        <v>13</v>
      </c>
      <c r="AM43" s="8">
        <f t="shared" si="34"/>
        <v>31</v>
      </c>
      <c r="AN43" s="8">
        <f t="shared" si="34"/>
        <v>31</v>
      </c>
      <c r="AO43" s="8">
        <f t="shared" si="34"/>
        <v>19</v>
      </c>
      <c r="AP43" s="8">
        <f t="shared" si="34"/>
        <v>32</v>
      </c>
      <c r="AQ43" s="8">
        <f t="shared" si="34"/>
        <v>33</v>
      </c>
      <c r="AR43" s="8">
        <f t="shared" ref="AR43:BZ43" si="35">COUNT(AR5:AR42)</f>
        <v>9</v>
      </c>
      <c r="AS43" s="8">
        <f t="shared" si="35"/>
        <v>31</v>
      </c>
      <c r="AT43" s="8">
        <f t="shared" si="35"/>
        <v>29</v>
      </c>
      <c r="AU43" s="8">
        <f t="shared" si="35"/>
        <v>19</v>
      </c>
      <c r="AV43" s="8">
        <f t="shared" si="35"/>
        <v>19</v>
      </c>
      <c r="AW43" s="8">
        <f t="shared" si="35"/>
        <v>0</v>
      </c>
      <c r="AX43" s="8">
        <f t="shared" si="35"/>
        <v>14</v>
      </c>
      <c r="AY43" s="8">
        <f t="shared" si="35"/>
        <v>34</v>
      </c>
      <c r="AZ43" s="8">
        <f t="shared" si="35"/>
        <v>30</v>
      </c>
      <c r="BA43" s="8">
        <f t="shared" si="35"/>
        <v>18</v>
      </c>
      <c r="BB43" s="8">
        <f t="shared" si="35"/>
        <v>16</v>
      </c>
      <c r="BC43" s="8">
        <f t="shared" si="35"/>
        <v>29</v>
      </c>
      <c r="BD43" s="8">
        <f t="shared" si="35"/>
        <v>31</v>
      </c>
      <c r="BE43" s="8">
        <f t="shared" si="35"/>
        <v>25</v>
      </c>
      <c r="BF43" s="8">
        <f>COUNT(BF5:BF42)</f>
        <v>27</v>
      </c>
      <c r="BG43" s="8">
        <f t="shared" si="35"/>
        <v>15</v>
      </c>
      <c r="BH43" s="8">
        <f t="shared" si="35"/>
        <v>25</v>
      </c>
      <c r="BI43" s="8">
        <f t="shared" si="35"/>
        <v>27</v>
      </c>
      <c r="BJ43" s="8">
        <f t="shared" si="35"/>
        <v>13</v>
      </c>
      <c r="BK43" s="8">
        <f t="shared" si="35"/>
        <v>34</v>
      </c>
      <c r="BL43" s="8">
        <f t="shared" si="35"/>
        <v>33</v>
      </c>
      <c r="BM43" s="8">
        <f t="shared" si="35"/>
        <v>16</v>
      </c>
      <c r="BN43" s="8">
        <f t="shared" si="35"/>
        <v>32</v>
      </c>
      <c r="BO43" s="8">
        <f t="shared" si="35"/>
        <v>32</v>
      </c>
      <c r="BP43" s="8">
        <f t="shared" si="35"/>
        <v>32</v>
      </c>
      <c r="BQ43" s="8">
        <f t="shared" si="35"/>
        <v>30</v>
      </c>
      <c r="BR43" s="8">
        <f t="shared" si="35"/>
        <v>29</v>
      </c>
      <c r="BS43" s="8">
        <f t="shared" si="35"/>
        <v>32</v>
      </c>
      <c r="BT43" s="8">
        <f t="shared" si="35"/>
        <v>34</v>
      </c>
      <c r="BU43" s="8">
        <f t="shared" si="35"/>
        <v>16</v>
      </c>
      <c r="BV43" s="8">
        <f t="shared" si="35"/>
        <v>31</v>
      </c>
      <c r="BW43" s="8">
        <f t="shared" si="35"/>
        <v>33</v>
      </c>
      <c r="BX43" s="8">
        <f t="shared" si="35"/>
        <v>18</v>
      </c>
      <c r="BY43" s="8">
        <f t="shared" si="35"/>
        <v>31</v>
      </c>
      <c r="BZ43" s="8">
        <f t="shared" si="35"/>
        <v>32</v>
      </c>
      <c r="CA43" s="84"/>
    </row>
    <row r="44" spans="1:81">
      <c r="G44"/>
      <c r="H44"/>
      <c r="I44"/>
      <c r="J44"/>
      <c r="K44"/>
      <c r="AD44" t="s">
        <v>0</v>
      </c>
      <c r="AG44" s="3">
        <f>MAX(CA5:CA42)</f>
        <v>143.10000000000002</v>
      </c>
      <c r="AI44" t="s">
        <v>1</v>
      </c>
      <c r="AM44" s="4">
        <v>9</v>
      </c>
      <c r="AP44" s="8"/>
    </row>
    <row r="45" spans="1:81">
      <c r="G45"/>
      <c r="H45"/>
      <c r="I45"/>
      <c r="J45"/>
      <c r="K45"/>
      <c r="AD45" t="s">
        <v>2</v>
      </c>
      <c r="AG45" s="2">
        <f>MIN(CA5:CA42)</f>
        <v>42.25</v>
      </c>
      <c r="AI45" t="s">
        <v>3</v>
      </c>
      <c r="AM45" s="4">
        <v>0</v>
      </c>
    </row>
    <row r="46" spans="1:81" ht="15" thickBot="1">
      <c r="A46" t="s">
        <v>7</v>
      </c>
      <c r="G46"/>
      <c r="H46"/>
      <c r="I46"/>
      <c r="J46"/>
      <c r="K46"/>
      <c r="AG46" s="2"/>
      <c r="AK46" s="4"/>
    </row>
    <row r="47" spans="1:81">
      <c r="A47" s="265" t="s">
        <v>8</v>
      </c>
      <c r="B47" s="267" t="s">
        <v>73</v>
      </c>
      <c r="C47" s="274" t="s">
        <v>30</v>
      </c>
      <c r="D47" s="267" t="s">
        <v>27</v>
      </c>
      <c r="E47" s="267" t="s">
        <v>28</v>
      </c>
      <c r="F47" s="259" t="s">
        <v>29</v>
      </c>
      <c r="G47" s="271" t="s">
        <v>113</v>
      </c>
      <c r="H47" s="272"/>
      <c r="I47" s="272"/>
      <c r="J47" s="272"/>
      <c r="K47" s="272"/>
      <c r="L47" s="272"/>
      <c r="M47" s="273"/>
      <c r="N47" s="90" t="s">
        <v>114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6">AE47</f>
        <v>Л</v>
      </c>
      <c r="AH47" s="69" t="str">
        <f t="shared" ref="AH47" si="37">AF47</f>
        <v>ЛР</v>
      </c>
      <c r="AI47" s="69" t="str">
        <f t="shared" ref="AI47" si="38">AG47</f>
        <v>Л</v>
      </c>
      <c r="AJ47" s="69" t="str">
        <f t="shared" ref="AJ47" si="39">AH47</f>
        <v>ЛР</v>
      </c>
      <c r="AK47" s="69" t="str">
        <f t="shared" ref="AK47" si="40">AI47</f>
        <v>Л</v>
      </c>
      <c r="AL47" s="69" t="str">
        <f t="shared" ref="AL47" si="41">AJ47</f>
        <v>ЛР</v>
      </c>
      <c r="AM47" s="69" t="str">
        <f t="shared" ref="AM47" si="42">AK47</f>
        <v>Л</v>
      </c>
      <c r="AN47" s="69" t="str">
        <f t="shared" ref="AN47" si="43">AL47</f>
        <v>ЛР</v>
      </c>
      <c r="AO47" s="69" t="str">
        <f t="shared" ref="AO47" si="44">AM47</f>
        <v>Л</v>
      </c>
      <c r="AP47" s="69" t="str">
        <f t="shared" ref="AP47" si="45">AN47</f>
        <v>ЛР</v>
      </c>
      <c r="AQ47" s="69" t="str">
        <f t="shared" ref="AQ47" si="46">AO47</f>
        <v>Л</v>
      </c>
      <c r="AR47" s="69" t="str">
        <f t="shared" ref="AR47" si="47">AP47</f>
        <v>ЛР</v>
      </c>
      <c r="AS47" s="69" t="str">
        <f t="shared" ref="AS47" si="48">AQ47</f>
        <v>Л</v>
      </c>
      <c r="AT47" s="69" t="str">
        <f t="shared" ref="AT47" si="49">AR47</f>
        <v>ЛР</v>
      </c>
      <c r="AU47" s="69" t="str">
        <f t="shared" ref="AU47" si="50">AS47</f>
        <v>Л</v>
      </c>
      <c r="AV47" s="69" t="str">
        <f t="shared" ref="AV47" si="51">AT47</f>
        <v>ЛР</v>
      </c>
      <c r="AW47" s="69" t="str">
        <f t="shared" ref="AW47" si="52">AU47</f>
        <v>Л</v>
      </c>
      <c r="AX47" s="69" t="str">
        <f t="shared" ref="AX47" si="53">AV47</f>
        <v>ЛР</v>
      </c>
      <c r="AY47" s="69" t="str">
        <f t="shared" ref="AY47" si="54">AW47</f>
        <v>Л</v>
      </c>
      <c r="AZ47" s="69" t="str">
        <f t="shared" ref="AZ47" si="55">AX47</f>
        <v>ЛР</v>
      </c>
      <c r="BA47" s="69" t="str">
        <f t="shared" ref="BA47" si="56">AY47</f>
        <v>Л</v>
      </c>
      <c r="BB47" s="69" t="str">
        <f t="shared" ref="BB47" si="57">AZ47</f>
        <v>ЛР</v>
      </c>
      <c r="BC47" s="69" t="str">
        <f t="shared" ref="BC47" si="58">BA47</f>
        <v>Л</v>
      </c>
      <c r="BD47" s="69" t="str">
        <f t="shared" ref="BD47" si="59">BB47</f>
        <v>ЛР</v>
      </c>
      <c r="BE47" s="69" t="str">
        <f t="shared" ref="BE47" si="60">BC47</f>
        <v>Л</v>
      </c>
      <c r="BF47" s="69" t="str">
        <f t="shared" ref="BF47" si="61">BD47</f>
        <v>ЛР</v>
      </c>
      <c r="BG47" s="69" t="str">
        <f t="shared" ref="BG47" si="62">BE47</f>
        <v>Л</v>
      </c>
      <c r="BH47" s="69" t="str">
        <f t="shared" ref="BH47" si="63">BF47</f>
        <v>ЛР</v>
      </c>
      <c r="BI47" s="69" t="str">
        <f t="shared" ref="BI47" si="64">BG47</f>
        <v>Л</v>
      </c>
      <c r="BJ47" s="69" t="str">
        <f t="shared" ref="BJ47" si="65">BH47</f>
        <v>ЛР</v>
      </c>
      <c r="BK47" s="69" t="str">
        <f t="shared" ref="BK47" si="66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23"/>
    </row>
    <row r="48" spans="1:81" ht="43.2">
      <c r="A48" s="265"/>
      <c r="B48" s="268"/>
      <c r="C48" s="275"/>
      <c r="D48" s="268"/>
      <c r="E48" s="268"/>
      <c r="F48" s="259"/>
      <c r="G48" s="224" t="s">
        <v>115</v>
      </c>
      <c r="H48" s="224" t="s">
        <v>223</v>
      </c>
      <c r="I48" s="224" t="s">
        <v>224</v>
      </c>
      <c r="J48" s="224" t="s">
        <v>225</v>
      </c>
      <c r="K48" s="224" t="s">
        <v>226</v>
      </c>
      <c r="L48" s="224" t="s">
        <v>227</v>
      </c>
      <c r="M48" s="224" t="s">
        <v>228</v>
      </c>
      <c r="N48" s="51" t="s">
        <v>119</v>
      </c>
      <c r="O48" s="61" t="s">
        <v>120</v>
      </c>
      <c r="P48" s="61" t="s">
        <v>121</v>
      </c>
      <c r="Q48" s="13" t="s">
        <v>125</v>
      </c>
      <c r="R48" s="13" t="s">
        <v>126</v>
      </c>
      <c r="S48" s="13" t="s">
        <v>127</v>
      </c>
      <c r="T48" s="13" t="s">
        <v>128</v>
      </c>
      <c r="U48" s="13" t="s">
        <v>129</v>
      </c>
      <c r="V48" s="13" t="s">
        <v>130</v>
      </c>
      <c r="W48" s="13" t="s">
        <v>135</v>
      </c>
      <c r="X48" s="13" t="s">
        <v>136</v>
      </c>
      <c r="Y48" s="13" t="s">
        <v>137</v>
      </c>
      <c r="Z48" s="13" t="s">
        <v>138</v>
      </c>
      <c r="AA48" s="13" t="s">
        <v>139</v>
      </c>
      <c r="AB48" s="13" t="s">
        <v>140</v>
      </c>
      <c r="AC48" s="23" t="s">
        <v>33</v>
      </c>
      <c r="AD48" s="119">
        <f>DATE(2017,2,11)</f>
        <v>42777</v>
      </c>
      <c r="AE48" s="119">
        <f>DATE(2017,2,11)</f>
        <v>42777</v>
      </c>
      <c r="AF48" s="119">
        <f>AD48+7</f>
        <v>42784</v>
      </c>
      <c r="AG48" s="119">
        <f>AE48+7</f>
        <v>42784</v>
      </c>
      <c r="AH48" s="119">
        <f t="shared" ref="AH48" si="67">AF48+7</f>
        <v>42791</v>
      </c>
      <c r="AI48" s="119">
        <f t="shared" ref="AI48" si="68">AG48+7</f>
        <v>42791</v>
      </c>
      <c r="AJ48" s="119">
        <f t="shared" ref="AJ48" si="69">AH48+7</f>
        <v>42798</v>
      </c>
      <c r="AK48" s="119">
        <f t="shared" ref="AK48" si="70">AI48+7</f>
        <v>42798</v>
      </c>
      <c r="AL48" s="119">
        <f t="shared" ref="AL48" si="71">AJ48+7</f>
        <v>42805</v>
      </c>
      <c r="AM48" s="119">
        <f t="shared" ref="AM48" si="72">AK48+7</f>
        <v>42805</v>
      </c>
      <c r="AN48" s="119">
        <f t="shared" ref="AN48" si="73">AL48+7</f>
        <v>42812</v>
      </c>
      <c r="AO48" s="119">
        <f t="shared" ref="AO48" si="74">AM48+7</f>
        <v>42812</v>
      </c>
      <c r="AP48" s="119">
        <f t="shared" ref="AP48" si="75">AN48+7</f>
        <v>42819</v>
      </c>
      <c r="AQ48" s="119">
        <f t="shared" ref="AQ48" si="76">AO48+7</f>
        <v>42819</v>
      </c>
      <c r="AR48" s="119">
        <f t="shared" ref="AR48" si="77">AP48+7</f>
        <v>42826</v>
      </c>
      <c r="AS48" s="119">
        <f t="shared" ref="AS48" si="78">AQ48+7</f>
        <v>42826</v>
      </c>
      <c r="AT48" s="119">
        <f t="shared" ref="AT48" si="79">AR48+7</f>
        <v>42833</v>
      </c>
      <c r="AU48" s="119">
        <f t="shared" ref="AU48" si="80">AS48+7</f>
        <v>42833</v>
      </c>
      <c r="AV48" s="119">
        <f t="shared" ref="AV48" si="81">AT48+7</f>
        <v>42840</v>
      </c>
      <c r="AW48" s="119">
        <f t="shared" ref="AW48" si="82">AU48+7</f>
        <v>42840</v>
      </c>
      <c r="AX48" s="119">
        <f t="shared" ref="AX48" si="83">AV48+7</f>
        <v>42847</v>
      </c>
      <c r="AY48" s="119">
        <f t="shared" ref="AY48" si="84">AW48+7</f>
        <v>42847</v>
      </c>
      <c r="AZ48" s="119">
        <f t="shared" ref="AZ48" si="85">AX48+7</f>
        <v>42854</v>
      </c>
      <c r="BA48" s="119">
        <f t="shared" ref="BA48" si="86">AY48+7</f>
        <v>42854</v>
      </c>
      <c r="BB48" s="119">
        <f t="shared" ref="BB48" si="87">AZ48+7</f>
        <v>42861</v>
      </c>
      <c r="BC48" s="119">
        <f t="shared" ref="BC48" si="88">BA48+7</f>
        <v>42861</v>
      </c>
      <c r="BD48" s="119">
        <f t="shared" ref="BD48" si="89">BB48+7</f>
        <v>42868</v>
      </c>
      <c r="BE48" s="119">
        <f t="shared" ref="BE48" si="90">BC48+7</f>
        <v>42868</v>
      </c>
      <c r="BF48" s="119">
        <f t="shared" ref="BF48" si="91">BD48+7</f>
        <v>42875</v>
      </c>
      <c r="BG48" s="119">
        <f t="shared" ref="BG48" si="92">BE48+7</f>
        <v>42875</v>
      </c>
      <c r="BH48" s="119">
        <f t="shared" ref="BH48" si="93">BF48+7</f>
        <v>42882</v>
      </c>
      <c r="BI48" s="119">
        <f t="shared" ref="BI48" si="94">BG48+7</f>
        <v>42882</v>
      </c>
      <c r="BJ48" s="119">
        <f t="shared" ref="BJ48" si="95">BH48+7</f>
        <v>42889</v>
      </c>
      <c r="BK48" s="119">
        <f t="shared" ref="BK48" si="96">BI48+7</f>
        <v>42889</v>
      </c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87" t="s">
        <v>5</v>
      </c>
      <c r="CB48" s="79" t="s">
        <v>6</v>
      </c>
      <c r="CC48" s="5"/>
    </row>
    <row r="49" spans="1:81" ht="15" customHeight="1">
      <c r="A49" s="127">
        <v>31</v>
      </c>
      <c r="B49" s="67">
        <v>11405215</v>
      </c>
      <c r="C49" s="62">
        <v>4</v>
      </c>
      <c r="D49" s="80" t="s">
        <v>96</v>
      </c>
      <c r="E49" s="80" t="s">
        <v>97</v>
      </c>
      <c r="F49" s="80" t="s">
        <v>98</v>
      </c>
      <c r="G49" s="26">
        <v>32</v>
      </c>
      <c r="H49" s="52">
        <v>6.28</v>
      </c>
      <c r="I49" s="52">
        <v>4.46</v>
      </c>
      <c r="J49" s="52">
        <v>5.38</v>
      </c>
      <c r="K49" s="28">
        <v>5.25</v>
      </c>
      <c r="L49" s="28">
        <v>8.58</v>
      </c>
      <c r="M49" s="53">
        <v>2.15</v>
      </c>
      <c r="N49" s="38"/>
      <c r="O49" s="93"/>
      <c r="P49" s="18">
        <v>0</v>
      </c>
      <c r="Q49" s="18"/>
      <c r="R49" s="93"/>
      <c r="S49" s="18">
        <v>0</v>
      </c>
      <c r="T49" s="18"/>
      <c r="U49" s="93"/>
      <c r="V49" s="18">
        <v>0</v>
      </c>
      <c r="W49" s="18"/>
      <c r="X49" s="93"/>
      <c r="Y49" s="18">
        <v>0</v>
      </c>
      <c r="Z49" s="18"/>
      <c r="AA49" s="93"/>
      <c r="AB49" s="18"/>
      <c r="AC49" s="24">
        <v>1</v>
      </c>
      <c r="AD49" s="124">
        <v>2</v>
      </c>
      <c r="AE49" s="65">
        <v>2</v>
      </c>
      <c r="AF49" s="65"/>
      <c r="AG49" s="65">
        <v>2</v>
      </c>
      <c r="AH49" s="246">
        <v>2</v>
      </c>
      <c r="AI49" s="246">
        <v>2</v>
      </c>
      <c r="AJ49" s="246">
        <v>2</v>
      </c>
      <c r="AK49" s="65" t="s">
        <v>141</v>
      </c>
      <c r="AL49" s="65"/>
      <c r="AM49" s="65">
        <v>2</v>
      </c>
      <c r="AN49" s="65">
        <v>2</v>
      </c>
      <c r="AO49" s="246">
        <v>2</v>
      </c>
      <c r="AP49" s="65">
        <v>2</v>
      </c>
      <c r="AQ49" s="246">
        <v>2</v>
      </c>
      <c r="AR49" s="246"/>
      <c r="AS49" s="246">
        <v>2</v>
      </c>
      <c r="AT49" s="65">
        <v>2</v>
      </c>
      <c r="AU49" s="246">
        <v>2</v>
      </c>
      <c r="AV49" s="65"/>
      <c r="AW49" s="65"/>
      <c r="AX49" s="65"/>
      <c r="AY49" s="65">
        <v>2</v>
      </c>
      <c r="AZ49" s="246">
        <v>2</v>
      </c>
      <c r="BA49" s="246">
        <v>2</v>
      </c>
      <c r="BB49" s="237"/>
      <c r="BC49" s="237">
        <v>2</v>
      </c>
      <c r="BD49" s="237">
        <v>2</v>
      </c>
      <c r="BE49" s="246">
        <v>2</v>
      </c>
      <c r="BF49" s="237">
        <v>2</v>
      </c>
      <c r="BG49" s="246">
        <v>2</v>
      </c>
      <c r="BH49" s="246">
        <v>2</v>
      </c>
      <c r="BI49" s="246">
        <v>2</v>
      </c>
      <c r="BJ49" s="246"/>
      <c r="BK49" s="246">
        <v>2</v>
      </c>
      <c r="BL49" s="246">
        <v>2</v>
      </c>
      <c r="BM49" s="246">
        <v>2</v>
      </c>
      <c r="BN49" s="246">
        <v>2</v>
      </c>
      <c r="BO49" s="246">
        <v>2</v>
      </c>
      <c r="BP49" s="246">
        <v>2</v>
      </c>
      <c r="BQ49" s="246">
        <v>2</v>
      </c>
      <c r="BR49" s="246">
        <v>2</v>
      </c>
      <c r="BS49" s="246">
        <v>2</v>
      </c>
      <c r="BT49" s="246">
        <v>2</v>
      </c>
      <c r="BU49" s="246"/>
      <c r="BV49" s="246">
        <v>2</v>
      </c>
      <c r="BW49" s="246">
        <v>2</v>
      </c>
      <c r="BX49" s="246">
        <v>2</v>
      </c>
      <c r="BY49" s="246">
        <v>2</v>
      </c>
      <c r="BZ49" s="246">
        <v>2</v>
      </c>
      <c r="CA49" s="83">
        <v>143.10000000000002</v>
      </c>
      <c r="CB49" s="80">
        <v>8.9999999999999982</v>
      </c>
      <c r="CC49" s="125">
        <v>9</v>
      </c>
    </row>
    <row r="50" spans="1:81" ht="15" customHeight="1">
      <c r="A50" s="127">
        <v>6</v>
      </c>
      <c r="B50" s="67">
        <v>11405115</v>
      </c>
      <c r="C50" s="62">
        <v>1</v>
      </c>
      <c r="D50" s="80" t="s">
        <v>48</v>
      </c>
      <c r="E50" s="80" t="s">
        <v>49</v>
      </c>
      <c r="F50" s="80" t="s">
        <v>50</v>
      </c>
      <c r="G50" s="26">
        <v>25.33</v>
      </c>
      <c r="H50" s="52">
        <v>6.71</v>
      </c>
      <c r="I50" s="52">
        <v>4.8899999999999997</v>
      </c>
      <c r="J50" s="52">
        <v>5.55</v>
      </c>
      <c r="K50" s="28">
        <v>5.72</v>
      </c>
      <c r="L50" s="28">
        <v>8.49</v>
      </c>
      <c r="M50" s="53">
        <v>0</v>
      </c>
      <c r="N50" s="38"/>
      <c r="O50" s="93"/>
      <c r="P50" s="18">
        <v>0</v>
      </c>
      <c r="Q50" s="18"/>
      <c r="R50" s="93"/>
      <c r="S50" s="18">
        <v>0</v>
      </c>
      <c r="T50" s="18"/>
      <c r="U50" s="93"/>
      <c r="V50" s="18">
        <v>0</v>
      </c>
      <c r="W50" s="18"/>
      <c r="X50" s="93"/>
      <c r="Y50" s="18">
        <v>0</v>
      </c>
      <c r="Z50" s="18"/>
      <c r="AA50" s="93"/>
      <c r="AB50" s="18"/>
      <c r="AC50" s="24">
        <v>1</v>
      </c>
      <c r="AD50" s="16">
        <v>2</v>
      </c>
      <c r="AE50" s="65">
        <v>2</v>
      </c>
      <c r="AF50" s="65">
        <v>2</v>
      </c>
      <c r="AG50" s="65">
        <v>2</v>
      </c>
      <c r="AH50" s="238">
        <v>2</v>
      </c>
      <c r="AI50" s="238"/>
      <c r="AJ50" s="238" t="s">
        <v>141</v>
      </c>
      <c r="AK50" s="65">
        <v>2</v>
      </c>
      <c r="AL50" s="65">
        <v>2</v>
      </c>
      <c r="AM50" s="65" t="s">
        <v>141</v>
      </c>
      <c r="AN50" s="65">
        <v>4</v>
      </c>
      <c r="AO50" s="238"/>
      <c r="AP50" s="65">
        <v>2</v>
      </c>
      <c r="AQ50" s="238">
        <v>2</v>
      </c>
      <c r="AR50" s="238" t="s">
        <v>141</v>
      </c>
      <c r="AS50" s="238">
        <v>2</v>
      </c>
      <c r="AT50" s="65">
        <v>2</v>
      </c>
      <c r="AU50" s="238"/>
      <c r="AV50" s="65">
        <v>2</v>
      </c>
      <c r="AW50" s="65"/>
      <c r="AX50" s="65">
        <v>2</v>
      </c>
      <c r="AY50" s="65">
        <v>2</v>
      </c>
      <c r="AZ50" s="238">
        <v>2</v>
      </c>
      <c r="BA50" s="238"/>
      <c r="BB50" s="238">
        <v>2</v>
      </c>
      <c r="BC50" s="238">
        <v>2</v>
      </c>
      <c r="BD50" s="238">
        <v>2</v>
      </c>
      <c r="BE50" s="246">
        <v>2</v>
      </c>
      <c r="BF50" s="238">
        <v>2</v>
      </c>
      <c r="BG50" s="246"/>
      <c r="BH50" s="246">
        <v>2</v>
      </c>
      <c r="BI50" s="246">
        <v>2</v>
      </c>
      <c r="BJ50" s="246">
        <v>2</v>
      </c>
      <c r="BK50" s="246">
        <v>2</v>
      </c>
      <c r="BL50" s="246">
        <v>2</v>
      </c>
      <c r="BM50" s="246"/>
      <c r="BN50" s="246">
        <v>2</v>
      </c>
      <c r="BO50" s="246">
        <v>2</v>
      </c>
      <c r="BP50" s="246">
        <v>2</v>
      </c>
      <c r="BQ50" s="246">
        <v>2</v>
      </c>
      <c r="BR50" s="246">
        <v>2</v>
      </c>
      <c r="BS50" s="246">
        <v>2</v>
      </c>
      <c r="BT50" s="246">
        <v>2</v>
      </c>
      <c r="BU50" s="246">
        <v>2</v>
      </c>
      <c r="BV50" s="246">
        <v>2</v>
      </c>
      <c r="BW50" s="246">
        <v>2</v>
      </c>
      <c r="BX50" s="246"/>
      <c r="BY50" s="246">
        <v>2</v>
      </c>
      <c r="BZ50" s="246">
        <v>2</v>
      </c>
      <c r="CA50" s="83">
        <v>135.69</v>
      </c>
      <c r="CB50" s="80">
        <v>8.4292682926829254</v>
      </c>
      <c r="CC50" s="125">
        <v>9</v>
      </c>
    </row>
    <row r="51" spans="1:81" ht="15" customHeight="1">
      <c r="A51" s="127">
        <v>10</v>
      </c>
      <c r="B51" s="67">
        <v>11405115</v>
      </c>
      <c r="C51" s="62">
        <v>1</v>
      </c>
      <c r="D51" s="80" t="s">
        <v>57</v>
      </c>
      <c r="E51" s="80" t="s">
        <v>58</v>
      </c>
      <c r="F51" s="80" t="s">
        <v>18</v>
      </c>
      <c r="G51" s="26">
        <v>22.33</v>
      </c>
      <c r="H51" s="52">
        <v>6.65</v>
      </c>
      <c r="I51" s="52">
        <v>5.57</v>
      </c>
      <c r="J51" s="52">
        <v>4.68</v>
      </c>
      <c r="K51" s="28">
        <v>0.81</v>
      </c>
      <c r="L51" s="28">
        <v>7.27</v>
      </c>
      <c r="M51" s="53">
        <v>4.34</v>
      </c>
      <c r="N51" s="20"/>
      <c r="O51" s="93"/>
      <c r="P51" s="17">
        <v>0</v>
      </c>
      <c r="Q51" s="17"/>
      <c r="R51" s="93"/>
      <c r="S51" s="17">
        <v>0</v>
      </c>
      <c r="T51" s="17"/>
      <c r="U51" s="93"/>
      <c r="V51" s="17">
        <v>0</v>
      </c>
      <c r="W51" s="17"/>
      <c r="X51" s="93"/>
      <c r="Y51" s="17">
        <v>0</v>
      </c>
      <c r="Z51" s="17"/>
      <c r="AA51" s="93"/>
      <c r="AB51" s="17"/>
      <c r="AC51" s="24">
        <v>1</v>
      </c>
      <c r="AD51" s="16">
        <v>2</v>
      </c>
      <c r="AE51" s="65">
        <v>2</v>
      </c>
      <c r="AF51" s="65">
        <v>2</v>
      </c>
      <c r="AG51" s="65">
        <v>2</v>
      </c>
      <c r="AH51" s="107">
        <v>2</v>
      </c>
      <c r="AI51" s="107"/>
      <c r="AJ51" s="107">
        <v>2</v>
      </c>
      <c r="AK51" s="65">
        <v>2</v>
      </c>
      <c r="AL51" s="65">
        <v>2</v>
      </c>
      <c r="AM51" s="65">
        <v>2</v>
      </c>
      <c r="AN51" s="65">
        <v>4</v>
      </c>
      <c r="AO51" s="107"/>
      <c r="AP51" s="65">
        <v>2</v>
      </c>
      <c r="AQ51" s="107">
        <v>2</v>
      </c>
      <c r="AR51" s="107" t="s">
        <v>141</v>
      </c>
      <c r="AS51" s="107">
        <v>2</v>
      </c>
      <c r="AT51" s="65">
        <v>2</v>
      </c>
      <c r="AU51" s="107"/>
      <c r="AV51" s="65">
        <v>2</v>
      </c>
      <c r="AW51" s="65"/>
      <c r="AX51" s="65">
        <v>2</v>
      </c>
      <c r="AY51" s="65">
        <v>2</v>
      </c>
      <c r="AZ51" s="107">
        <v>2</v>
      </c>
      <c r="BA51" s="107"/>
      <c r="BB51" s="107">
        <v>2</v>
      </c>
      <c r="BC51" s="107">
        <v>2</v>
      </c>
      <c r="BD51" s="107">
        <v>2</v>
      </c>
      <c r="BE51" s="1">
        <v>2</v>
      </c>
      <c r="BF51" s="107">
        <v>2</v>
      </c>
      <c r="BG51" s="1"/>
      <c r="BH51" s="1">
        <v>2</v>
      </c>
      <c r="BI51" s="1">
        <v>2</v>
      </c>
      <c r="BJ51" s="1">
        <v>2</v>
      </c>
      <c r="BK51" s="1">
        <v>2</v>
      </c>
      <c r="BL51" s="1">
        <v>2</v>
      </c>
      <c r="BM51" s="1"/>
      <c r="BN51" s="1">
        <v>2</v>
      </c>
      <c r="BO51" s="1">
        <v>2</v>
      </c>
      <c r="BP51" s="1">
        <v>2</v>
      </c>
      <c r="BQ51" s="1">
        <v>2</v>
      </c>
      <c r="BR51" s="1">
        <v>2</v>
      </c>
      <c r="BS51" s="1">
        <v>2</v>
      </c>
      <c r="BT51" s="1">
        <v>2</v>
      </c>
      <c r="BU51" s="1">
        <v>2</v>
      </c>
      <c r="BV51" s="1">
        <v>2</v>
      </c>
      <c r="BW51" s="1">
        <v>2</v>
      </c>
      <c r="BX51" s="1"/>
      <c r="BY51" s="1">
        <v>2</v>
      </c>
      <c r="BZ51" s="1">
        <v>2</v>
      </c>
      <c r="CA51" s="83">
        <v>134.65</v>
      </c>
      <c r="CB51" s="80">
        <v>8.349165596919125</v>
      </c>
      <c r="CC51" s="125">
        <v>9</v>
      </c>
    </row>
    <row r="52" spans="1:81" ht="15" customHeight="1">
      <c r="A52" s="127">
        <v>22</v>
      </c>
      <c r="B52" s="67">
        <v>11405215</v>
      </c>
      <c r="C52" s="62">
        <v>3</v>
      </c>
      <c r="D52" s="80" t="s">
        <v>79</v>
      </c>
      <c r="E52" s="80" t="s">
        <v>80</v>
      </c>
      <c r="F52" s="80" t="s">
        <v>81</v>
      </c>
      <c r="G52" s="26">
        <v>18</v>
      </c>
      <c r="H52" s="52">
        <v>6.76</v>
      </c>
      <c r="I52" s="52">
        <v>5.2</v>
      </c>
      <c r="J52" s="52">
        <v>5.38</v>
      </c>
      <c r="K52" s="28">
        <v>4.7</v>
      </c>
      <c r="L52" s="28">
        <v>8.58</v>
      </c>
      <c r="M52" s="53">
        <v>0</v>
      </c>
      <c r="N52" s="38"/>
      <c r="O52" s="93"/>
      <c r="P52" s="18">
        <v>0</v>
      </c>
      <c r="Q52" s="18"/>
      <c r="R52" s="93"/>
      <c r="S52" s="18">
        <v>0</v>
      </c>
      <c r="T52" s="18"/>
      <c r="U52" s="93"/>
      <c r="V52" s="18">
        <v>0</v>
      </c>
      <c r="W52" s="18"/>
      <c r="X52" s="93"/>
      <c r="Y52" s="18">
        <v>0</v>
      </c>
      <c r="Z52" s="18"/>
      <c r="AA52" s="93"/>
      <c r="AB52" s="18"/>
      <c r="AC52" s="24">
        <v>1</v>
      </c>
      <c r="AD52" s="124">
        <v>2</v>
      </c>
      <c r="AE52" s="65">
        <v>2</v>
      </c>
      <c r="AF52" s="65"/>
      <c r="AG52" s="65">
        <v>2</v>
      </c>
      <c r="AH52" s="246">
        <v>2</v>
      </c>
      <c r="AI52" s="246">
        <v>2</v>
      </c>
      <c r="AJ52" s="246">
        <v>2</v>
      </c>
      <c r="AK52" s="65">
        <v>2</v>
      </c>
      <c r="AL52" s="65"/>
      <c r="AM52" s="65">
        <v>2</v>
      </c>
      <c r="AN52" s="65">
        <v>2</v>
      </c>
      <c r="AO52" s="246">
        <v>2</v>
      </c>
      <c r="AP52" s="65">
        <v>2</v>
      </c>
      <c r="AQ52" s="246">
        <v>2</v>
      </c>
      <c r="AR52" s="246"/>
      <c r="AS52" s="246">
        <v>2</v>
      </c>
      <c r="AT52" s="65">
        <v>2</v>
      </c>
      <c r="AU52" s="246">
        <v>2</v>
      </c>
      <c r="AV52" s="65"/>
      <c r="AW52" s="65"/>
      <c r="AX52" s="65"/>
      <c r="AY52" s="65">
        <v>2</v>
      </c>
      <c r="AZ52" s="246">
        <v>2</v>
      </c>
      <c r="BA52" s="246">
        <v>2</v>
      </c>
      <c r="BB52" s="246"/>
      <c r="BC52" s="246">
        <v>2</v>
      </c>
      <c r="BD52" s="246">
        <v>2</v>
      </c>
      <c r="BE52" s="246">
        <v>2</v>
      </c>
      <c r="BF52" s="246">
        <v>2</v>
      </c>
      <c r="BG52" s="246">
        <v>2</v>
      </c>
      <c r="BH52" s="246">
        <v>2</v>
      </c>
      <c r="BI52" s="246">
        <v>2</v>
      </c>
      <c r="BJ52" s="246"/>
      <c r="BK52" s="246">
        <v>2</v>
      </c>
      <c r="BL52" s="246">
        <v>2</v>
      </c>
      <c r="BM52" s="246">
        <v>2</v>
      </c>
      <c r="BN52" s="246">
        <v>2</v>
      </c>
      <c r="BO52" s="246">
        <v>2</v>
      </c>
      <c r="BP52" s="246">
        <v>2</v>
      </c>
      <c r="BQ52" s="246">
        <v>2</v>
      </c>
      <c r="BR52" s="246">
        <v>2</v>
      </c>
      <c r="BS52" s="246">
        <v>2</v>
      </c>
      <c r="BT52" s="246">
        <v>2</v>
      </c>
      <c r="BU52" s="246"/>
      <c r="BV52" s="246">
        <v>2</v>
      </c>
      <c r="BW52" s="246">
        <v>2</v>
      </c>
      <c r="BX52" s="246">
        <v>2</v>
      </c>
      <c r="BY52" s="246">
        <v>2</v>
      </c>
      <c r="BZ52" s="246">
        <v>2</v>
      </c>
      <c r="CA52" s="83">
        <v>129.62</v>
      </c>
      <c r="CB52" s="80">
        <v>7.9617458279845943</v>
      </c>
      <c r="CC52" s="125">
        <v>8</v>
      </c>
    </row>
    <row r="53" spans="1:81" ht="15" customHeight="1">
      <c r="A53" s="127">
        <v>13</v>
      </c>
      <c r="B53" s="67">
        <v>11405115</v>
      </c>
      <c r="C53" s="62">
        <v>2</v>
      </c>
      <c r="D53" s="80" t="s">
        <v>62</v>
      </c>
      <c r="E53" s="80" t="s">
        <v>63</v>
      </c>
      <c r="F53" s="80" t="s">
        <v>64</v>
      </c>
      <c r="G53" s="26">
        <v>5.61</v>
      </c>
      <c r="H53" s="52">
        <v>6.96</v>
      </c>
      <c r="I53" s="57">
        <v>6.42</v>
      </c>
      <c r="J53" s="54">
        <v>4.57</v>
      </c>
      <c r="K53" s="55">
        <v>4.46</v>
      </c>
      <c r="L53" s="55">
        <v>8.49</v>
      </c>
      <c r="M53" s="56">
        <v>1.89</v>
      </c>
      <c r="N53" s="38"/>
      <c r="O53" s="93"/>
      <c r="P53" s="18">
        <v>0</v>
      </c>
      <c r="Q53" s="18"/>
      <c r="R53" s="93"/>
      <c r="S53" s="18">
        <v>0</v>
      </c>
      <c r="T53" s="18"/>
      <c r="U53" s="93"/>
      <c r="V53" s="18">
        <v>0</v>
      </c>
      <c r="W53" s="18"/>
      <c r="X53" s="93"/>
      <c r="Y53" s="18">
        <v>0</v>
      </c>
      <c r="Z53" s="18"/>
      <c r="AA53" s="93"/>
      <c r="AB53" s="18"/>
      <c r="AC53" s="24">
        <v>1</v>
      </c>
      <c r="AD53" s="16">
        <v>2</v>
      </c>
      <c r="AE53" s="65">
        <v>2</v>
      </c>
      <c r="AF53" s="65">
        <v>2</v>
      </c>
      <c r="AG53" s="65">
        <v>2</v>
      </c>
      <c r="AH53" s="245">
        <v>2</v>
      </c>
      <c r="AI53" s="245"/>
      <c r="AJ53" s="245">
        <v>2</v>
      </c>
      <c r="AK53" s="65">
        <v>2</v>
      </c>
      <c r="AL53" s="65">
        <v>2</v>
      </c>
      <c r="AM53" s="65">
        <v>2</v>
      </c>
      <c r="AN53" s="65">
        <v>4</v>
      </c>
      <c r="AO53" s="245"/>
      <c r="AP53" s="65">
        <v>2</v>
      </c>
      <c r="AQ53" s="245">
        <v>2</v>
      </c>
      <c r="AR53" s="245" t="s">
        <v>141</v>
      </c>
      <c r="AS53" s="245">
        <v>2</v>
      </c>
      <c r="AT53" s="65">
        <v>2</v>
      </c>
      <c r="AU53" s="245"/>
      <c r="AV53" s="65">
        <v>2</v>
      </c>
      <c r="AW53" s="65"/>
      <c r="AX53" s="65">
        <v>2</v>
      </c>
      <c r="AY53" s="65">
        <v>2</v>
      </c>
      <c r="AZ53" s="245">
        <v>2</v>
      </c>
      <c r="BA53" s="245"/>
      <c r="BB53" s="102">
        <v>2</v>
      </c>
      <c r="BC53" s="102">
        <v>2</v>
      </c>
      <c r="BD53" s="102">
        <v>2</v>
      </c>
      <c r="BE53" s="246">
        <v>2</v>
      </c>
      <c r="BF53" s="102">
        <v>2</v>
      </c>
      <c r="BG53" s="246"/>
      <c r="BH53" s="246">
        <v>2</v>
      </c>
      <c r="BI53" s="246">
        <v>2</v>
      </c>
      <c r="BJ53" s="246">
        <v>2</v>
      </c>
      <c r="BK53" s="246">
        <v>2</v>
      </c>
      <c r="BL53" s="246">
        <v>2</v>
      </c>
      <c r="BM53" s="246"/>
      <c r="BN53" s="246">
        <v>2</v>
      </c>
      <c r="BO53" s="246">
        <v>2</v>
      </c>
      <c r="BP53" s="246">
        <v>2</v>
      </c>
      <c r="BQ53" s="246">
        <v>2</v>
      </c>
      <c r="BR53" s="246">
        <v>2</v>
      </c>
      <c r="BS53" s="246">
        <v>2</v>
      </c>
      <c r="BT53" s="246">
        <v>2</v>
      </c>
      <c r="BU53" s="246">
        <v>2</v>
      </c>
      <c r="BV53" s="246">
        <v>2</v>
      </c>
      <c r="BW53" s="246">
        <v>2</v>
      </c>
      <c r="BX53" s="246"/>
      <c r="BY53" s="246">
        <v>2</v>
      </c>
      <c r="BZ53" s="246">
        <v>2</v>
      </c>
      <c r="CA53" s="83">
        <v>121.4</v>
      </c>
      <c r="CB53" s="80">
        <v>7.3286264441591769</v>
      </c>
      <c r="CC53" s="125">
        <v>8</v>
      </c>
    </row>
    <row r="54" spans="1:81" ht="15" customHeight="1">
      <c r="A54" s="127">
        <v>26</v>
      </c>
      <c r="B54" s="67">
        <v>11405215</v>
      </c>
      <c r="C54" s="62">
        <v>3</v>
      </c>
      <c r="D54" s="80" t="s">
        <v>89</v>
      </c>
      <c r="E54" s="80" t="s">
        <v>26</v>
      </c>
      <c r="F54" s="80" t="s">
        <v>90</v>
      </c>
      <c r="G54" s="26">
        <v>0</v>
      </c>
      <c r="H54" s="52">
        <v>6.65</v>
      </c>
      <c r="I54" s="52">
        <v>6.27</v>
      </c>
      <c r="J54" s="52">
        <v>5.55</v>
      </c>
      <c r="K54" s="28">
        <v>5.57</v>
      </c>
      <c r="L54" s="28">
        <v>8.8699999999999992</v>
      </c>
      <c r="M54" s="53">
        <v>5.31</v>
      </c>
      <c r="N54" s="20"/>
      <c r="O54" s="93"/>
      <c r="P54" s="17">
        <v>0</v>
      </c>
      <c r="Q54" s="17"/>
      <c r="R54" s="93"/>
      <c r="S54" s="17">
        <v>0</v>
      </c>
      <c r="T54" s="17"/>
      <c r="U54" s="93"/>
      <c r="V54" s="17">
        <v>0</v>
      </c>
      <c r="W54" s="17"/>
      <c r="X54" s="93"/>
      <c r="Y54" s="17">
        <v>0</v>
      </c>
      <c r="Z54" s="17"/>
      <c r="AA54" s="93"/>
      <c r="AB54" s="17"/>
      <c r="AC54" s="24">
        <v>1</v>
      </c>
      <c r="AD54" s="124">
        <v>2</v>
      </c>
      <c r="AE54" s="65">
        <v>2</v>
      </c>
      <c r="AF54" s="65"/>
      <c r="AG54" s="65">
        <v>2</v>
      </c>
      <c r="AH54" s="160">
        <v>2</v>
      </c>
      <c r="AI54" s="160">
        <v>2</v>
      </c>
      <c r="AJ54" s="160">
        <v>2</v>
      </c>
      <c r="AK54" s="65">
        <v>2</v>
      </c>
      <c r="AL54" s="65"/>
      <c r="AM54" s="65">
        <v>2</v>
      </c>
      <c r="AN54" s="65">
        <v>4</v>
      </c>
      <c r="AO54" s="160">
        <v>2</v>
      </c>
      <c r="AP54" s="65">
        <v>1</v>
      </c>
      <c r="AQ54" s="160">
        <v>4</v>
      </c>
      <c r="AR54" s="160"/>
      <c r="AS54" s="160">
        <v>2</v>
      </c>
      <c r="AT54" s="65">
        <v>2</v>
      </c>
      <c r="AU54" s="160">
        <v>2</v>
      </c>
      <c r="AV54" s="65"/>
      <c r="AW54" s="65"/>
      <c r="AX54" s="65"/>
      <c r="AY54" s="65">
        <v>2</v>
      </c>
      <c r="AZ54" s="160">
        <v>2</v>
      </c>
      <c r="BA54" s="160">
        <v>2</v>
      </c>
      <c r="BB54" s="121"/>
      <c r="BC54" s="121" t="s">
        <v>141</v>
      </c>
      <c r="BD54" s="121">
        <v>2</v>
      </c>
      <c r="BE54" s="1">
        <v>2</v>
      </c>
      <c r="BF54" s="121">
        <v>2</v>
      </c>
      <c r="BG54" s="1">
        <v>2</v>
      </c>
      <c r="BH54" s="1">
        <v>2</v>
      </c>
      <c r="BI54" s="1">
        <v>2</v>
      </c>
      <c r="BJ54" s="1"/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/>
      <c r="BV54" s="1">
        <v>2</v>
      </c>
      <c r="BW54" s="1">
        <v>2</v>
      </c>
      <c r="BX54" s="1">
        <v>2</v>
      </c>
      <c r="BY54" s="1">
        <v>2</v>
      </c>
      <c r="BZ54" s="1">
        <v>2</v>
      </c>
      <c r="CA54" s="83">
        <v>120.22</v>
      </c>
      <c r="CB54" s="80">
        <v>7.2377406931964048</v>
      </c>
      <c r="CC54" s="125">
        <v>8</v>
      </c>
    </row>
    <row r="55" spans="1:81" ht="15" customHeight="1">
      <c r="A55" s="127">
        <v>35</v>
      </c>
      <c r="B55" s="67">
        <v>11405215</v>
      </c>
      <c r="C55" s="62">
        <v>4</v>
      </c>
      <c r="D55" s="80" t="s">
        <v>102</v>
      </c>
      <c r="E55" s="80" t="s">
        <v>41</v>
      </c>
      <c r="F55" s="80" t="s">
        <v>103</v>
      </c>
      <c r="G55" s="26">
        <v>0</v>
      </c>
      <c r="H55" s="52">
        <v>6.48</v>
      </c>
      <c r="I55" s="52">
        <v>4.92</v>
      </c>
      <c r="J55" s="52">
        <v>5.38</v>
      </c>
      <c r="K55" s="28">
        <v>5.55</v>
      </c>
      <c r="L55" s="28">
        <v>7.88</v>
      </c>
      <c r="M55" s="53">
        <v>5.12</v>
      </c>
      <c r="N55" s="38"/>
      <c r="O55" s="93"/>
      <c r="P55" s="18">
        <v>0</v>
      </c>
      <c r="Q55" s="18"/>
      <c r="R55" s="93"/>
      <c r="S55" s="18">
        <v>0</v>
      </c>
      <c r="T55" s="18"/>
      <c r="U55" s="93"/>
      <c r="V55" s="18">
        <v>0</v>
      </c>
      <c r="W55" s="18"/>
      <c r="X55" s="93"/>
      <c r="Y55" s="18">
        <v>0</v>
      </c>
      <c r="Z55" s="18"/>
      <c r="AA55" s="93"/>
      <c r="AB55" s="18"/>
      <c r="AC55" s="24">
        <v>1</v>
      </c>
      <c r="AD55" s="16">
        <v>4</v>
      </c>
      <c r="AE55" s="65">
        <v>2</v>
      </c>
      <c r="AF55" s="65"/>
      <c r="AG55" s="65">
        <v>2</v>
      </c>
      <c r="AH55" s="246">
        <v>2</v>
      </c>
      <c r="AI55" s="246">
        <v>2</v>
      </c>
      <c r="AJ55" s="246">
        <v>2</v>
      </c>
      <c r="AK55" s="65">
        <v>2</v>
      </c>
      <c r="AL55" s="65"/>
      <c r="AM55" s="65">
        <v>2</v>
      </c>
      <c r="AN55" s="65">
        <v>2</v>
      </c>
      <c r="AO55" s="246">
        <v>2</v>
      </c>
      <c r="AP55" s="65">
        <v>1</v>
      </c>
      <c r="AQ55" s="246">
        <v>2</v>
      </c>
      <c r="AR55" s="246"/>
      <c r="AS55" s="246">
        <v>2</v>
      </c>
      <c r="AT55" s="65">
        <v>2</v>
      </c>
      <c r="AU55" s="246">
        <v>2</v>
      </c>
      <c r="AV55" s="65"/>
      <c r="AW55" s="65"/>
      <c r="AX55" s="65"/>
      <c r="AY55" s="65">
        <v>2</v>
      </c>
      <c r="AZ55" s="246">
        <v>2</v>
      </c>
      <c r="BA55" s="246">
        <v>2</v>
      </c>
      <c r="BB55" s="187"/>
      <c r="BC55" s="187">
        <v>2</v>
      </c>
      <c r="BD55" s="187">
        <v>2</v>
      </c>
      <c r="BE55" s="237">
        <v>2</v>
      </c>
      <c r="BF55" s="187">
        <v>2</v>
      </c>
      <c r="BG55" s="237">
        <v>2</v>
      </c>
      <c r="BH55" s="237">
        <v>2</v>
      </c>
      <c r="BI55" s="237">
        <v>2</v>
      </c>
      <c r="BJ55" s="237"/>
      <c r="BK55" s="237">
        <v>2</v>
      </c>
      <c r="BL55" s="237">
        <v>2</v>
      </c>
      <c r="BM55" s="237">
        <v>2</v>
      </c>
      <c r="BN55" s="237">
        <v>2</v>
      </c>
      <c r="BO55" s="237">
        <v>2</v>
      </c>
      <c r="BP55" s="237">
        <v>2</v>
      </c>
      <c r="BQ55" s="237">
        <v>2</v>
      </c>
      <c r="BR55" s="237">
        <v>2</v>
      </c>
      <c r="BS55" s="237">
        <v>2</v>
      </c>
      <c r="BT55" s="237">
        <v>2</v>
      </c>
      <c r="BU55" s="237"/>
      <c r="BV55" s="237">
        <v>2</v>
      </c>
      <c r="BW55" s="237">
        <v>2</v>
      </c>
      <c r="BX55" s="237">
        <v>2</v>
      </c>
      <c r="BY55" s="237">
        <v>2</v>
      </c>
      <c r="BZ55" s="237">
        <v>2</v>
      </c>
      <c r="CA55" s="83">
        <v>117.33</v>
      </c>
      <c r="CB55" s="80">
        <v>7.015147625160461</v>
      </c>
      <c r="CC55" s="125">
        <v>8</v>
      </c>
    </row>
    <row r="56" spans="1:81" ht="15" customHeight="1">
      <c r="A56" s="127">
        <v>16</v>
      </c>
      <c r="B56" s="67">
        <v>11405115</v>
      </c>
      <c r="C56" s="62">
        <v>2</v>
      </c>
      <c r="D56" s="80" t="s">
        <v>67</v>
      </c>
      <c r="E56" s="80" t="s">
        <v>68</v>
      </c>
      <c r="F56" s="80" t="s">
        <v>18</v>
      </c>
      <c r="G56" s="26">
        <v>1</v>
      </c>
      <c r="H56" s="52">
        <v>5.92</v>
      </c>
      <c r="I56" s="57">
        <v>6.04</v>
      </c>
      <c r="J56" s="54">
        <v>5.34</v>
      </c>
      <c r="K56" s="55">
        <v>4.9800000000000004</v>
      </c>
      <c r="L56" s="55">
        <v>7.65</v>
      </c>
      <c r="M56" s="56">
        <v>0</v>
      </c>
      <c r="N56" s="20"/>
      <c r="O56" s="93"/>
      <c r="P56" s="17">
        <v>0</v>
      </c>
      <c r="Q56" s="17"/>
      <c r="R56" s="93"/>
      <c r="S56" s="17">
        <v>0</v>
      </c>
      <c r="T56" s="17"/>
      <c r="U56" s="93"/>
      <c r="V56" s="17">
        <v>0</v>
      </c>
      <c r="W56" s="17"/>
      <c r="X56" s="93"/>
      <c r="Y56" s="17">
        <v>0</v>
      </c>
      <c r="Z56" s="17"/>
      <c r="AA56" s="93"/>
      <c r="AB56" s="17"/>
      <c r="AC56" s="24">
        <v>1</v>
      </c>
      <c r="AD56" s="16">
        <v>2</v>
      </c>
      <c r="AE56" s="65">
        <v>2</v>
      </c>
      <c r="AF56" s="65">
        <v>2</v>
      </c>
      <c r="AG56" s="65">
        <v>2</v>
      </c>
      <c r="AH56" s="245">
        <v>2</v>
      </c>
      <c r="AI56" s="245"/>
      <c r="AJ56" s="245">
        <v>2</v>
      </c>
      <c r="AK56" s="65">
        <v>2</v>
      </c>
      <c r="AL56" s="65">
        <v>2</v>
      </c>
      <c r="AM56" s="65">
        <v>2</v>
      </c>
      <c r="AN56" s="65">
        <v>4</v>
      </c>
      <c r="AO56" s="245"/>
      <c r="AP56" s="65">
        <v>2</v>
      </c>
      <c r="AQ56" s="245">
        <v>2</v>
      </c>
      <c r="AR56" s="245">
        <v>2</v>
      </c>
      <c r="AS56" s="245">
        <v>2</v>
      </c>
      <c r="AT56" s="65">
        <v>2</v>
      </c>
      <c r="AU56" s="245"/>
      <c r="AV56" s="65">
        <v>2</v>
      </c>
      <c r="AW56" s="65"/>
      <c r="AX56" s="65">
        <v>2</v>
      </c>
      <c r="AY56" s="65">
        <v>2</v>
      </c>
      <c r="AZ56" s="245">
        <v>2</v>
      </c>
      <c r="BA56" s="245"/>
      <c r="BB56" s="122">
        <v>2</v>
      </c>
      <c r="BC56" s="122">
        <v>2</v>
      </c>
      <c r="BD56" s="122">
        <v>2</v>
      </c>
      <c r="BE56" s="246">
        <v>2</v>
      </c>
      <c r="BF56" s="122">
        <v>2</v>
      </c>
      <c r="BG56" s="246"/>
      <c r="BH56" s="246">
        <v>2</v>
      </c>
      <c r="BI56" s="246">
        <v>2</v>
      </c>
      <c r="BJ56" s="246">
        <v>2</v>
      </c>
      <c r="BK56" s="246">
        <v>2</v>
      </c>
      <c r="BL56" s="246">
        <v>2</v>
      </c>
      <c r="BM56" s="246"/>
      <c r="BN56" s="246">
        <v>2</v>
      </c>
      <c r="BO56" s="246">
        <v>2</v>
      </c>
      <c r="BP56" s="246">
        <v>2</v>
      </c>
      <c r="BQ56" s="246">
        <v>2</v>
      </c>
      <c r="BR56" s="246">
        <v>2</v>
      </c>
      <c r="BS56" s="246">
        <v>2</v>
      </c>
      <c r="BT56" s="246">
        <v>2</v>
      </c>
      <c r="BU56" s="246">
        <v>2</v>
      </c>
      <c r="BV56" s="246">
        <v>2</v>
      </c>
      <c r="BW56" s="246">
        <v>2</v>
      </c>
      <c r="BX56" s="246"/>
      <c r="BY56" s="246">
        <v>2</v>
      </c>
      <c r="BZ56" s="246">
        <v>2</v>
      </c>
      <c r="CA56" s="83">
        <v>115.93</v>
      </c>
      <c r="CB56" s="80">
        <v>6.9073170731707316</v>
      </c>
      <c r="CC56" s="125">
        <v>7</v>
      </c>
    </row>
    <row r="57" spans="1:81" ht="15" customHeight="1">
      <c r="A57" s="127">
        <v>29</v>
      </c>
      <c r="B57" s="67">
        <v>11405215</v>
      </c>
      <c r="C57" s="62">
        <v>4</v>
      </c>
      <c r="D57" s="80" t="s">
        <v>93</v>
      </c>
      <c r="E57" s="80" t="s">
        <v>94</v>
      </c>
      <c r="F57" s="80" t="s">
        <v>23</v>
      </c>
      <c r="G57" s="26">
        <v>0</v>
      </c>
      <c r="H57" s="52">
        <v>6.54</v>
      </c>
      <c r="I57" s="52">
        <v>6.28</v>
      </c>
      <c r="J57" s="52">
        <v>4.79</v>
      </c>
      <c r="K57" s="28">
        <v>4.79</v>
      </c>
      <c r="L57" s="28">
        <v>8.42</v>
      </c>
      <c r="M57" s="53">
        <v>0</v>
      </c>
      <c r="N57" s="38"/>
      <c r="O57" s="93"/>
      <c r="P57" s="18">
        <v>0</v>
      </c>
      <c r="Q57" s="18"/>
      <c r="R57" s="93"/>
      <c r="S57" s="18">
        <v>0</v>
      </c>
      <c r="T57" s="18"/>
      <c r="U57" s="93"/>
      <c r="V57" s="18">
        <v>0</v>
      </c>
      <c r="W57" s="18"/>
      <c r="X57" s="93"/>
      <c r="Y57" s="18">
        <v>0</v>
      </c>
      <c r="Z57" s="18"/>
      <c r="AA57" s="93"/>
      <c r="AB57" s="18"/>
      <c r="AC57" s="24">
        <v>1</v>
      </c>
      <c r="AD57" s="16">
        <v>2</v>
      </c>
      <c r="AE57" s="65">
        <v>2</v>
      </c>
      <c r="AF57" s="65"/>
      <c r="AG57" s="65">
        <v>2</v>
      </c>
      <c r="AH57" s="246">
        <v>2</v>
      </c>
      <c r="AI57" s="246">
        <v>2</v>
      </c>
      <c r="AJ57" s="246">
        <v>2</v>
      </c>
      <c r="AK57" s="65">
        <v>2</v>
      </c>
      <c r="AL57" s="65"/>
      <c r="AM57" s="65">
        <v>2</v>
      </c>
      <c r="AN57" s="65">
        <v>2</v>
      </c>
      <c r="AO57" s="246">
        <v>2</v>
      </c>
      <c r="AP57" s="65">
        <v>2</v>
      </c>
      <c r="AQ57" s="246">
        <v>2</v>
      </c>
      <c r="AR57" s="246"/>
      <c r="AS57" s="246">
        <v>2</v>
      </c>
      <c r="AT57" s="65">
        <v>2</v>
      </c>
      <c r="AU57" s="246">
        <v>2</v>
      </c>
      <c r="AV57" s="65"/>
      <c r="AW57" s="65"/>
      <c r="AX57" s="65"/>
      <c r="AY57" s="65">
        <v>2</v>
      </c>
      <c r="AZ57" s="246">
        <v>2</v>
      </c>
      <c r="BA57" s="246">
        <v>2</v>
      </c>
      <c r="BB57" s="246"/>
      <c r="BC57" s="246">
        <v>2</v>
      </c>
      <c r="BD57" s="246">
        <v>2</v>
      </c>
      <c r="BE57" s="246">
        <v>2</v>
      </c>
      <c r="BF57" s="246">
        <v>2</v>
      </c>
      <c r="BG57" s="246">
        <v>2</v>
      </c>
      <c r="BH57" s="246">
        <v>2</v>
      </c>
      <c r="BI57" s="246">
        <v>2</v>
      </c>
      <c r="BJ57" s="246"/>
      <c r="BK57" s="246">
        <v>2</v>
      </c>
      <c r="BL57" s="246">
        <v>2</v>
      </c>
      <c r="BM57" s="246">
        <v>2</v>
      </c>
      <c r="BN57" s="246">
        <v>2</v>
      </c>
      <c r="BO57" s="246">
        <v>2</v>
      </c>
      <c r="BP57" s="246">
        <v>2</v>
      </c>
      <c r="BQ57" s="246">
        <v>2</v>
      </c>
      <c r="BR57" s="246">
        <v>2</v>
      </c>
      <c r="BS57" s="246">
        <v>2</v>
      </c>
      <c r="BT57" s="246">
        <v>2</v>
      </c>
      <c r="BU57" s="246"/>
      <c r="BV57" s="246">
        <v>2</v>
      </c>
      <c r="BW57" s="246">
        <v>2</v>
      </c>
      <c r="BX57" s="246">
        <v>2</v>
      </c>
      <c r="BY57" s="246">
        <v>2</v>
      </c>
      <c r="BZ57" s="246">
        <v>2</v>
      </c>
      <c r="CA57" s="83">
        <v>111.82</v>
      </c>
      <c r="CB57" s="80">
        <v>6.5907573812580207</v>
      </c>
      <c r="CC57" s="125">
        <v>7</v>
      </c>
    </row>
    <row r="58" spans="1:81" ht="15" customHeight="1">
      <c r="A58" s="127">
        <v>12</v>
      </c>
      <c r="B58" s="67">
        <v>11405115</v>
      </c>
      <c r="C58" s="62">
        <v>2</v>
      </c>
      <c r="D58" s="80" t="s">
        <v>59</v>
      </c>
      <c r="E58" s="80" t="s">
        <v>60</v>
      </c>
      <c r="F58" s="80" t="s">
        <v>61</v>
      </c>
      <c r="G58" s="26">
        <v>8.5500000000000007</v>
      </c>
      <c r="H58" s="52">
        <v>5.34</v>
      </c>
      <c r="I58" s="52">
        <v>5.79</v>
      </c>
      <c r="J58" s="52">
        <v>5.34</v>
      </c>
      <c r="K58" s="28">
        <v>5.57</v>
      </c>
      <c r="L58" s="28">
        <v>7.06</v>
      </c>
      <c r="M58" s="53">
        <v>0</v>
      </c>
      <c r="N58" s="38"/>
      <c r="O58" s="93"/>
      <c r="P58" s="18">
        <v>0</v>
      </c>
      <c r="Q58" s="18"/>
      <c r="R58" s="93"/>
      <c r="S58" s="18">
        <v>0</v>
      </c>
      <c r="T58" s="18"/>
      <c r="U58" s="93"/>
      <c r="V58" s="18">
        <v>0</v>
      </c>
      <c r="W58" s="18"/>
      <c r="X58" s="93"/>
      <c r="Y58" s="18">
        <v>0</v>
      </c>
      <c r="Z58" s="18"/>
      <c r="AA58" s="93"/>
      <c r="AB58" s="18"/>
      <c r="AC58" s="24">
        <v>1</v>
      </c>
      <c r="AD58" s="16">
        <v>2</v>
      </c>
      <c r="AE58" s="65">
        <v>2</v>
      </c>
      <c r="AF58" s="65">
        <v>2</v>
      </c>
      <c r="AG58" s="65">
        <v>2</v>
      </c>
      <c r="AH58" s="238">
        <v>2</v>
      </c>
      <c r="AI58" s="238"/>
      <c r="AJ58" s="238">
        <v>2</v>
      </c>
      <c r="AK58" s="65">
        <v>2</v>
      </c>
      <c r="AL58" s="65" t="s">
        <v>141</v>
      </c>
      <c r="AM58" s="65" t="s">
        <v>141</v>
      </c>
      <c r="AN58" s="65" t="s">
        <v>141</v>
      </c>
      <c r="AO58" s="238"/>
      <c r="AP58" s="65">
        <v>2</v>
      </c>
      <c r="AQ58" s="238">
        <v>2</v>
      </c>
      <c r="AR58" s="238">
        <v>2</v>
      </c>
      <c r="AS58" s="238">
        <v>2</v>
      </c>
      <c r="AT58" s="65">
        <v>2</v>
      </c>
      <c r="AU58" s="238"/>
      <c r="AV58" s="65">
        <v>2</v>
      </c>
      <c r="AW58" s="65"/>
      <c r="AX58" s="65">
        <v>2</v>
      </c>
      <c r="AY58" s="65">
        <v>2</v>
      </c>
      <c r="AZ58" s="238">
        <v>2</v>
      </c>
      <c r="BA58" s="238"/>
      <c r="BB58" s="238">
        <v>2</v>
      </c>
      <c r="BC58" s="238">
        <v>2</v>
      </c>
      <c r="BD58" s="238">
        <v>2</v>
      </c>
      <c r="BE58" s="246">
        <v>2</v>
      </c>
      <c r="BF58" s="238">
        <v>2</v>
      </c>
      <c r="BG58" s="246"/>
      <c r="BH58" s="246">
        <v>2</v>
      </c>
      <c r="BI58" s="246">
        <v>2</v>
      </c>
      <c r="BJ58" s="246">
        <v>2</v>
      </c>
      <c r="BK58" s="246">
        <v>2</v>
      </c>
      <c r="BL58" s="246">
        <v>2</v>
      </c>
      <c r="BM58" s="246"/>
      <c r="BN58" s="246">
        <v>2</v>
      </c>
      <c r="BO58" s="246">
        <v>2</v>
      </c>
      <c r="BP58" s="246">
        <v>2</v>
      </c>
      <c r="BQ58" s="246">
        <v>2</v>
      </c>
      <c r="BR58" s="246">
        <v>2</v>
      </c>
      <c r="BS58" s="246">
        <v>2</v>
      </c>
      <c r="BT58" s="246">
        <v>2</v>
      </c>
      <c r="BU58" s="246">
        <v>2</v>
      </c>
      <c r="BV58" s="246">
        <v>2</v>
      </c>
      <c r="BW58" s="246">
        <v>2</v>
      </c>
      <c r="BX58" s="246"/>
      <c r="BY58" s="246" t="s">
        <v>141</v>
      </c>
      <c r="BZ58" s="246" t="s">
        <v>141</v>
      </c>
      <c r="CA58" s="83">
        <v>110.65</v>
      </c>
      <c r="CB58" s="80">
        <v>6.5006418485237472</v>
      </c>
      <c r="CC58" s="125">
        <v>7</v>
      </c>
    </row>
    <row r="59" spans="1:81" ht="15" customHeight="1">
      <c r="A59" s="127">
        <v>28</v>
      </c>
      <c r="B59" s="67">
        <v>11405215</v>
      </c>
      <c r="C59" s="62">
        <v>3</v>
      </c>
      <c r="D59" s="80" t="s">
        <v>92</v>
      </c>
      <c r="E59" s="80" t="s">
        <v>56</v>
      </c>
      <c r="F59" s="80" t="s">
        <v>23</v>
      </c>
      <c r="G59" s="26">
        <v>0</v>
      </c>
      <c r="H59" s="52">
        <v>5.62</v>
      </c>
      <c r="I59" s="52">
        <v>5.55</v>
      </c>
      <c r="J59" s="52">
        <v>4.59</v>
      </c>
      <c r="K59" s="28">
        <v>4.79</v>
      </c>
      <c r="L59" s="28">
        <v>7.32</v>
      </c>
      <c r="M59" s="53">
        <v>1.89</v>
      </c>
      <c r="N59" s="38"/>
      <c r="O59" s="93"/>
      <c r="P59" s="18">
        <v>0</v>
      </c>
      <c r="Q59" s="18"/>
      <c r="R59" s="93"/>
      <c r="S59" s="18">
        <v>0</v>
      </c>
      <c r="T59" s="18"/>
      <c r="U59" s="93"/>
      <c r="V59" s="18">
        <v>0</v>
      </c>
      <c r="W59" s="18"/>
      <c r="X59" s="93"/>
      <c r="Y59" s="18">
        <v>0</v>
      </c>
      <c r="Z59" s="18"/>
      <c r="AA59" s="93"/>
      <c r="AB59" s="18"/>
      <c r="AC59" s="24">
        <v>1</v>
      </c>
      <c r="AD59" s="16">
        <v>2</v>
      </c>
      <c r="AE59" s="65">
        <v>2</v>
      </c>
      <c r="AF59" s="65"/>
      <c r="AG59" s="65">
        <v>2</v>
      </c>
      <c r="AH59" s="246">
        <v>2</v>
      </c>
      <c r="AI59" s="246">
        <v>2</v>
      </c>
      <c r="AJ59" s="246">
        <v>2</v>
      </c>
      <c r="AK59" s="65">
        <v>2</v>
      </c>
      <c r="AL59" s="65"/>
      <c r="AM59" s="65">
        <v>2</v>
      </c>
      <c r="AN59" s="65">
        <v>2</v>
      </c>
      <c r="AO59" s="246">
        <v>2</v>
      </c>
      <c r="AP59" s="65">
        <v>2</v>
      </c>
      <c r="AQ59" s="246">
        <v>2</v>
      </c>
      <c r="AR59" s="246"/>
      <c r="AS59" s="246">
        <v>2</v>
      </c>
      <c r="AT59" s="65">
        <v>2</v>
      </c>
      <c r="AU59" s="246">
        <v>2</v>
      </c>
      <c r="AV59" s="65"/>
      <c r="AW59" s="65"/>
      <c r="AX59" s="65"/>
      <c r="AY59" s="65">
        <v>2</v>
      </c>
      <c r="AZ59" s="246">
        <v>2</v>
      </c>
      <c r="BA59" s="246">
        <v>2</v>
      </c>
      <c r="BB59" s="246"/>
      <c r="BC59" s="246" t="s">
        <v>141</v>
      </c>
      <c r="BD59" s="246">
        <v>2</v>
      </c>
      <c r="BE59" s="238">
        <v>2</v>
      </c>
      <c r="BF59" s="246">
        <v>2</v>
      </c>
      <c r="BG59" s="238">
        <v>2</v>
      </c>
      <c r="BH59" s="238">
        <v>2</v>
      </c>
      <c r="BI59" s="238">
        <v>2</v>
      </c>
      <c r="BJ59" s="238"/>
      <c r="BK59" s="238">
        <v>2</v>
      </c>
      <c r="BL59" s="238">
        <v>2</v>
      </c>
      <c r="BM59" s="238">
        <v>2</v>
      </c>
      <c r="BN59" s="238">
        <v>2</v>
      </c>
      <c r="BO59" s="238">
        <v>2</v>
      </c>
      <c r="BP59" s="238">
        <v>2</v>
      </c>
      <c r="BQ59" s="238">
        <v>2</v>
      </c>
      <c r="BR59" s="238">
        <v>2</v>
      </c>
      <c r="BS59" s="238">
        <v>2</v>
      </c>
      <c r="BT59" s="238">
        <v>2</v>
      </c>
      <c r="BU59" s="238"/>
      <c r="BV59" s="238">
        <v>2</v>
      </c>
      <c r="BW59" s="238">
        <v>2</v>
      </c>
      <c r="BX59" s="238">
        <v>2</v>
      </c>
      <c r="BY59" s="238">
        <v>2</v>
      </c>
      <c r="BZ59" s="238">
        <v>2</v>
      </c>
      <c r="CA59" s="83">
        <v>108.76</v>
      </c>
      <c r="CB59" s="80">
        <v>6.3550706033376114</v>
      </c>
      <c r="CC59" s="125">
        <v>7</v>
      </c>
    </row>
    <row r="60" spans="1:81" ht="15" customHeight="1">
      <c r="A60" s="127">
        <v>2</v>
      </c>
      <c r="B60" s="67">
        <v>11405115</v>
      </c>
      <c r="C60" s="62">
        <v>1</v>
      </c>
      <c r="D60" s="80" t="s">
        <v>40</v>
      </c>
      <c r="E60" s="80" t="s">
        <v>41</v>
      </c>
      <c r="F60" s="80" t="s">
        <v>42</v>
      </c>
      <c r="G60" s="26">
        <v>8.17</v>
      </c>
      <c r="H60" s="52">
        <v>6.24</v>
      </c>
      <c r="I60" s="52">
        <v>6.04</v>
      </c>
      <c r="J60" s="52">
        <v>5.08</v>
      </c>
      <c r="K60" s="28">
        <v>5.42</v>
      </c>
      <c r="L60" s="28">
        <v>8.27</v>
      </c>
      <c r="M60" s="53">
        <v>0.82</v>
      </c>
      <c r="N60" s="20"/>
      <c r="O60" s="93"/>
      <c r="P60" s="17">
        <v>0</v>
      </c>
      <c r="Q60" s="17"/>
      <c r="R60" s="93"/>
      <c r="S60" s="17">
        <v>0</v>
      </c>
      <c r="T60" s="17"/>
      <c r="U60" s="93"/>
      <c r="V60" s="17">
        <v>0</v>
      </c>
      <c r="W60" s="17"/>
      <c r="X60" s="93"/>
      <c r="Y60" s="17">
        <v>0</v>
      </c>
      <c r="Z60" s="17"/>
      <c r="AA60" s="93"/>
      <c r="AB60" s="17"/>
      <c r="AC60" s="24">
        <v>1</v>
      </c>
      <c r="AD60" s="124">
        <v>2</v>
      </c>
      <c r="AE60" s="65">
        <v>2</v>
      </c>
      <c r="AF60" s="65">
        <v>2</v>
      </c>
      <c r="AG60" s="65">
        <v>2</v>
      </c>
      <c r="AH60" s="236">
        <v>2</v>
      </c>
      <c r="AI60" s="236"/>
      <c r="AJ60" s="236">
        <v>2</v>
      </c>
      <c r="AK60" s="65">
        <v>2</v>
      </c>
      <c r="AL60" s="65" t="s">
        <v>141</v>
      </c>
      <c r="AM60" s="65">
        <v>2</v>
      </c>
      <c r="AN60" s="65">
        <v>2</v>
      </c>
      <c r="AO60" s="236"/>
      <c r="AP60" s="65">
        <v>2</v>
      </c>
      <c r="AQ60" s="236">
        <v>2</v>
      </c>
      <c r="AR60" s="236" t="s">
        <v>141</v>
      </c>
      <c r="AS60" s="236">
        <v>2</v>
      </c>
      <c r="AT60" s="65">
        <v>2</v>
      </c>
      <c r="AU60" s="236"/>
      <c r="AV60" s="65">
        <v>2</v>
      </c>
      <c r="AW60" s="65"/>
      <c r="AX60" s="65" t="s">
        <v>141</v>
      </c>
      <c r="AY60" s="65">
        <v>2</v>
      </c>
      <c r="AZ60" s="236">
        <v>2</v>
      </c>
      <c r="BA60" s="236"/>
      <c r="BB60" s="223">
        <v>2</v>
      </c>
      <c r="BC60" s="223">
        <v>2</v>
      </c>
      <c r="BD60" s="223">
        <v>2</v>
      </c>
      <c r="BE60" s="1" t="s">
        <v>141</v>
      </c>
      <c r="BF60" s="223" t="s">
        <v>141</v>
      </c>
      <c r="BG60" s="1"/>
      <c r="BH60" s="1">
        <v>2</v>
      </c>
      <c r="BI60" s="1">
        <v>2</v>
      </c>
      <c r="BJ60" s="1" t="s">
        <v>141</v>
      </c>
      <c r="BK60" s="1">
        <v>2</v>
      </c>
      <c r="BL60" s="1">
        <v>2</v>
      </c>
      <c r="BM60" s="1"/>
      <c r="BN60" s="1">
        <v>2</v>
      </c>
      <c r="BO60" s="1">
        <v>2</v>
      </c>
      <c r="BP60" s="1">
        <v>2</v>
      </c>
      <c r="BQ60" s="1" t="s">
        <v>141</v>
      </c>
      <c r="BR60" s="1" t="s">
        <v>141</v>
      </c>
      <c r="BS60" s="1">
        <v>2</v>
      </c>
      <c r="BT60" s="1">
        <v>2</v>
      </c>
      <c r="BU60" s="1">
        <v>2</v>
      </c>
      <c r="BV60" s="1">
        <v>2</v>
      </c>
      <c r="BW60" s="1">
        <v>2</v>
      </c>
      <c r="BX60" s="1"/>
      <c r="BY60" s="1">
        <v>2</v>
      </c>
      <c r="BZ60" s="1">
        <v>2</v>
      </c>
      <c r="CA60" s="83">
        <v>107.03999999999999</v>
      </c>
      <c r="CB60" s="80">
        <v>6.2225930680359411</v>
      </c>
      <c r="CC60" s="125">
        <v>7</v>
      </c>
    </row>
    <row r="61" spans="1:81" ht="15" customHeight="1">
      <c r="A61" s="127">
        <v>23</v>
      </c>
      <c r="B61" s="67">
        <v>11405215</v>
      </c>
      <c r="C61" s="62">
        <v>3</v>
      </c>
      <c r="D61" s="80" t="s">
        <v>82</v>
      </c>
      <c r="E61" s="80" t="s">
        <v>83</v>
      </c>
      <c r="F61" s="80" t="s">
        <v>25</v>
      </c>
      <c r="G61" s="26">
        <v>10</v>
      </c>
      <c r="H61" s="52">
        <v>5.38</v>
      </c>
      <c r="I61" s="52">
        <v>5.25</v>
      </c>
      <c r="J61" s="52">
        <v>5.21</v>
      </c>
      <c r="K61" s="28">
        <v>4.34</v>
      </c>
      <c r="L61" s="28">
        <v>6.91</v>
      </c>
      <c r="M61" s="53">
        <v>0</v>
      </c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>
        <v>1</v>
      </c>
      <c r="AD61" s="124">
        <v>2</v>
      </c>
      <c r="AE61" s="65">
        <v>2</v>
      </c>
      <c r="AF61" s="65"/>
      <c r="AG61" s="65">
        <v>2</v>
      </c>
      <c r="AH61" s="246">
        <v>2</v>
      </c>
      <c r="AI61" s="246">
        <v>2</v>
      </c>
      <c r="AJ61" s="246">
        <v>2</v>
      </c>
      <c r="AK61" s="65">
        <v>2</v>
      </c>
      <c r="AL61" s="65"/>
      <c r="AM61" s="65">
        <v>2</v>
      </c>
      <c r="AN61" s="65">
        <v>2</v>
      </c>
      <c r="AO61" s="246">
        <v>2</v>
      </c>
      <c r="AP61" s="65">
        <v>1</v>
      </c>
      <c r="AQ61" s="246">
        <v>2</v>
      </c>
      <c r="AR61" s="246"/>
      <c r="AS61" s="246">
        <v>2</v>
      </c>
      <c r="AT61" s="65" t="s">
        <v>141</v>
      </c>
      <c r="AU61" s="246">
        <v>2</v>
      </c>
      <c r="AV61" s="65"/>
      <c r="AW61" s="65"/>
      <c r="AX61" s="65"/>
      <c r="AY61" s="65">
        <v>1</v>
      </c>
      <c r="AZ61" s="246" t="s">
        <v>141</v>
      </c>
      <c r="BA61" s="246">
        <v>2</v>
      </c>
      <c r="BB61" s="230"/>
      <c r="BC61" s="230" t="s">
        <v>141</v>
      </c>
      <c r="BD61" s="230" t="s">
        <v>141</v>
      </c>
      <c r="BE61" s="1">
        <v>2</v>
      </c>
      <c r="BF61" s="230">
        <v>2</v>
      </c>
      <c r="BG61" s="1">
        <v>2</v>
      </c>
      <c r="BH61" s="1">
        <v>2</v>
      </c>
      <c r="BI61" s="1">
        <v>2</v>
      </c>
      <c r="BJ61" s="1"/>
      <c r="BK61" s="1">
        <v>2</v>
      </c>
      <c r="BL61" s="1">
        <v>2</v>
      </c>
      <c r="BM61" s="1">
        <v>2</v>
      </c>
      <c r="BN61" s="1">
        <v>2</v>
      </c>
      <c r="BO61" s="1">
        <v>2</v>
      </c>
      <c r="BP61" s="1">
        <v>2</v>
      </c>
      <c r="BQ61" s="1">
        <v>2</v>
      </c>
      <c r="BR61" s="1" t="s">
        <v>141</v>
      </c>
      <c r="BS61" s="1">
        <v>2</v>
      </c>
      <c r="BT61" s="1">
        <v>2</v>
      </c>
      <c r="BU61" s="1"/>
      <c r="BV61" s="1">
        <v>2</v>
      </c>
      <c r="BW61" s="1">
        <v>2</v>
      </c>
      <c r="BX61" s="1">
        <v>2</v>
      </c>
      <c r="BY61" s="1">
        <v>2</v>
      </c>
      <c r="BZ61" s="1">
        <v>2</v>
      </c>
      <c r="CA61" s="83">
        <v>106.09</v>
      </c>
      <c r="CB61" s="80">
        <v>6.1494223363286258</v>
      </c>
      <c r="CC61" s="125">
        <v>7</v>
      </c>
    </row>
    <row r="62" spans="1:81" ht="15" customHeight="1">
      <c r="A62" s="127">
        <v>32</v>
      </c>
      <c r="B62" s="67">
        <v>11405215</v>
      </c>
      <c r="C62" s="62">
        <v>4</v>
      </c>
      <c r="D62" s="80" t="s">
        <v>99</v>
      </c>
      <c r="E62" s="80" t="s">
        <v>13</v>
      </c>
      <c r="F62" s="80" t="s">
        <v>53</v>
      </c>
      <c r="G62" s="26">
        <v>0</v>
      </c>
      <c r="H62" s="52">
        <v>6.37</v>
      </c>
      <c r="I62" s="52">
        <v>2.65</v>
      </c>
      <c r="J62" s="52">
        <v>5.42</v>
      </c>
      <c r="K62" s="28">
        <v>1.8</v>
      </c>
      <c r="L62" s="28">
        <v>7.93</v>
      </c>
      <c r="M62" s="53">
        <v>0</v>
      </c>
      <c r="N62" s="38"/>
      <c r="O62" s="93"/>
      <c r="P62" s="18">
        <v>0</v>
      </c>
      <c r="Q62" s="18"/>
      <c r="R62" s="93"/>
      <c r="S62" s="18">
        <v>0</v>
      </c>
      <c r="T62" s="18"/>
      <c r="U62" s="93"/>
      <c r="V62" s="18">
        <v>0</v>
      </c>
      <c r="W62" s="18"/>
      <c r="X62" s="93"/>
      <c r="Y62" s="18">
        <v>0</v>
      </c>
      <c r="Z62" s="18"/>
      <c r="AA62" s="93"/>
      <c r="AB62" s="18"/>
      <c r="AC62" s="24">
        <v>1</v>
      </c>
      <c r="AD62" s="16">
        <v>2</v>
      </c>
      <c r="AE62" s="65">
        <v>2</v>
      </c>
      <c r="AF62" s="65"/>
      <c r="AG62" s="65">
        <v>2</v>
      </c>
      <c r="AH62" s="246">
        <v>2</v>
      </c>
      <c r="AI62" s="246">
        <v>2</v>
      </c>
      <c r="AJ62" s="246">
        <v>2</v>
      </c>
      <c r="AK62" s="65">
        <v>2</v>
      </c>
      <c r="AL62" s="65"/>
      <c r="AM62" s="65">
        <v>2</v>
      </c>
      <c r="AN62" s="65">
        <v>4</v>
      </c>
      <c r="AO62" s="246">
        <v>2</v>
      </c>
      <c r="AP62" s="65">
        <v>2</v>
      </c>
      <c r="AQ62" s="246">
        <v>2</v>
      </c>
      <c r="AR62" s="246"/>
      <c r="AS62" s="246">
        <v>2</v>
      </c>
      <c r="AT62" s="65">
        <v>2</v>
      </c>
      <c r="AU62" s="246">
        <v>2</v>
      </c>
      <c r="AV62" s="65"/>
      <c r="AW62" s="65"/>
      <c r="AX62" s="65"/>
      <c r="AY62" s="65">
        <v>2</v>
      </c>
      <c r="AZ62" s="246">
        <v>2</v>
      </c>
      <c r="BA62" s="246">
        <v>2</v>
      </c>
      <c r="BB62" s="234"/>
      <c r="BC62" s="234">
        <v>2</v>
      </c>
      <c r="BD62" s="234">
        <v>2</v>
      </c>
      <c r="BE62" s="237">
        <v>2</v>
      </c>
      <c r="BF62" s="234">
        <v>2</v>
      </c>
      <c r="BG62" s="237">
        <v>2</v>
      </c>
      <c r="BH62" s="237">
        <v>2</v>
      </c>
      <c r="BI62" s="237">
        <v>2</v>
      </c>
      <c r="BJ62" s="237"/>
      <c r="BK62" s="237">
        <v>2</v>
      </c>
      <c r="BL62" s="237" t="s">
        <v>141</v>
      </c>
      <c r="BM62" s="237">
        <v>2</v>
      </c>
      <c r="BN62" s="237">
        <v>2</v>
      </c>
      <c r="BO62" s="237">
        <v>2</v>
      </c>
      <c r="BP62" s="237">
        <v>2</v>
      </c>
      <c r="BQ62" s="237">
        <v>2</v>
      </c>
      <c r="BR62" s="237">
        <v>2</v>
      </c>
      <c r="BS62" s="237">
        <v>2</v>
      </c>
      <c r="BT62" s="237">
        <v>2</v>
      </c>
      <c r="BU62" s="237"/>
      <c r="BV62" s="237">
        <v>2</v>
      </c>
      <c r="BW62" s="237">
        <v>2</v>
      </c>
      <c r="BX62" s="237">
        <v>2</v>
      </c>
      <c r="BY62" s="237">
        <v>2</v>
      </c>
      <c r="BZ62" s="237">
        <v>2</v>
      </c>
      <c r="CA62" s="83">
        <v>105.17</v>
      </c>
      <c r="CB62" s="80">
        <v>6.0785622593068025</v>
      </c>
      <c r="CC62" s="2">
        <v>7</v>
      </c>
    </row>
    <row r="63" spans="1:81" ht="15" customHeight="1">
      <c r="A63" s="127">
        <v>30</v>
      </c>
      <c r="B63" s="67">
        <v>11405215</v>
      </c>
      <c r="C63" s="62">
        <v>4</v>
      </c>
      <c r="D63" s="80" t="s">
        <v>95</v>
      </c>
      <c r="E63" s="80" t="s">
        <v>41</v>
      </c>
      <c r="F63" s="80" t="s">
        <v>23</v>
      </c>
      <c r="G63" s="26">
        <v>0</v>
      </c>
      <c r="H63" s="52">
        <v>5.82</v>
      </c>
      <c r="I63" s="52">
        <v>6.04</v>
      </c>
      <c r="J63" s="52">
        <v>5.3</v>
      </c>
      <c r="K63" s="28">
        <v>4.79</v>
      </c>
      <c r="L63" s="28">
        <v>7.79</v>
      </c>
      <c r="M63" s="53">
        <v>0</v>
      </c>
      <c r="N63" s="20"/>
      <c r="O63" s="93"/>
      <c r="P63" s="17">
        <v>0</v>
      </c>
      <c r="Q63" s="17"/>
      <c r="R63" s="93"/>
      <c r="S63" s="17">
        <v>0</v>
      </c>
      <c r="T63" s="17"/>
      <c r="U63" s="93"/>
      <c r="V63" s="17">
        <v>0</v>
      </c>
      <c r="W63" s="17"/>
      <c r="X63" s="93"/>
      <c r="Y63" s="17">
        <v>0</v>
      </c>
      <c r="Z63" s="17"/>
      <c r="AA63" s="93"/>
      <c r="AB63" s="17"/>
      <c r="AC63" s="24">
        <v>1</v>
      </c>
      <c r="AD63" s="124">
        <v>2</v>
      </c>
      <c r="AE63" s="65">
        <v>2</v>
      </c>
      <c r="AF63" s="65"/>
      <c r="AG63" s="65">
        <v>2</v>
      </c>
      <c r="AH63" s="206">
        <v>2</v>
      </c>
      <c r="AI63" s="206">
        <v>2</v>
      </c>
      <c r="AJ63" s="206">
        <v>2</v>
      </c>
      <c r="AK63" s="65">
        <v>2</v>
      </c>
      <c r="AL63" s="65"/>
      <c r="AM63" s="65">
        <v>2</v>
      </c>
      <c r="AN63" s="65">
        <v>2</v>
      </c>
      <c r="AO63" s="206">
        <v>2</v>
      </c>
      <c r="AP63" s="65">
        <v>2</v>
      </c>
      <c r="AQ63" s="206">
        <v>2</v>
      </c>
      <c r="AR63" s="206"/>
      <c r="AS63" s="206">
        <v>2</v>
      </c>
      <c r="AT63" s="65">
        <v>2</v>
      </c>
      <c r="AU63" s="206">
        <v>2</v>
      </c>
      <c r="AV63" s="65"/>
      <c r="AW63" s="65"/>
      <c r="AX63" s="65"/>
      <c r="AY63" s="65">
        <v>2</v>
      </c>
      <c r="AZ63" s="206">
        <v>2</v>
      </c>
      <c r="BA63" s="206">
        <v>2</v>
      </c>
      <c r="BB63" s="206"/>
      <c r="BC63" s="206">
        <v>2</v>
      </c>
      <c r="BD63" s="206">
        <v>2</v>
      </c>
      <c r="BE63" s="1">
        <v>2</v>
      </c>
      <c r="BF63" s="206">
        <v>2</v>
      </c>
      <c r="BG63" s="1">
        <v>2</v>
      </c>
      <c r="BH63" s="1">
        <v>2</v>
      </c>
      <c r="BI63" s="1">
        <v>2</v>
      </c>
      <c r="BJ63" s="1"/>
      <c r="BK63" s="1">
        <v>0</v>
      </c>
      <c r="BL63" s="1">
        <v>2</v>
      </c>
      <c r="BM63" s="1" t="s">
        <v>141</v>
      </c>
      <c r="BN63" s="1">
        <v>2</v>
      </c>
      <c r="BO63" s="1">
        <v>2</v>
      </c>
      <c r="BP63" s="1" t="s">
        <v>141</v>
      </c>
      <c r="BQ63" s="1" t="s">
        <v>141</v>
      </c>
      <c r="BR63" s="1">
        <v>2</v>
      </c>
      <c r="BS63" s="1">
        <v>2</v>
      </c>
      <c r="BT63" s="1">
        <v>2</v>
      </c>
      <c r="BU63" s="1"/>
      <c r="BV63" s="1">
        <v>2</v>
      </c>
      <c r="BW63" s="1">
        <v>2</v>
      </c>
      <c r="BX63" s="1">
        <v>2</v>
      </c>
      <c r="BY63" s="1">
        <v>2</v>
      </c>
      <c r="BZ63" s="1">
        <v>2</v>
      </c>
      <c r="CA63" s="83">
        <v>102.74</v>
      </c>
      <c r="CB63" s="80">
        <v>5.8913992297817703</v>
      </c>
      <c r="CC63" s="125">
        <v>6</v>
      </c>
    </row>
    <row r="64" spans="1:81" ht="15" customHeight="1">
      <c r="A64" s="127">
        <v>7</v>
      </c>
      <c r="B64" s="67">
        <v>11405115</v>
      </c>
      <c r="C64" s="62">
        <v>1</v>
      </c>
      <c r="D64" s="80" t="s">
        <v>51</v>
      </c>
      <c r="E64" s="80" t="s">
        <v>52</v>
      </c>
      <c r="F64" s="80" t="s">
        <v>53</v>
      </c>
      <c r="G64" s="26">
        <v>2.38</v>
      </c>
      <c r="H64" s="52">
        <v>5.98</v>
      </c>
      <c r="I64" s="52">
        <v>4.09</v>
      </c>
      <c r="J64" s="52">
        <v>5.17</v>
      </c>
      <c r="K64" s="28">
        <v>1.56</v>
      </c>
      <c r="L64" s="28">
        <v>8.14</v>
      </c>
      <c r="M64" s="53">
        <v>0.36</v>
      </c>
      <c r="N64" s="38"/>
      <c r="O64" s="93"/>
      <c r="P64" s="18">
        <v>0</v>
      </c>
      <c r="Q64" s="18"/>
      <c r="R64" s="93"/>
      <c r="S64" s="18">
        <v>0</v>
      </c>
      <c r="T64" s="18"/>
      <c r="U64" s="93"/>
      <c r="V64" s="18">
        <v>0</v>
      </c>
      <c r="W64" s="18"/>
      <c r="X64" s="93"/>
      <c r="Y64" s="18">
        <v>0</v>
      </c>
      <c r="Z64" s="18"/>
      <c r="AA64" s="93"/>
      <c r="AB64" s="18"/>
      <c r="AC64" s="24">
        <v>1</v>
      </c>
      <c r="AD64" s="16">
        <v>2</v>
      </c>
      <c r="AE64" s="65">
        <v>2</v>
      </c>
      <c r="AF64" s="65">
        <v>2</v>
      </c>
      <c r="AG64" s="65">
        <v>2</v>
      </c>
      <c r="AH64" s="246">
        <v>2</v>
      </c>
      <c r="AI64" s="246"/>
      <c r="AJ64" s="246">
        <v>2</v>
      </c>
      <c r="AK64" s="65">
        <v>2</v>
      </c>
      <c r="AL64" s="65">
        <v>2</v>
      </c>
      <c r="AM64" s="65">
        <v>2</v>
      </c>
      <c r="AN64" s="65" t="s">
        <v>141</v>
      </c>
      <c r="AO64" s="246"/>
      <c r="AP64" s="65">
        <v>2</v>
      </c>
      <c r="AQ64" s="246">
        <v>2</v>
      </c>
      <c r="AR64" s="246">
        <v>2</v>
      </c>
      <c r="AS64" s="246">
        <v>2</v>
      </c>
      <c r="AT64" s="65">
        <v>2</v>
      </c>
      <c r="AU64" s="246"/>
      <c r="AV64" s="65">
        <v>2</v>
      </c>
      <c r="AW64" s="65"/>
      <c r="AX64" s="65">
        <v>2</v>
      </c>
      <c r="AY64" s="65">
        <v>2</v>
      </c>
      <c r="AZ64" s="246">
        <v>2</v>
      </c>
      <c r="BA64" s="246"/>
      <c r="BB64" s="233" t="s">
        <v>141</v>
      </c>
      <c r="BC64" s="233" t="s">
        <v>141</v>
      </c>
      <c r="BD64" s="233">
        <v>2</v>
      </c>
      <c r="BE64" s="246">
        <v>2</v>
      </c>
      <c r="BF64" s="233">
        <v>2</v>
      </c>
      <c r="BG64" s="246"/>
      <c r="BH64" s="246">
        <v>2</v>
      </c>
      <c r="BI64" s="246">
        <v>2</v>
      </c>
      <c r="BJ64" s="246" t="s">
        <v>141</v>
      </c>
      <c r="BK64" s="246">
        <v>2</v>
      </c>
      <c r="BL64" s="246">
        <v>2</v>
      </c>
      <c r="BM64" s="246"/>
      <c r="BN64" s="246">
        <v>2</v>
      </c>
      <c r="BO64" s="246">
        <v>2</v>
      </c>
      <c r="BP64" s="246">
        <v>2</v>
      </c>
      <c r="BQ64" s="246">
        <v>2</v>
      </c>
      <c r="BR64" s="246">
        <v>2</v>
      </c>
      <c r="BS64" s="246">
        <v>2</v>
      </c>
      <c r="BT64" s="246">
        <v>2</v>
      </c>
      <c r="BU64" s="246">
        <v>2</v>
      </c>
      <c r="BV64" s="246">
        <v>0</v>
      </c>
      <c r="BW64" s="246">
        <v>2</v>
      </c>
      <c r="BX64" s="246"/>
      <c r="BY64" s="246">
        <v>2</v>
      </c>
      <c r="BZ64" s="246">
        <v>2</v>
      </c>
      <c r="CA64" s="83">
        <v>100.67999999999999</v>
      </c>
      <c r="CB64" s="80">
        <v>5.7327342747111665</v>
      </c>
      <c r="CC64" s="2">
        <v>6</v>
      </c>
    </row>
    <row r="65" spans="1:81" ht="15" customHeight="1">
      <c r="A65" s="127">
        <v>1</v>
      </c>
      <c r="B65" s="67">
        <v>11405115</v>
      </c>
      <c r="C65" s="62">
        <v>1</v>
      </c>
      <c r="D65" s="80" t="s">
        <v>39</v>
      </c>
      <c r="E65" s="80" t="s">
        <v>22</v>
      </c>
      <c r="F65" s="80" t="s">
        <v>23</v>
      </c>
      <c r="G65" s="26">
        <v>5.25</v>
      </c>
      <c r="H65" s="52">
        <v>5.98</v>
      </c>
      <c r="I65" s="52">
        <v>5.25</v>
      </c>
      <c r="J65" s="52">
        <v>5.17</v>
      </c>
      <c r="K65" s="28">
        <v>4.68</v>
      </c>
      <c r="L65" s="28">
        <v>7.45</v>
      </c>
      <c r="M65" s="53">
        <v>0.82</v>
      </c>
      <c r="N65" s="20"/>
      <c r="O65" s="93"/>
      <c r="P65" s="17">
        <v>0</v>
      </c>
      <c r="Q65" s="17"/>
      <c r="R65" s="93"/>
      <c r="S65" s="17">
        <v>0</v>
      </c>
      <c r="T65" s="17"/>
      <c r="U65" s="93"/>
      <c r="V65" s="17">
        <v>0</v>
      </c>
      <c r="W65" s="17"/>
      <c r="X65" s="93"/>
      <c r="Y65" s="17">
        <v>0</v>
      </c>
      <c r="Z65" s="17"/>
      <c r="AA65" s="93"/>
      <c r="AB65" s="17"/>
      <c r="AC65" s="24">
        <v>1</v>
      </c>
      <c r="AD65" s="124" t="s">
        <v>141</v>
      </c>
      <c r="AE65" s="65" t="s">
        <v>141</v>
      </c>
      <c r="AF65" s="65">
        <v>2</v>
      </c>
      <c r="AG65" s="65">
        <v>2</v>
      </c>
      <c r="AH65" s="149">
        <v>2</v>
      </c>
      <c r="AI65" s="149"/>
      <c r="AJ65" s="149">
        <v>2</v>
      </c>
      <c r="AK65" s="65">
        <v>2</v>
      </c>
      <c r="AL65" s="65" t="s">
        <v>141</v>
      </c>
      <c r="AM65" s="65" t="s">
        <v>141</v>
      </c>
      <c r="AN65" s="65" t="s">
        <v>141</v>
      </c>
      <c r="AO65" s="149"/>
      <c r="AP65" s="65">
        <v>2</v>
      </c>
      <c r="AQ65" s="149">
        <v>2</v>
      </c>
      <c r="AR65" s="149" t="s">
        <v>141</v>
      </c>
      <c r="AS65" s="149" t="s">
        <v>141</v>
      </c>
      <c r="AT65" s="65" t="s">
        <v>141</v>
      </c>
      <c r="AU65" s="149"/>
      <c r="AV65" s="65">
        <v>2</v>
      </c>
      <c r="AW65" s="65"/>
      <c r="AX65" s="65" t="s">
        <v>141</v>
      </c>
      <c r="AY65" s="65">
        <v>2</v>
      </c>
      <c r="AZ65" s="149">
        <v>2</v>
      </c>
      <c r="BA65" s="149"/>
      <c r="BB65" s="149">
        <v>2</v>
      </c>
      <c r="BC65" s="149">
        <v>2</v>
      </c>
      <c r="BD65" s="149" t="s">
        <v>141</v>
      </c>
      <c r="BE65" s="1" t="s">
        <v>141</v>
      </c>
      <c r="BF65" s="149" t="s">
        <v>141</v>
      </c>
      <c r="BG65" s="1"/>
      <c r="BH65" s="1">
        <v>2</v>
      </c>
      <c r="BI65" s="1">
        <v>2</v>
      </c>
      <c r="BJ65" s="1">
        <v>2</v>
      </c>
      <c r="BK65" s="1">
        <v>2</v>
      </c>
      <c r="BL65" s="1">
        <v>2</v>
      </c>
      <c r="BM65" s="1"/>
      <c r="BN65" s="1">
        <v>2</v>
      </c>
      <c r="BO65" s="1">
        <v>2</v>
      </c>
      <c r="BP65" s="1">
        <v>2</v>
      </c>
      <c r="BQ65" s="1">
        <v>2</v>
      </c>
      <c r="BR65" s="1" t="s">
        <v>141</v>
      </c>
      <c r="BS65" s="1">
        <v>2</v>
      </c>
      <c r="BT65" s="1">
        <v>2</v>
      </c>
      <c r="BU65" s="1">
        <v>2</v>
      </c>
      <c r="BV65" s="1">
        <v>2</v>
      </c>
      <c r="BW65" s="1">
        <v>2</v>
      </c>
      <c r="BX65" s="1"/>
      <c r="BY65" s="1">
        <v>2</v>
      </c>
      <c r="BZ65" s="1">
        <v>10</v>
      </c>
      <c r="CA65" s="83">
        <v>99.6</v>
      </c>
      <c r="CB65" s="80">
        <v>5.6495507060333745</v>
      </c>
      <c r="CC65" s="2">
        <v>6</v>
      </c>
    </row>
    <row r="66" spans="1:81" ht="15" customHeight="1">
      <c r="A66" s="127">
        <v>34</v>
      </c>
      <c r="B66" s="67">
        <v>11405215</v>
      </c>
      <c r="C66" s="62">
        <v>4</v>
      </c>
      <c r="D66" s="80" t="s">
        <v>101</v>
      </c>
      <c r="E66" s="80" t="s">
        <v>11</v>
      </c>
      <c r="F66" s="80" t="s">
        <v>12</v>
      </c>
      <c r="G66" s="26">
        <v>0</v>
      </c>
      <c r="H66" s="52">
        <v>6.21</v>
      </c>
      <c r="I66" s="52">
        <v>4.46</v>
      </c>
      <c r="J66" s="52">
        <v>5.1100000000000003</v>
      </c>
      <c r="K66" s="28">
        <v>4.57</v>
      </c>
      <c r="L66" s="28">
        <v>7.47</v>
      </c>
      <c r="M66" s="53">
        <v>0</v>
      </c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>
        <v>1</v>
      </c>
      <c r="AD66" s="16" t="s">
        <v>141</v>
      </c>
      <c r="AE66" s="65" t="s">
        <v>141</v>
      </c>
      <c r="AF66" s="65"/>
      <c r="AG66" s="65" t="s">
        <v>141</v>
      </c>
      <c r="AH66" s="246" t="s">
        <v>141</v>
      </c>
      <c r="AI66" s="246" t="s">
        <v>141</v>
      </c>
      <c r="AJ66" s="246">
        <v>2</v>
      </c>
      <c r="AK66" s="65">
        <v>2</v>
      </c>
      <c r="AL66" s="65"/>
      <c r="AM66" s="65">
        <v>2</v>
      </c>
      <c r="AN66" s="65">
        <v>2</v>
      </c>
      <c r="AO66" s="246">
        <v>2</v>
      </c>
      <c r="AP66" s="65">
        <v>2</v>
      </c>
      <c r="AQ66" s="246">
        <v>2</v>
      </c>
      <c r="AR66" s="246"/>
      <c r="AS66" s="246">
        <v>2</v>
      </c>
      <c r="AT66" s="65">
        <v>2</v>
      </c>
      <c r="AU66" s="246">
        <v>2</v>
      </c>
      <c r="AV66" s="65"/>
      <c r="AW66" s="65"/>
      <c r="AX66" s="65"/>
      <c r="AY66" s="65">
        <v>2</v>
      </c>
      <c r="AZ66" s="246">
        <v>2</v>
      </c>
      <c r="BA66" s="246">
        <v>2</v>
      </c>
      <c r="BB66" s="246"/>
      <c r="BC66" s="246">
        <v>2</v>
      </c>
      <c r="BD66" s="246">
        <v>2</v>
      </c>
      <c r="BE66" s="237">
        <v>2</v>
      </c>
      <c r="BF66" s="246">
        <v>2</v>
      </c>
      <c r="BG66" s="237">
        <v>2</v>
      </c>
      <c r="BH66" s="237">
        <v>2</v>
      </c>
      <c r="BI66" s="237">
        <v>2</v>
      </c>
      <c r="BJ66" s="237"/>
      <c r="BK66" s="237">
        <v>2</v>
      </c>
      <c r="BL66" s="237">
        <v>2</v>
      </c>
      <c r="BM66" s="237">
        <v>2</v>
      </c>
      <c r="BN66" s="237">
        <v>2</v>
      </c>
      <c r="BO66" s="237">
        <v>2</v>
      </c>
      <c r="BP66" s="237">
        <v>2</v>
      </c>
      <c r="BQ66" s="237">
        <v>2</v>
      </c>
      <c r="BR66" s="237">
        <v>2</v>
      </c>
      <c r="BS66" s="237">
        <v>2</v>
      </c>
      <c r="BT66" s="237">
        <v>2</v>
      </c>
      <c r="BU66" s="237"/>
      <c r="BV66" s="237">
        <v>2</v>
      </c>
      <c r="BW66" s="237">
        <v>2</v>
      </c>
      <c r="BX66" s="237">
        <v>2</v>
      </c>
      <c r="BY66" s="237">
        <v>2</v>
      </c>
      <c r="BZ66" s="237">
        <v>2</v>
      </c>
      <c r="CA66" s="83">
        <v>98.82</v>
      </c>
      <c r="CB66" s="80">
        <v>5.5894736842105246</v>
      </c>
      <c r="CC66" s="125">
        <v>6</v>
      </c>
    </row>
    <row r="67" spans="1:81" ht="15" customHeight="1">
      <c r="A67" s="127">
        <v>20</v>
      </c>
      <c r="B67" s="67">
        <v>11405215</v>
      </c>
      <c r="C67" s="62">
        <v>3</v>
      </c>
      <c r="D67" s="80" t="s">
        <v>74</v>
      </c>
      <c r="E67" s="80" t="s">
        <v>75</v>
      </c>
      <c r="F67" s="80" t="s">
        <v>76</v>
      </c>
      <c r="G67" s="26">
        <v>0</v>
      </c>
      <c r="H67" s="52">
        <v>5.92</v>
      </c>
      <c r="I67" s="52">
        <v>0.1</v>
      </c>
      <c r="J67" s="52">
        <v>5.08</v>
      </c>
      <c r="K67" s="28">
        <v>0.55000000000000004</v>
      </c>
      <c r="L67" s="28">
        <v>6.64</v>
      </c>
      <c r="M67" s="53">
        <v>0</v>
      </c>
      <c r="N67" s="38"/>
      <c r="O67" s="93"/>
      <c r="P67" s="18">
        <v>0</v>
      </c>
      <c r="Q67" s="18"/>
      <c r="R67" s="93"/>
      <c r="S67" s="18">
        <v>0</v>
      </c>
      <c r="T67" s="18"/>
      <c r="U67" s="93"/>
      <c r="V67" s="18">
        <v>0</v>
      </c>
      <c r="W67" s="18"/>
      <c r="X67" s="93"/>
      <c r="Y67" s="18">
        <v>0</v>
      </c>
      <c r="Z67" s="18"/>
      <c r="AA67" s="93"/>
      <c r="AB67" s="18"/>
      <c r="AC67" s="24">
        <v>1</v>
      </c>
      <c r="AD67" s="124">
        <v>2</v>
      </c>
      <c r="AE67" s="65" t="s">
        <v>141</v>
      </c>
      <c r="AF67" s="65"/>
      <c r="AG67" s="65">
        <v>2</v>
      </c>
      <c r="AH67" s="236">
        <v>2</v>
      </c>
      <c r="AI67" s="236">
        <v>2</v>
      </c>
      <c r="AJ67" s="236">
        <v>2</v>
      </c>
      <c r="AK67" s="65">
        <v>2</v>
      </c>
      <c r="AL67" s="65"/>
      <c r="AM67" s="65">
        <v>2</v>
      </c>
      <c r="AN67" s="65">
        <v>2</v>
      </c>
      <c r="AO67" s="236">
        <v>2</v>
      </c>
      <c r="AP67" s="65">
        <v>2</v>
      </c>
      <c r="AQ67" s="236">
        <v>2</v>
      </c>
      <c r="AR67" s="236"/>
      <c r="AS67" s="236">
        <v>2</v>
      </c>
      <c r="AT67" s="65">
        <v>2</v>
      </c>
      <c r="AU67" s="236">
        <v>2</v>
      </c>
      <c r="AV67" s="65"/>
      <c r="AW67" s="65"/>
      <c r="AX67" s="65"/>
      <c r="AY67" s="65">
        <v>2</v>
      </c>
      <c r="AZ67" s="236">
        <v>2</v>
      </c>
      <c r="BA67" s="236">
        <v>2</v>
      </c>
      <c r="BB67" s="236"/>
      <c r="BC67" s="236">
        <v>2</v>
      </c>
      <c r="BD67" s="236">
        <v>2</v>
      </c>
      <c r="BE67" s="246">
        <v>2</v>
      </c>
      <c r="BF67" s="236">
        <v>2</v>
      </c>
      <c r="BG67" s="246">
        <v>2</v>
      </c>
      <c r="BH67" s="246" t="s">
        <v>141</v>
      </c>
      <c r="BI67" s="246" t="s">
        <v>141</v>
      </c>
      <c r="BJ67" s="246"/>
      <c r="BK67" s="246">
        <v>2</v>
      </c>
      <c r="BL67" s="246">
        <v>2</v>
      </c>
      <c r="BM67" s="246">
        <v>2</v>
      </c>
      <c r="BN67" s="246">
        <v>2</v>
      </c>
      <c r="BO67" s="246">
        <v>2</v>
      </c>
      <c r="BP67" s="246">
        <v>4</v>
      </c>
      <c r="BQ67" s="246">
        <v>2</v>
      </c>
      <c r="BR67" s="246">
        <v>2</v>
      </c>
      <c r="BS67" s="246">
        <v>2</v>
      </c>
      <c r="BT67" s="246">
        <v>2</v>
      </c>
      <c r="BU67" s="246"/>
      <c r="BV67" s="246">
        <v>2</v>
      </c>
      <c r="BW67" s="246">
        <v>2</v>
      </c>
      <c r="BX67" s="246">
        <v>2</v>
      </c>
      <c r="BY67" s="246">
        <v>2</v>
      </c>
      <c r="BZ67" s="246">
        <v>2</v>
      </c>
      <c r="CA67" s="83">
        <v>95.289999999999992</v>
      </c>
      <c r="CB67" s="80">
        <v>5.3175866495507043</v>
      </c>
      <c r="CC67" s="125">
        <v>5</v>
      </c>
    </row>
    <row r="68" spans="1:81" ht="15" customHeight="1">
      <c r="A68" s="127">
        <v>24</v>
      </c>
      <c r="B68" s="67">
        <v>11405215</v>
      </c>
      <c r="C68" s="62">
        <v>3</v>
      </c>
      <c r="D68" s="80" t="s">
        <v>84</v>
      </c>
      <c r="E68" s="80" t="s">
        <v>85</v>
      </c>
      <c r="F68" s="80" t="s">
        <v>86</v>
      </c>
      <c r="G68" s="26">
        <v>0</v>
      </c>
      <c r="H68" s="52">
        <v>5.34</v>
      </c>
      <c r="I68" s="52">
        <v>2.84</v>
      </c>
      <c r="J68" s="52">
        <v>5.34</v>
      </c>
      <c r="K68" s="28">
        <v>0.81</v>
      </c>
      <c r="L68" s="28">
        <v>3.55</v>
      </c>
      <c r="M68" s="53">
        <v>0</v>
      </c>
      <c r="N68" s="38"/>
      <c r="O68" s="93"/>
      <c r="P68" s="18">
        <v>0</v>
      </c>
      <c r="Q68" s="18"/>
      <c r="R68" s="93"/>
      <c r="S68" s="18">
        <v>0</v>
      </c>
      <c r="T68" s="18"/>
      <c r="U68" s="93"/>
      <c r="V68" s="18">
        <v>0</v>
      </c>
      <c r="W68" s="18"/>
      <c r="X68" s="93"/>
      <c r="Y68" s="18">
        <v>0</v>
      </c>
      <c r="Z68" s="18"/>
      <c r="AA68" s="93"/>
      <c r="AB68" s="18"/>
      <c r="AC68" s="24">
        <v>1</v>
      </c>
      <c r="AD68" s="16">
        <v>2</v>
      </c>
      <c r="AE68" s="65">
        <v>2</v>
      </c>
      <c r="AF68" s="65"/>
      <c r="AG68" s="65">
        <v>2</v>
      </c>
      <c r="AH68" s="246">
        <v>2</v>
      </c>
      <c r="AI68" s="246">
        <v>2</v>
      </c>
      <c r="AJ68" s="246">
        <v>2</v>
      </c>
      <c r="AK68" s="65">
        <v>2</v>
      </c>
      <c r="AL68" s="65"/>
      <c r="AM68" s="65">
        <v>2</v>
      </c>
      <c r="AN68" s="65">
        <v>2</v>
      </c>
      <c r="AO68" s="246">
        <v>2</v>
      </c>
      <c r="AP68" s="65">
        <v>1</v>
      </c>
      <c r="AQ68" s="246">
        <v>2</v>
      </c>
      <c r="AR68" s="246"/>
      <c r="AS68" s="246">
        <v>2</v>
      </c>
      <c r="AT68" s="65">
        <v>2</v>
      </c>
      <c r="AU68" s="246">
        <v>2</v>
      </c>
      <c r="AV68" s="65"/>
      <c r="AW68" s="65"/>
      <c r="AX68" s="65"/>
      <c r="AY68" s="65">
        <v>2</v>
      </c>
      <c r="AZ68" s="246">
        <v>2</v>
      </c>
      <c r="BA68" s="246">
        <v>2</v>
      </c>
      <c r="BB68" s="246"/>
      <c r="BC68" s="246">
        <v>2</v>
      </c>
      <c r="BD68" s="246">
        <v>2</v>
      </c>
      <c r="BE68" s="237">
        <v>2</v>
      </c>
      <c r="BF68" s="246">
        <v>1</v>
      </c>
      <c r="BG68" s="237">
        <v>2</v>
      </c>
      <c r="BH68" s="237">
        <v>2</v>
      </c>
      <c r="BI68" s="237">
        <v>2</v>
      </c>
      <c r="BJ68" s="237"/>
      <c r="BK68" s="237">
        <v>0</v>
      </c>
      <c r="BL68" s="237">
        <v>2</v>
      </c>
      <c r="BM68" s="237">
        <v>2</v>
      </c>
      <c r="BN68" s="237">
        <v>2</v>
      </c>
      <c r="BO68" s="237">
        <v>2</v>
      </c>
      <c r="BP68" s="237">
        <v>2</v>
      </c>
      <c r="BQ68" s="237">
        <v>2</v>
      </c>
      <c r="BR68" s="237">
        <v>2</v>
      </c>
      <c r="BS68" s="237">
        <v>2</v>
      </c>
      <c r="BT68" s="237">
        <v>2</v>
      </c>
      <c r="BU68" s="237"/>
      <c r="BV68" s="237">
        <v>2</v>
      </c>
      <c r="BW68" s="237">
        <v>2</v>
      </c>
      <c r="BX68" s="237">
        <v>2</v>
      </c>
      <c r="BY68" s="237">
        <v>2</v>
      </c>
      <c r="BZ68" s="237">
        <v>2</v>
      </c>
      <c r="CA68" s="83">
        <v>94.88</v>
      </c>
      <c r="CB68" s="80">
        <v>5.2860077021822836</v>
      </c>
      <c r="CC68" s="2">
        <v>4</v>
      </c>
    </row>
    <row r="69" spans="1:81" ht="15" customHeight="1">
      <c r="A69" s="127">
        <v>18</v>
      </c>
      <c r="B69" s="67">
        <v>11405115</v>
      </c>
      <c r="C69" s="62">
        <v>2</v>
      </c>
      <c r="D69" s="80" t="s">
        <v>70</v>
      </c>
      <c r="E69" s="80" t="s">
        <v>15</v>
      </c>
      <c r="F69" s="80" t="s">
        <v>10</v>
      </c>
      <c r="G69" s="26">
        <v>0</v>
      </c>
      <c r="H69" s="52">
        <v>6.04</v>
      </c>
      <c r="I69" s="57">
        <v>5.57</v>
      </c>
      <c r="J69" s="54">
        <v>4.8899999999999997</v>
      </c>
      <c r="K69" s="55">
        <v>5.42</v>
      </c>
      <c r="L69" s="55">
        <v>7.86</v>
      </c>
      <c r="M69" s="56">
        <v>0</v>
      </c>
      <c r="N69" s="38"/>
      <c r="O69" s="93"/>
      <c r="P69" s="18">
        <v>0</v>
      </c>
      <c r="Q69" s="18"/>
      <c r="R69" s="93"/>
      <c r="S69" s="18">
        <v>0</v>
      </c>
      <c r="T69" s="18"/>
      <c r="U69" s="93"/>
      <c r="V69" s="18">
        <v>0</v>
      </c>
      <c r="W69" s="18"/>
      <c r="X69" s="93"/>
      <c r="Y69" s="18">
        <v>0</v>
      </c>
      <c r="Z69" s="18"/>
      <c r="AA69" s="93"/>
      <c r="AB69" s="18"/>
      <c r="AC69" s="24">
        <v>1</v>
      </c>
      <c r="AD69" s="16">
        <v>2</v>
      </c>
      <c r="AE69" s="65">
        <v>2</v>
      </c>
      <c r="AF69" s="65">
        <v>2</v>
      </c>
      <c r="AG69" s="65">
        <v>2</v>
      </c>
      <c r="AH69" s="245">
        <v>2</v>
      </c>
      <c r="AI69" s="245"/>
      <c r="AJ69" s="245">
        <v>2</v>
      </c>
      <c r="AK69" s="65">
        <v>2</v>
      </c>
      <c r="AL69" s="65">
        <v>2</v>
      </c>
      <c r="AM69" s="65" t="s">
        <v>141</v>
      </c>
      <c r="AN69" s="65">
        <v>2</v>
      </c>
      <c r="AO69" s="245"/>
      <c r="AP69" s="65">
        <v>2</v>
      </c>
      <c r="AQ69" s="245" t="s">
        <v>141</v>
      </c>
      <c r="AR69" s="245">
        <v>2</v>
      </c>
      <c r="AS69" s="245">
        <v>2</v>
      </c>
      <c r="AT69" s="65">
        <v>2</v>
      </c>
      <c r="AU69" s="245"/>
      <c r="AV69" s="65">
        <v>2</v>
      </c>
      <c r="AW69" s="65"/>
      <c r="AX69" s="65">
        <v>2</v>
      </c>
      <c r="AY69" s="65">
        <v>2</v>
      </c>
      <c r="AZ69" s="245">
        <v>2</v>
      </c>
      <c r="BA69" s="245"/>
      <c r="BB69" s="245">
        <v>2</v>
      </c>
      <c r="BC69" s="245">
        <v>2</v>
      </c>
      <c r="BD69" s="245">
        <v>2</v>
      </c>
      <c r="BE69" s="238">
        <v>2</v>
      </c>
      <c r="BF69" s="245">
        <v>2</v>
      </c>
      <c r="BG69" s="238"/>
      <c r="BH69" s="238">
        <v>2</v>
      </c>
      <c r="BI69" s="238">
        <v>2</v>
      </c>
      <c r="BJ69" s="238">
        <v>2</v>
      </c>
      <c r="BK69" s="238">
        <v>2</v>
      </c>
      <c r="BL69" s="238">
        <v>2</v>
      </c>
      <c r="BM69" s="238"/>
      <c r="BN69" s="238" t="s">
        <v>141</v>
      </c>
      <c r="BO69" s="238" t="s">
        <v>141</v>
      </c>
      <c r="BP69" s="238">
        <v>2</v>
      </c>
      <c r="BQ69" s="238" t="s">
        <v>141</v>
      </c>
      <c r="BR69" s="238">
        <v>2</v>
      </c>
      <c r="BS69" s="238" t="s">
        <v>141</v>
      </c>
      <c r="BT69" s="238">
        <v>2</v>
      </c>
      <c r="BU69" s="238">
        <v>0</v>
      </c>
      <c r="BV69" s="238" t="s">
        <v>141</v>
      </c>
      <c r="BW69" s="238" t="s">
        <v>141</v>
      </c>
      <c r="BX69" s="238"/>
      <c r="BY69" s="238">
        <v>2</v>
      </c>
      <c r="BZ69" s="238">
        <v>2</v>
      </c>
      <c r="CA69" s="83">
        <v>94.78</v>
      </c>
      <c r="CB69" s="80">
        <v>5.2783055198973035</v>
      </c>
      <c r="CC69" s="125">
        <v>6</v>
      </c>
    </row>
    <row r="70" spans="1:81" ht="15" customHeight="1">
      <c r="A70" s="127">
        <v>36</v>
      </c>
      <c r="B70" s="67">
        <v>11405215</v>
      </c>
      <c r="C70" s="62">
        <v>4</v>
      </c>
      <c r="D70" s="80" t="s">
        <v>104</v>
      </c>
      <c r="E70" s="80" t="s">
        <v>105</v>
      </c>
      <c r="F70" s="80" t="s">
        <v>18</v>
      </c>
      <c r="G70" s="26">
        <v>0</v>
      </c>
      <c r="H70" s="52">
        <v>5.38</v>
      </c>
      <c r="I70" s="52">
        <v>2.2400000000000002</v>
      </c>
      <c r="J70" s="52">
        <v>4.79</v>
      </c>
      <c r="K70" s="28">
        <v>2.02</v>
      </c>
      <c r="L70" s="28">
        <v>7.39</v>
      </c>
      <c r="M70" s="53">
        <v>0</v>
      </c>
      <c r="N70" s="20"/>
      <c r="O70" s="93"/>
      <c r="P70" s="17">
        <v>0</v>
      </c>
      <c r="Q70" s="17"/>
      <c r="R70" s="93"/>
      <c r="S70" s="17">
        <v>0</v>
      </c>
      <c r="T70" s="17"/>
      <c r="U70" s="93"/>
      <c r="V70" s="17">
        <v>0</v>
      </c>
      <c r="W70" s="17"/>
      <c r="X70" s="93"/>
      <c r="Y70" s="17">
        <v>0</v>
      </c>
      <c r="Z70" s="17"/>
      <c r="AA70" s="93"/>
      <c r="AB70" s="17"/>
      <c r="AC70" s="24">
        <v>1</v>
      </c>
      <c r="AD70" s="124">
        <v>2</v>
      </c>
      <c r="AE70" s="65">
        <v>2</v>
      </c>
      <c r="AF70" s="65"/>
      <c r="AG70" s="65">
        <v>2</v>
      </c>
      <c r="AH70" s="246">
        <v>2</v>
      </c>
      <c r="AI70" s="246" t="s">
        <v>141</v>
      </c>
      <c r="AJ70" s="246">
        <v>2</v>
      </c>
      <c r="AK70" s="65">
        <v>2</v>
      </c>
      <c r="AL70" s="65"/>
      <c r="AM70" s="65">
        <v>2</v>
      </c>
      <c r="AN70" s="65" t="s">
        <v>141</v>
      </c>
      <c r="AO70" s="246">
        <v>2</v>
      </c>
      <c r="AP70" s="65">
        <v>2</v>
      </c>
      <c r="AQ70" s="246">
        <v>2</v>
      </c>
      <c r="AR70" s="246"/>
      <c r="AS70" s="246">
        <v>2</v>
      </c>
      <c r="AT70" s="65">
        <v>2</v>
      </c>
      <c r="AU70" s="246">
        <v>2</v>
      </c>
      <c r="AV70" s="65"/>
      <c r="AW70" s="65"/>
      <c r="AX70" s="65"/>
      <c r="AY70" s="65">
        <v>2</v>
      </c>
      <c r="AZ70" s="246" t="s">
        <v>141</v>
      </c>
      <c r="BA70" s="246">
        <v>2</v>
      </c>
      <c r="BB70" s="246"/>
      <c r="BC70" s="246">
        <v>2</v>
      </c>
      <c r="BD70" s="246">
        <v>2</v>
      </c>
      <c r="BE70" s="1" t="s">
        <v>141</v>
      </c>
      <c r="BF70" s="246">
        <v>2</v>
      </c>
      <c r="BG70" s="1" t="s">
        <v>141</v>
      </c>
      <c r="BH70" s="1">
        <v>2</v>
      </c>
      <c r="BI70" s="1">
        <v>2</v>
      </c>
      <c r="BJ70" s="1"/>
      <c r="BK70" s="1">
        <v>2</v>
      </c>
      <c r="BL70" s="1">
        <v>2</v>
      </c>
      <c r="BM70" s="1">
        <v>2</v>
      </c>
      <c r="BN70" s="1">
        <v>2</v>
      </c>
      <c r="BO70" s="1">
        <v>2</v>
      </c>
      <c r="BP70" s="1">
        <v>2</v>
      </c>
      <c r="BQ70" s="1">
        <v>2</v>
      </c>
      <c r="BR70" s="1">
        <v>2</v>
      </c>
      <c r="BS70" s="1">
        <v>2</v>
      </c>
      <c r="BT70" s="1">
        <v>2</v>
      </c>
      <c r="BU70" s="1"/>
      <c r="BV70" s="1">
        <v>2</v>
      </c>
      <c r="BW70" s="1">
        <v>2</v>
      </c>
      <c r="BX70" s="1">
        <v>2</v>
      </c>
      <c r="BY70" s="1">
        <v>2</v>
      </c>
      <c r="BZ70" s="1">
        <v>2</v>
      </c>
      <c r="CA70" s="83">
        <v>92.82</v>
      </c>
      <c r="CB70" s="80">
        <v>5.1273427471116797</v>
      </c>
      <c r="CC70" s="125">
        <v>2</v>
      </c>
    </row>
    <row r="71" spans="1:81" ht="15" customHeight="1">
      <c r="A71" s="127">
        <v>25</v>
      </c>
      <c r="B71" s="67">
        <v>11405215</v>
      </c>
      <c r="C71" s="62">
        <v>3</v>
      </c>
      <c r="D71" s="80" t="s">
        <v>88</v>
      </c>
      <c r="E71" s="80" t="s">
        <v>45</v>
      </c>
      <c r="F71" s="80" t="s">
        <v>21</v>
      </c>
      <c r="G71" s="26">
        <v>0</v>
      </c>
      <c r="H71" s="52">
        <v>5.92</v>
      </c>
      <c r="I71" s="52">
        <v>5.57</v>
      </c>
      <c r="J71" s="52">
        <v>4.57</v>
      </c>
      <c r="K71" s="28">
        <v>5.42</v>
      </c>
      <c r="L71" s="28">
        <v>7.45</v>
      </c>
      <c r="M71" s="53">
        <v>0</v>
      </c>
      <c r="N71" s="20"/>
      <c r="O71" s="93"/>
      <c r="P71" s="17">
        <v>0</v>
      </c>
      <c r="Q71" s="17"/>
      <c r="R71" s="93"/>
      <c r="S71" s="17">
        <v>0</v>
      </c>
      <c r="T71" s="17"/>
      <c r="U71" s="93"/>
      <c r="V71" s="17">
        <v>0</v>
      </c>
      <c r="W71" s="17"/>
      <c r="X71" s="93"/>
      <c r="Y71" s="17">
        <v>0</v>
      </c>
      <c r="Z71" s="17"/>
      <c r="AA71" s="93"/>
      <c r="AB71" s="17"/>
      <c r="AC71" s="24">
        <v>1</v>
      </c>
      <c r="AD71" s="124">
        <v>2</v>
      </c>
      <c r="AE71" s="65">
        <v>2</v>
      </c>
      <c r="AF71" s="65"/>
      <c r="AG71" s="65">
        <v>2</v>
      </c>
      <c r="AH71" s="246">
        <v>2</v>
      </c>
      <c r="AI71" s="246">
        <v>2</v>
      </c>
      <c r="AJ71" s="246">
        <v>2</v>
      </c>
      <c r="AK71" s="65">
        <v>2</v>
      </c>
      <c r="AL71" s="65"/>
      <c r="AM71" s="65">
        <v>2</v>
      </c>
      <c r="AN71" s="65">
        <v>2</v>
      </c>
      <c r="AO71" s="246">
        <v>2</v>
      </c>
      <c r="AP71" s="65">
        <v>2</v>
      </c>
      <c r="AQ71" s="246">
        <v>2</v>
      </c>
      <c r="AR71" s="246"/>
      <c r="AS71" s="246">
        <v>2</v>
      </c>
      <c r="AT71" s="65" t="s">
        <v>141</v>
      </c>
      <c r="AU71" s="246">
        <v>2</v>
      </c>
      <c r="AV71" s="65"/>
      <c r="AW71" s="65"/>
      <c r="AX71" s="65"/>
      <c r="AY71" s="65">
        <v>2</v>
      </c>
      <c r="AZ71" s="246">
        <v>2</v>
      </c>
      <c r="BA71" s="246">
        <v>2</v>
      </c>
      <c r="BB71" s="137"/>
      <c r="BC71" s="137" t="s">
        <v>141</v>
      </c>
      <c r="BD71" s="137">
        <v>2</v>
      </c>
      <c r="BE71" s="1">
        <v>2</v>
      </c>
      <c r="BF71" s="137">
        <v>2</v>
      </c>
      <c r="BG71" s="1">
        <v>2</v>
      </c>
      <c r="BH71" s="1" t="s">
        <v>141</v>
      </c>
      <c r="BI71" s="1" t="s">
        <v>141</v>
      </c>
      <c r="BJ71" s="1"/>
      <c r="BK71" s="1">
        <v>2</v>
      </c>
      <c r="BL71" s="1">
        <v>1</v>
      </c>
      <c r="BM71" s="1">
        <v>2</v>
      </c>
      <c r="BN71" s="1">
        <v>2</v>
      </c>
      <c r="BO71" s="1">
        <v>2</v>
      </c>
      <c r="BP71" s="1">
        <v>2</v>
      </c>
      <c r="BQ71" s="1">
        <v>2</v>
      </c>
      <c r="BR71" s="1">
        <v>2</v>
      </c>
      <c r="BS71" s="1" t="s">
        <v>141</v>
      </c>
      <c r="BT71" s="1">
        <v>2</v>
      </c>
      <c r="BU71" s="1"/>
      <c r="BV71" s="1" t="s">
        <v>141</v>
      </c>
      <c r="BW71" s="1" t="s">
        <v>141</v>
      </c>
      <c r="BX71" s="1" t="s">
        <v>141</v>
      </c>
      <c r="BY71" s="1">
        <v>1</v>
      </c>
      <c r="BZ71" s="1">
        <v>2</v>
      </c>
      <c r="CA71" s="83">
        <v>91.93</v>
      </c>
      <c r="CB71" s="80">
        <v>5.0587933247753529</v>
      </c>
      <c r="CC71" s="125">
        <v>6</v>
      </c>
    </row>
    <row r="72" spans="1:81" ht="15" customHeight="1">
      <c r="A72" s="127">
        <v>33</v>
      </c>
      <c r="B72" s="67">
        <v>11405215</v>
      </c>
      <c r="C72" s="62">
        <v>4</v>
      </c>
      <c r="D72" s="80" t="s">
        <v>100</v>
      </c>
      <c r="E72" s="80" t="s">
        <v>15</v>
      </c>
      <c r="F72" s="80" t="s">
        <v>20</v>
      </c>
      <c r="G72" s="26">
        <v>0</v>
      </c>
      <c r="H72" s="52">
        <v>6.04</v>
      </c>
      <c r="I72" s="52">
        <v>5.98</v>
      </c>
      <c r="J72" s="52">
        <v>0.1</v>
      </c>
      <c r="K72" s="28">
        <v>2.02</v>
      </c>
      <c r="L72" s="28">
        <v>7.5</v>
      </c>
      <c r="M72" s="53">
        <v>1.89</v>
      </c>
      <c r="N72" s="20"/>
      <c r="O72" s="93"/>
      <c r="P72" s="17">
        <v>0</v>
      </c>
      <c r="Q72" s="17"/>
      <c r="R72" s="93"/>
      <c r="S72" s="17">
        <v>0</v>
      </c>
      <c r="T72" s="17"/>
      <c r="U72" s="93"/>
      <c r="V72" s="17">
        <v>0</v>
      </c>
      <c r="W72" s="17"/>
      <c r="X72" s="93"/>
      <c r="Y72" s="17">
        <v>0</v>
      </c>
      <c r="Z72" s="17"/>
      <c r="AA72" s="93"/>
      <c r="AB72" s="17"/>
      <c r="AC72" s="24">
        <v>1</v>
      </c>
      <c r="AD72" s="124" t="s">
        <v>141</v>
      </c>
      <c r="AE72" s="65">
        <v>2</v>
      </c>
      <c r="AF72" s="65"/>
      <c r="AG72" s="65">
        <v>2</v>
      </c>
      <c r="AH72" s="246">
        <v>2</v>
      </c>
      <c r="AI72" s="246">
        <v>2</v>
      </c>
      <c r="AJ72" s="246">
        <v>1</v>
      </c>
      <c r="AK72" s="65">
        <v>2</v>
      </c>
      <c r="AL72" s="65"/>
      <c r="AM72" s="65">
        <v>2</v>
      </c>
      <c r="AN72" s="65">
        <v>2</v>
      </c>
      <c r="AO72" s="246">
        <v>2</v>
      </c>
      <c r="AP72" s="65" t="s">
        <v>141</v>
      </c>
      <c r="AQ72" s="246" t="s">
        <v>141</v>
      </c>
      <c r="AR72" s="246"/>
      <c r="AS72" s="246">
        <v>2</v>
      </c>
      <c r="AT72" s="65">
        <v>2</v>
      </c>
      <c r="AU72" s="246">
        <v>2</v>
      </c>
      <c r="AV72" s="65"/>
      <c r="AW72" s="65"/>
      <c r="AX72" s="65"/>
      <c r="AY72" s="65">
        <v>2</v>
      </c>
      <c r="AZ72" s="246">
        <v>2</v>
      </c>
      <c r="BA72" s="246">
        <v>2</v>
      </c>
      <c r="BB72" s="246"/>
      <c r="BC72" s="246">
        <v>2</v>
      </c>
      <c r="BD72" s="246">
        <v>2</v>
      </c>
      <c r="BE72" s="246">
        <v>2</v>
      </c>
      <c r="BF72" s="246">
        <v>2</v>
      </c>
      <c r="BG72" s="246">
        <v>2</v>
      </c>
      <c r="BH72" s="246">
        <v>2</v>
      </c>
      <c r="BI72" s="246">
        <v>2</v>
      </c>
      <c r="BJ72" s="246"/>
      <c r="BK72" s="246">
        <v>0</v>
      </c>
      <c r="BL72" s="246">
        <v>2</v>
      </c>
      <c r="BM72" s="246" t="s">
        <v>141</v>
      </c>
      <c r="BN72" s="246">
        <v>2</v>
      </c>
      <c r="BO72" s="246">
        <v>2</v>
      </c>
      <c r="BP72" s="246" t="s">
        <v>141</v>
      </c>
      <c r="BQ72" s="246">
        <v>2</v>
      </c>
      <c r="BR72" s="246">
        <v>2</v>
      </c>
      <c r="BS72" s="246">
        <v>2</v>
      </c>
      <c r="BT72" s="246">
        <v>2</v>
      </c>
      <c r="BU72" s="246"/>
      <c r="BV72" s="246">
        <v>2</v>
      </c>
      <c r="BW72" s="246">
        <v>2</v>
      </c>
      <c r="BX72" s="246">
        <v>2</v>
      </c>
      <c r="BY72" s="246">
        <v>2</v>
      </c>
      <c r="BZ72" s="246">
        <v>2</v>
      </c>
      <c r="CA72" s="83">
        <v>91.53</v>
      </c>
      <c r="CB72" s="80">
        <v>5.027984595635429</v>
      </c>
      <c r="CC72" s="2">
        <v>6</v>
      </c>
    </row>
    <row r="73" spans="1:81" ht="15" customHeight="1">
      <c r="A73" s="127">
        <v>9</v>
      </c>
      <c r="B73" s="67">
        <v>11405115</v>
      </c>
      <c r="C73" s="62">
        <v>1</v>
      </c>
      <c r="D73" s="80" t="s">
        <v>55</v>
      </c>
      <c r="E73" s="80" t="s">
        <v>56</v>
      </c>
      <c r="F73" s="80" t="s">
        <v>14</v>
      </c>
      <c r="G73" s="26">
        <v>3.55</v>
      </c>
      <c r="H73" s="52">
        <v>6.54</v>
      </c>
      <c r="I73" s="52">
        <v>5.25</v>
      </c>
      <c r="J73" s="52">
        <v>5.08</v>
      </c>
      <c r="K73" s="28">
        <v>0.81</v>
      </c>
      <c r="L73" s="28">
        <v>7.8</v>
      </c>
      <c r="M73" s="53">
        <v>0</v>
      </c>
      <c r="N73" s="20"/>
      <c r="O73" s="93"/>
      <c r="P73" s="17">
        <v>0</v>
      </c>
      <c r="Q73" s="17"/>
      <c r="R73" s="93"/>
      <c r="S73" s="17">
        <v>0</v>
      </c>
      <c r="T73" s="17"/>
      <c r="U73" s="93"/>
      <c r="V73" s="17">
        <v>0</v>
      </c>
      <c r="W73" s="17"/>
      <c r="X73" s="93"/>
      <c r="Y73" s="17">
        <v>0</v>
      </c>
      <c r="Z73" s="17"/>
      <c r="AA73" s="93"/>
      <c r="AB73" s="17"/>
      <c r="AC73" s="24">
        <v>1</v>
      </c>
      <c r="AD73" s="16">
        <v>2</v>
      </c>
      <c r="AE73" s="65">
        <v>2</v>
      </c>
      <c r="AF73" s="65">
        <v>2</v>
      </c>
      <c r="AG73" s="65">
        <v>2</v>
      </c>
      <c r="AH73" s="246">
        <v>2</v>
      </c>
      <c r="AI73" s="246"/>
      <c r="AJ73" s="246">
        <v>2</v>
      </c>
      <c r="AK73" s="65">
        <v>2</v>
      </c>
      <c r="AL73" s="65">
        <v>2</v>
      </c>
      <c r="AM73" s="65">
        <v>2</v>
      </c>
      <c r="AN73" s="65">
        <v>2</v>
      </c>
      <c r="AO73" s="246"/>
      <c r="AP73" s="65">
        <v>2</v>
      </c>
      <c r="AQ73" s="246">
        <v>2</v>
      </c>
      <c r="AR73" s="246">
        <v>2</v>
      </c>
      <c r="AS73" s="246" t="s">
        <v>141</v>
      </c>
      <c r="AT73" s="65" t="s">
        <v>141</v>
      </c>
      <c r="AU73" s="246"/>
      <c r="AV73" s="65">
        <v>2</v>
      </c>
      <c r="AW73" s="65"/>
      <c r="AX73" s="65">
        <v>2</v>
      </c>
      <c r="AY73" s="65" t="s">
        <v>141</v>
      </c>
      <c r="AZ73" s="246" t="s">
        <v>141</v>
      </c>
      <c r="BA73" s="246"/>
      <c r="BB73" s="246">
        <v>2</v>
      </c>
      <c r="BC73" s="246">
        <v>2</v>
      </c>
      <c r="BD73" s="246" t="s">
        <v>141</v>
      </c>
      <c r="BE73" s="1" t="s">
        <v>141</v>
      </c>
      <c r="BF73" s="246" t="s">
        <v>141</v>
      </c>
      <c r="BG73" s="1"/>
      <c r="BH73" s="1" t="s">
        <v>141</v>
      </c>
      <c r="BI73" s="1" t="s">
        <v>141</v>
      </c>
      <c r="BJ73" s="1">
        <v>2</v>
      </c>
      <c r="BK73" s="1">
        <v>2</v>
      </c>
      <c r="BL73" s="1">
        <v>2</v>
      </c>
      <c r="BM73" s="1"/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>
        <v>2</v>
      </c>
      <c r="BT73" s="1">
        <v>2</v>
      </c>
      <c r="BU73" s="1">
        <v>2</v>
      </c>
      <c r="BV73" s="1" t="s">
        <v>141</v>
      </c>
      <c r="BW73" s="1">
        <v>2</v>
      </c>
      <c r="BX73" s="1"/>
      <c r="BY73" s="1">
        <v>2</v>
      </c>
      <c r="BZ73" s="1" t="s">
        <v>141</v>
      </c>
      <c r="CA73" s="83">
        <v>90.03</v>
      </c>
      <c r="CB73" s="80">
        <v>4.9124518613607178</v>
      </c>
      <c r="CC73" s="125">
        <v>5</v>
      </c>
    </row>
    <row r="74" spans="1:81" ht="15" customHeight="1">
      <c r="A74" s="127">
        <v>15</v>
      </c>
      <c r="B74" s="67">
        <v>11405115</v>
      </c>
      <c r="C74" s="62">
        <v>2</v>
      </c>
      <c r="D74" s="80" t="s">
        <v>66</v>
      </c>
      <c r="E74" s="80" t="s">
        <v>22</v>
      </c>
      <c r="F74" s="80" t="s">
        <v>23</v>
      </c>
      <c r="G74" s="26">
        <v>2.44</v>
      </c>
      <c r="H74" s="52">
        <v>5.3</v>
      </c>
      <c r="I74" s="52">
        <v>6.27</v>
      </c>
      <c r="J74" s="52">
        <v>4.9800000000000004</v>
      </c>
      <c r="K74" s="28">
        <v>5.34</v>
      </c>
      <c r="L74" s="28">
        <v>7.86</v>
      </c>
      <c r="M74" s="53">
        <v>3.88</v>
      </c>
      <c r="N74" s="38"/>
      <c r="O74" s="93"/>
      <c r="P74" s="18">
        <v>0</v>
      </c>
      <c r="Q74" s="18"/>
      <c r="R74" s="93"/>
      <c r="S74" s="18">
        <v>0</v>
      </c>
      <c r="T74" s="18"/>
      <c r="U74" s="93"/>
      <c r="V74" s="18">
        <v>0</v>
      </c>
      <c r="W74" s="18"/>
      <c r="X74" s="93"/>
      <c r="Y74" s="18">
        <v>0</v>
      </c>
      <c r="Z74" s="18"/>
      <c r="AA74" s="93"/>
      <c r="AB74" s="18"/>
      <c r="AC74" s="24">
        <v>1</v>
      </c>
      <c r="AD74" s="16">
        <v>2</v>
      </c>
      <c r="AE74" s="65">
        <v>2</v>
      </c>
      <c r="AF74" s="65">
        <v>2</v>
      </c>
      <c r="AG74" s="65">
        <v>2</v>
      </c>
      <c r="AH74" s="206">
        <v>2</v>
      </c>
      <c r="AI74" s="206"/>
      <c r="AJ74" s="206" t="s">
        <v>141</v>
      </c>
      <c r="AK74" s="65" t="s">
        <v>141</v>
      </c>
      <c r="AL74" s="65">
        <v>2</v>
      </c>
      <c r="AM74" s="65">
        <v>2</v>
      </c>
      <c r="AN74" s="65">
        <v>2</v>
      </c>
      <c r="AO74" s="206"/>
      <c r="AP74" s="65" t="s">
        <v>141</v>
      </c>
      <c r="AQ74" s="206" t="s">
        <v>141</v>
      </c>
      <c r="AR74" s="206">
        <v>2</v>
      </c>
      <c r="AS74" s="206" t="s">
        <v>141</v>
      </c>
      <c r="AT74" s="65" t="s">
        <v>141</v>
      </c>
      <c r="AU74" s="206"/>
      <c r="AV74" s="65">
        <v>2</v>
      </c>
      <c r="AW74" s="65"/>
      <c r="AX74" s="65">
        <v>2</v>
      </c>
      <c r="AY74" s="65">
        <v>2</v>
      </c>
      <c r="AZ74" s="206">
        <v>2</v>
      </c>
      <c r="BA74" s="206"/>
      <c r="BB74" s="109">
        <v>2</v>
      </c>
      <c r="BC74" s="109" t="s">
        <v>141</v>
      </c>
      <c r="BD74" s="109">
        <v>2</v>
      </c>
      <c r="BE74" s="246" t="s">
        <v>141</v>
      </c>
      <c r="BF74" s="109" t="s">
        <v>141</v>
      </c>
      <c r="BG74" s="246"/>
      <c r="BH74" s="246" t="s">
        <v>141</v>
      </c>
      <c r="BI74" s="246" t="s">
        <v>141</v>
      </c>
      <c r="BJ74" s="246">
        <v>2</v>
      </c>
      <c r="BK74" s="246">
        <v>2</v>
      </c>
      <c r="BL74" s="246">
        <v>2</v>
      </c>
      <c r="BM74" s="246"/>
      <c r="BN74" s="246" t="s">
        <v>141</v>
      </c>
      <c r="BO74" s="246" t="s">
        <v>141</v>
      </c>
      <c r="BP74" s="246">
        <v>2</v>
      </c>
      <c r="BQ74" s="246">
        <v>2</v>
      </c>
      <c r="BR74" s="246">
        <v>2</v>
      </c>
      <c r="BS74" s="246" t="s">
        <v>141</v>
      </c>
      <c r="BT74" s="246" t="s">
        <v>141</v>
      </c>
      <c r="BU74" s="246">
        <v>2</v>
      </c>
      <c r="BV74" s="246" t="s">
        <v>141</v>
      </c>
      <c r="BW74" s="246">
        <v>2</v>
      </c>
      <c r="BX74" s="246"/>
      <c r="BY74" s="246">
        <v>2</v>
      </c>
      <c r="BZ74" s="246">
        <v>2</v>
      </c>
      <c r="CA74" s="83">
        <v>87.070000000000007</v>
      </c>
      <c r="CB74" s="80">
        <v>4.6844672657252886</v>
      </c>
      <c r="CC74" s="125">
        <v>5</v>
      </c>
    </row>
    <row r="75" spans="1:81" ht="15" customHeight="1">
      <c r="A75" s="127">
        <v>21</v>
      </c>
      <c r="B75" s="67">
        <v>11405215</v>
      </c>
      <c r="C75" s="62">
        <v>3</v>
      </c>
      <c r="D75" s="80" t="s">
        <v>77</v>
      </c>
      <c r="E75" s="80" t="s">
        <v>78</v>
      </c>
      <c r="F75" s="80" t="s">
        <v>17</v>
      </c>
      <c r="G75" s="26">
        <v>0</v>
      </c>
      <c r="H75" s="52">
        <v>5.85</v>
      </c>
      <c r="I75" s="52">
        <v>3.96</v>
      </c>
      <c r="J75" s="52">
        <v>4.46</v>
      </c>
      <c r="K75" s="28">
        <v>1.56</v>
      </c>
      <c r="L75" s="28">
        <v>6.55</v>
      </c>
      <c r="M75" s="53">
        <v>0</v>
      </c>
      <c r="N75" s="38"/>
      <c r="O75" s="93"/>
      <c r="P75" s="18">
        <v>0</v>
      </c>
      <c r="Q75" s="18"/>
      <c r="R75" s="93"/>
      <c r="S75" s="18">
        <v>0</v>
      </c>
      <c r="T75" s="18"/>
      <c r="U75" s="93"/>
      <c r="V75" s="18">
        <v>0</v>
      </c>
      <c r="W75" s="18"/>
      <c r="X75" s="93"/>
      <c r="Y75" s="18">
        <v>0</v>
      </c>
      <c r="Z75" s="18"/>
      <c r="AA75" s="93"/>
      <c r="AB75" s="18"/>
      <c r="AC75" s="24">
        <v>1</v>
      </c>
      <c r="AD75" s="16">
        <v>2</v>
      </c>
      <c r="AE75" s="65">
        <v>2</v>
      </c>
      <c r="AF75" s="65"/>
      <c r="AG75" s="65">
        <v>2</v>
      </c>
      <c r="AH75" s="238">
        <v>2</v>
      </c>
      <c r="AI75" s="238" t="s">
        <v>141</v>
      </c>
      <c r="AJ75" s="238">
        <v>2</v>
      </c>
      <c r="AK75" s="65">
        <v>2</v>
      </c>
      <c r="AL75" s="65"/>
      <c r="AM75" s="65">
        <v>2</v>
      </c>
      <c r="AN75" s="65" t="s">
        <v>141</v>
      </c>
      <c r="AO75" s="238">
        <v>2</v>
      </c>
      <c r="AP75" s="65" t="s">
        <v>141</v>
      </c>
      <c r="AQ75" s="238">
        <v>2</v>
      </c>
      <c r="AR75" s="238"/>
      <c r="AS75" s="238">
        <v>2</v>
      </c>
      <c r="AT75" s="65">
        <v>2</v>
      </c>
      <c r="AU75" s="238">
        <v>2</v>
      </c>
      <c r="AV75" s="65"/>
      <c r="AW75" s="65"/>
      <c r="AX75" s="65"/>
      <c r="AY75" s="65">
        <v>2</v>
      </c>
      <c r="AZ75" s="238" t="s">
        <v>141</v>
      </c>
      <c r="BA75" s="238">
        <v>2</v>
      </c>
      <c r="BB75" s="238"/>
      <c r="BC75" s="238">
        <v>2</v>
      </c>
      <c r="BD75" s="238">
        <v>2</v>
      </c>
      <c r="BE75" s="246" t="s">
        <v>141</v>
      </c>
      <c r="BF75" s="238">
        <v>2</v>
      </c>
      <c r="BG75" s="246" t="s">
        <v>141</v>
      </c>
      <c r="BH75" s="246" t="s">
        <v>141</v>
      </c>
      <c r="BI75" s="246">
        <v>2</v>
      </c>
      <c r="BJ75" s="246"/>
      <c r="BK75" s="246">
        <v>2</v>
      </c>
      <c r="BL75" s="246">
        <v>2</v>
      </c>
      <c r="BM75" s="246">
        <v>2</v>
      </c>
      <c r="BN75" s="246">
        <v>2</v>
      </c>
      <c r="BO75" s="246">
        <v>2</v>
      </c>
      <c r="BP75" s="246">
        <v>2</v>
      </c>
      <c r="BQ75" s="246">
        <v>2</v>
      </c>
      <c r="BR75" s="246">
        <v>2</v>
      </c>
      <c r="BS75" s="246">
        <v>2</v>
      </c>
      <c r="BT75" s="246">
        <v>2</v>
      </c>
      <c r="BU75" s="246"/>
      <c r="BV75" s="246">
        <v>2</v>
      </c>
      <c r="BW75" s="246" t="s">
        <v>141</v>
      </c>
      <c r="BX75" s="246">
        <v>2</v>
      </c>
      <c r="BY75" s="246" t="s">
        <v>141</v>
      </c>
      <c r="BZ75" s="246">
        <v>2</v>
      </c>
      <c r="CA75" s="83">
        <v>85.38</v>
      </c>
      <c r="CB75" s="80">
        <v>4.5543003851091131</v>
      </c>
      <c r="CC75" s="2">
        <v>2</v>
      </c>
    </row>
    <row r="76" spans="1:81" ht="15" customHeight="1">
      <c r="A76" s="127">
        <v>5</v>
      </c>
      <c r="B76" s="67">
        <v>11405115</v>
      </c>
      <c r="C76" s="62">
        <v>1</v>
      </c>
      <c r="D76" s="80" t="s">
        <v>46</v>
      </c>
      <c r="E76" s="80" t="s">
        <v>16</v>
      </c>
      <c r="F76" s="80" t="s">
        <v>47</v>
      </c>
      <c r="G76" s="26">
        <v>0</v>
      </c>
      <c r="H76" s="52">
        <v>6.13</v>
      </c>
      <c r="I76" s="52">
        <v>0</v>
      </c>
      <c r="J76" s="52">
        <v>0</v>
      </c>
      <c r="K76" s="28">
        <v>0</v>
      </c>
      <c r="L76" s="28">
        <v>0</v>
      </c>
      <c r="M76" s="53">
        <v>0</v>
      </c>
      <c r="N76" s="20"/>
      <c r="O76" s="93"/>
      <c r="P76" s="17">
        <v>0</v>
      </c>
      <c r="Q76" s="17"/>
      <c r="R76" s="93"/>
      <c r="S76" s="17">
        <v>0</v>
      </c>
      <c r="T76" s="17"/>
      <c r="U76" s="93"/>
      <c r="V76" s="17">
        <v>0</v>
      </c>
      <c r="W76" s="17"/>
      <c r="X76" s="93"/>
      <c r="Y76" s="17">
        <v>0</v>
      </c>
      <c r="Z76" s="17"/>
      <c r="AA76" s="93"/>
      <c r="AB76" s="17"/>
      <c r="AC76" s="24"/>
      <c r="AD76" s="124">
        <v>2</v>
      </c>
      <c r="AE76" s="65">
        <v>2</v>
      </c>
      <c r="AF76" s="65">
        <v>2</v>
      </c>
      <c r="AG76" s="65">
        <v>2</v>
      </c>
      <c r="AH76" s="246">
        <v>2</v>
      </c>
      <c r="AI76" s="246"/>
      <c r="AJ76" s="246" t="s">
        <v>141</v>
      </c>
      <c r="AK76" s="65">
        <v>1</v>
      </c>
      <c r="AL76" s="65">
        <v>2</v>
      </c>
      <c r="AM76" s="65">
        <v>2</v>
      </c>
      <c r="AN76" s="65">
        <v>2</v>
      </c>
      <c r="AO76" s="246"/>
      <c r="AP76" s="65">
        <v>2</v>
      </c>
      <c r="AQ76" s="246">
        <v>2</v>
      </c>
      <c r="AR76" s="246">
        <v>2</v>
      </c>
      <c r="AS76" s="246">
        <v>2</v>
      </c>
      <c r="AT76" s="65">
        <v>2</v>
      </c>
      <c r="AU76" s="246"/>
      <c r="AV76" s="65">
        <v>2</v>
      </c>
      <c r="AW76" s="65"/>
      <c r="AX76" s="65">
        <v>2</v>
      </c>
      <c r="AY76" s="65">
        <v>2</v>
      </c>
      <c r="AZ76" s="246">
        <v>2</v>
      </c>
      <c r="BA76" s="246"/>
      <c r="BB76" s="246">
        <v>2</v>
      </c>
      <c r="BC76" s="246">
        <v>2</v>
      </c>
      <c r="BD76" s="246">
        <v>2</v>
      </c>
      <c r="BE76" s="1">
        <v>2</v>
      </c>
      <c r="BF76" s="246">
        <v>2</v>
      </c>
      <c r="BG76" s="1"/>
      <c r="BH76" s="1">
        <v>2</v>
      </c>
      <c r="BI76" s="1">
        <v>2</v>
      </c>
      <c r="BJ76" s="1">
        <v>2</v>
      </c>
      <c r="BK76" s="1">
        <v>2</v>
      </c>
      <c r="BL76" s="1">
        <v>2</v>
      </c>
      <c r="BM76" s="1"/>
      <c r="BN76" s="1">
        <v>2</v>
      </c>
      <c r="BO76" s="1">
        <v>2</v>
      </c>
      <c r="BP76" s="1">
        <v>2</v>
      </c>
      <c r="BQ76" s="1">
        <v>2</v>
      </c>
      <c r="BR76" s="1">
        <v>2</v>
      </c>
      <c r="BS76" s="1">
        <v>2</v>
      </c>
      <c r="BT76" s="1">
        <v>2</v>
      </c>
      <c r="BU76" s="1">
        <v>2</v>
      </c>
      <c r="BV76" s="1">
        <v>2</v>
      </c>
      <c r="BW76" s="1">
        <v>2</v>
      </c>
      <c r="BX76" s="1"/>
      <c r="BY76" s="1">
        <v>2</v>
      </c>
      <c r="BZ76" s="1">
        <v>2</v>
      </c>
      <c r="CA76" s="83">
        <v>85.13</v>
      </c>
      <c r="CB76" s="80">
        <v>4.535044929396661</v>
      </c>
      <c r="CC76" s="125">
        <v>5</v>
      </c>
    </row>
    <row r="77" spans="1:81" ht="15" customHeight="1">
      <c r="A77" s="229">
        <v>8</v>
      </c>
      <c r="B77" s="67">
        <v>11405115</v>
      </c>
      <c r="C77" s="62">
        <v>1</v>
      </c>
      <c r="D77" s="80" t="s">
        <v>116</v>
      </c>
      <c r="E77" s="80" t="s">
        <v>54</v>
      </c>
      <c r="F77" s="80" t="s">
        <v>23</v>
      </c>
      <c r="G77" s="26">
        <v>0</v>
      </c>
      <c r="H77" s="52">
        <v>6.54</v>
      </c>
      <c r="I77" s="52">
        <v>5.5</v>
      </c>
      <c r="J77" s="52">
        <v>0</v>
      </c>
      <c r="K77" s="28">
        <v>4.79</v>
      </c>
      <c r="L77" s="28">
        <v>7.8</v>
      </c>
      <c r="M77" s="53">
        <v>0</v>
      </c>
      <c r="N77" s="38"/>
      <c r="O77" s="93"/>
      <c r="P77" s="18">
        <v>0</v>
      </c>
      <c r="Q77" s="18"/>
      <c r="R77" s="93"/>
      <c r="S77" s="18">
        <v>0</v>
      </c>
      <c r="T77" s="18"/>
      <c r="U77" s="93"/>
      <c r="V77" s="18">
        <v>0</v>
      </c>
      <c r="W77" s="18"/>
      <c r="X77" s="93"/>
      <c r="Y77" s="18">
        <v>0</v>
      </c>
      <c r="Z77" s="18"/>
      <c r="AA77" s="93"/>
      <c r="AB77" s="18"/>
      <c r="AC77" s="24"/>
      <c r="AD77" s="16">
        <v>2</v>
      </c>
      <c r="AE77" s="230">
        <v>2</v>
      </c>
      <c r="AF77" s="230">
        <v>2</v>
      </c>
      <c r="AG77" s="230">
        <v>2</v>
      </c>
      <c r="AH77" s="234">
        <v>2</v>
      </c>
      <c r="AI77" s="234"/>
      <c r="AJ77" s="234">
        <v>2</v>
      </c>
      <c r="AK77" s="230">
        <v>2</v>
      </c>
      <c r="AL77" s="230">
        <v>2</v>
      </c>
      <c r="AM77" s="230">
        <v>2</v>
      </c>
      <c r="AN77" s="230">
        <v>2</v>
      </c>
      <c r="AO77" s="234"/>
      <c r="AP77" s="230">
        <v>2</v>
      </c>
      <c r="AQ77" s="234">
        <v>2</v>
      </c>
      <c r="AR77" s="234" t="s">
        <v>141</v>
      </c>
      <c r="AS77" s="234" t="s">
        <v>141</v>
      </c>
      <c r="AT77" s="230" t="s">
        <v>141</v>
      </c>
      <c r="AU77" s="234"/>
      <c r="AV77" s="230">
        <v>2</v>
      </c>
      <c r="AW77" s="230"/>
      <c r="AX77" s="230">
        <v>2</v>
      </c>
      <c r="AY77" s="230">
        <v>2</v>
      </c>
      <c r="AZ77" s="234">
        <v>2</v>
      </c>
      <c r="BA77" s="234"/>
      <c r="BB77" s="234">
        <v>2</v>
      </c>
      <c r="BC77" s="234">
        <v>2</v>
      </c>
      <c r="BD77" s="234" t="s">
        <v>141</v>
      </c>
      <c r="BE77" s="246" t="s">
        <v>141</v>
      </c>
      <c r="BF77" s="234" t="s">
        <v>141</v>
      </c>
      <c r="BG77" s="246"/>
      <c r="BH77" s="246" t="s">
        <v>141</v>
      </c>
      <c r="BI77" s="246" t="s">
        <v>141</v>
      </c>
      <c r="BJ77" s="246">
        <v>2</v>
      </c>
      <c r="BK77" s="246">
        <v>2</v>
      </c>
      <c r="BL77" s="246">
        <v>2</v>
      </c>
      <c r="BM77" s="246"/>
      <c r="BN77" s="246" t="s">
        <v>141</v>
      </c>
      <c r="BO77" s="246" t="s">
        <v>141</v>
      </c>
      <c r="BP77" s="246">
        <v>2</v>
      </c>
      <c r="BQ77" s="246">
        <v>2</v>
      </c>
      <c r="BR77" s="246">
        <v>2</v>
      </c>
      <c r="BS77" s="246">
        <v>2</v>
      </c>
      <c r="BT77" s="246">
        <v>2</v>
      </c>
      <c r="BU77" s="246" t="s">
        <v>141</v>
      </c>
      <c r="BV77" s="246">
        <v>0</v>
      </c>
      <c r="BW77" s="246">
        <v>2</v>
      </c>
      <c r="BX77" s="246"/>
      <c r="BY77" s="246">
        <v>2</v>
      </c>
      <c r="BZ77" s="246">
        <v>2</v>
      </c>
      <c r="CA77" s="83">
        <v>82.63</v>
      </c>
      <c r="CB77" s="80">
        <v>4.3424903722721426</v>
      </c>
      <c r="CC77" s="125">
        <v>5</v>
      </c>
    </row>
    <row r="78" spans="1:81" ht="15" customHeight="1">
      <c r="A78" s="235">
        <v>19</v>
      </c>
      <c r="B78" s="67">
        <v>11405115</v>
      </c>
      <c r="C78" s="62">
        <v>2</v>
      </c>
      <c r="D78" s="80" t="s">
        <v>71</v>
      </c>
      <c r="E78" s="80" t="s">
        <v>72</v>
      </c>
      <c r="F78" s="80" t="s">
        <v>20</v>
      </c>
      <c r="G78" s="26">
        <v>0</v>
      </c>
      <c r="H78" s="52">
        <v>5.98</v>
      </c>
      <c r="I78" s="52">
        <v>5.25</v>
      </c>
      <c r="J78" s="52">
        <v>5.08</v>
      </c>
      <c r="K78" s="28">
        <v>5.79</v>
      </c>
      <c r="L78" s="28">
        <v>7.55</v>
      </c>
      <c r="M78" s="53">
        <v>0</v>
      </c>
      <c r="N78" s="20"/>
      <c r="O78" s="93"/>
      <c r="P78" s="17">
        <v>0</v>
      </c>
      <c r="Q78" s="17"/>
      <c r="R78" s="93"/>
      <c r="S78" s="17">
        <v>0</v>
      </c>
      <c r="T78" s="17"/>
      <c r="U78" s="93"/>
      <c r="V78" s="17">
        <v>0</v>
      </c>
      <c r="W78" s="17"/>
      <c r="X78" s="93"/>
      <c r="Y78" s="17">
        <v>0</v>
      </c>
      <c r="Z78" s="17"/>
      <c r="AA78" s="93"/>
      <c r="AB78" s="17"/>
      <c r="AC78" s="24">
        <v>1</v>
      </c>
      <c r="AD78" s="124" t="s">
        <v>141</v>
      </c>
      <c r="AE78" s="234" t="s">
        <v>141</v>
      </c>
      <c r="AF78" s="234">
        <v>2</v>
      </c>
      <c r="AG78" s="234">
        <v>2</v>
      </c>
      <c r="AH78" s="234">
        <v>2</v>
      </c>
      <c r="AI78" s="234"/>
      <c r="AJ78" s="234" t="s">
        <v>141</v>
      </c>
      <c r="AK78" s="234" t="s">
        <v>141</v>
      </c>
      <c r="AL78" s="234" t="s">
        <v>141</v>
      </c>
      <c r="AM78" s="234" t="s">
        <v>141</v>
      </c>
      <c r="AN78" s="234" t="s">
        <v>141</v>
      </c>
      <c r="AO78" s="234"/>
      <c r="AP78" s="234">
        <v>2</v>
      </c>
      <c r="AQ78" s="234">
        <v>2</v>
      </c>
      <c r="AR78" s="234">
        <v>2</v>
      </c>
      <c r="AS78" s="234" t="s">
        <v>141</v>
      </c>
      <c r="AT78" s="234" t="s">
        <v>141</v>
      </c>
      <c r="AU78" s="234"/>
      <c r="AV78" s="234">
        <v>2</v>
      </c>
      <c r="AW78" s="234"/>
      <c r="AX78" s="234">
        <v>2</v>
      </c>
      <c r="AY78" s="234">
        <v>2</v>
      </c>
      <c r="AZ78" s="234">
        <v>2</v>
      </c>
      <c r="BA78" s="234"/>
      <c r="BB78" s="234">
        <v>2</v>
      </c>
      <c r="BC78" s="234">
        <v>2</v>
      </c>
      <c r="BD78" s="234">
        <v>2</v>
      </c>
      <c r="BE78" s="1" t="s">
        <v>141</v>
      </c>
      <c r="BF78" s="234" t="s">
        <v>141</v>
      </c>
      <c r="BG78" s="1"/>
      <c r="BH78" s="1" t="s">
        <v>141</v>
      </c>
      <c r="BI78" s="1">
        <v>2</v>
      </c>
      <c r="BJ78" s="1">
        <v>2</v>
      </c>
      <c r="BK78" s="1">
        <v>2</v>
      </c>
      <c r="BL78" s="1">
        <v>2</v>
      </c>
      <c r="BM78" s="1"/>
      <c r="BN78" s="1" t="s">
        <v>141</v>
      </c>
      <c r="BO78" s="1" t="s">
        <v>141</v>
      </c>
      <c r="BP78" s="1">
        <v>2</v>
      </c>
      <c r="BQ78" s="1">
        <v>2</v>
      </c>
      <c r="BR78" s="1">
        <v>2</v>
      </c>
      <c r="BS78" s="1">
        <v>2</v>
      </c>
      <c r="BT78" s="1">
        <v>2</v>
      </c>
      <c r="BU78" s="1">
        <v>2</v>
      </c>
      <c r="BV78" s="1">
        <v>2</v>
      </c>
      <c r="BW78" s="1">
        <v>2</v>
      </c>
      <c r="BX78" s="1"/>
      <c r="BY78" s="1" t="s">
        <v>141</v>
      </c>
      <c r="BZ78" s="1" t="s">
        <v>141</v>
      </c>
      <c r="CA78" s="83">
        <v>80.650000000000006</v>
      </c>
      <c r="CB78" s="80">
        <v>4.1899871630295245</v>
      </c>
      <c r="CC78" s="125">
        <v>5</v>
      </c>
    </row>
    <row r="79" spans="1:81" ht="15" customHeight="1">
      <c r="A79" s="127">
        <v>27</v>
      </c>
      <c r="B79" s="67">
        <v>11405215</v>
      </c>
      <c r="C79" s="62">
        <v>3</v>
      </c>
      <c r="D79" s="80" t="s">
        <v>91</v>
      </c>
      <c r="E79" s="80" t="s">
        <v>15</v>
      </c>
      <c r="F79" s="80" t="s">
        <v>24</v>
      </c>
      <c r="G79" s="26">
        <v>0</v>
      </c>
      <c r="H79" s="52">
        <v>0.1</v>
      </c>
      <c r="I79" s="52">
        <v>2.02</v>
      </c>
      <c r="J79" s="52">
        <v>0.55000000000000004</v>
      </c>
      <c r="K79" s="28">
        <v>1.06</v>
      </c>
      <c r="L79" s="28">
        <v>0</v>
      </c>
      <c r="M79" s="53">
        <v>0</v>
      </c>
      <c r="N79" s="38"/>
      <c r="O79" s="93"/>
      <c r="P79" s="18">
        <v>0</v>
      </c>
      <c r="Q79" s="18"/>
      <c r="R79" s="93"/>
      <c r="S79" s="18">
        <v>0</v>
      </c>
      <c r="T79" s="18"/>
      <c r="U79" s="93"/>
      <c r="V79" s="18">
        <v>0</v>
      </c>
      <c r="W79" s="18"/>
      <c r="X79" s="93"/>
      <c r="Y79" s="18">
        <v>0</v>
      </c>
      <c r="Z79" s="18"/>
      <c r="AA79" s="93"/>
      <c r="AB79" s="18"/>
      <c r="AC79" s="24">
        <v>1</v>
      </c>
      <c r="AD79" s="124">
        <v>2</v>
      </c>
      <c r="AE79" s="65">
        <v>2</v>
      </c>
      <c r="AF79" s="65"/>
      <c r="AG79" s="65">
        <v>2</v>
      </c>
      <c r="AH79" s="246">
        <v>2</v>
      </c>
      <c r="AI79" s="246">
        <v>2</v>
      </c>
      <c r="AJ79" s="246">
        <v>2</v>
      </c>
      <c r="AK79" s="65">
        <v>2</v>
      </c>
      <c r="AL79" s="65"/>
      <c r="AM79" s="65">
        <v>2</v>
      </c>
      <c r="AN79" s="65">
        <v>2</v>
      </c>
      <c r="AO79" s="246">
        <v>2</v>
      </c>
      <c r="AP79" s="65">
        <v>1</v>
      </c>
      <c r="AQ79" s="246">
        <v>2</v>
      </c>
      <c r="AR79" s="246"/>
      <c r="AS79" s="246">
        <v>2</v>
      </c>
      <c r="AT79" s="65">
        <v>2</v>
      </c>
      <c r="AU79" s="246">
        <v>2</v>
      </c>
      <c r="AV79" s="65"/>
      <c r="AW79" s="65"/>
      <c r="AX79" s="65"/>
      <c r="AY79" s="65">
        <v>2</v>
      </c>
      <c r="AZ79" s="246">
        <v>2</v>
      </c>
      <c r="BA79" s="246">
        <v>2</v>
      </c>
      <c r="BB79" s="237"/>
      <c r="BC79" s="237" t="s">
        <v>141</v>
      </c>
      <c r="BD79" s="237">
        <v>2</v>
      </c>
      <c r="BE79" s="246">
        <v>2</v>
      </c>
      <c r="BF79" s="237">
        <v>2</v>
      </c>
      <c r="BG79" s="246">
        <v>2</v>
      </c>
      <c r="BH79" s="246">
        <v>2</v>
      </c>
      <c r="BI79" s="246">
        <v>2</v>
      </c>
      <c r="BJ79" s="246"/>
      <c r="BK79" s="246">
        <v>2</v>
      </c>
      <c r="BL79" s="246">
        <v>2</v>
      </c>
      <c r="BM79" s="246">
        <v>2</v>
      </c>
      <c r="BN79" s="246">
        <v>4</v>
      </c>
      <c r="BO79" s="246">
        <v>2</v>
      </c>
      <c r="BP79" s="246">
        <v>2</v>
      </c>
      <c r="BQ79" s="246">
        <v>2</v>
      </c>
      <c r="BR79" s="246">
        <v>2</v>
      </c>
      <c r="BS79" s="246">
        <v>2</v>
      </c>
      <c r="BT79" s="246">
        <v>2</v>
      </c>
      <c r="BU79" s="246"/>
      <c r="BV79" s="246">
        <v>2</v>
      </c>
      <c r="BW79" s="246">
        <v>2</v>
      </c>
      <c r="BX79" s="246">
        <v>2</v>
      </c>
      <c r="BY79" s="246" t="s">
        <v>141</v>
      </c>
      <c r="BZ79" s="246" t="s">
        <v>141</v>
      </c>
      <c r="CA79" s="83">
        <v>79.73</v>
      </c>
      <c r="CB79" s="80">
        <v>4.1191270860077021</v>
      </c>
      <c r="CC79" s="125">
        <v>4</v>
      </c>
    </row>
    <row r="80" spans="1:81" ht="15" customHeight="1">
      <c r="A80" s="127">
        <v>37</v>
      </c>
      <c r="B80" s="67">
        <v>11405215</v>
      </c>
      <c r="C80" s="62">
        <v>4</v>
      </c>
      <c r="D80" s="80" t="s">
        <v>106</v>
      </c>
      <c r="E80" s="80" t="s">
        <v>107</v>
      </c>
      <c r="F80" s="80" t="s">
        <v>23</v>
      </c>
      <c r="G80" s="26">
        <v>0</v>
      </c>
      <c r="H80" s="52">
        <v>5.21</v>
      </c>
      <c r="I80" s="52">
        <v>6.04</v>
      </c>
      <c r="J80" s="52">
        <v>5.21</v>
      </c>
      <c r="K80" s="28">
        <v>4.8899999999999997</v>
      </c>
      <c r="L80" s="28">
        <v>7.79</v>
      </c>
      <c r="M80" s="53">
        <v>0</v>
      </c>
      <c r="N80" s="38"/>
      <c r="O80" s="93"/>
      <c r="P80" s="18">
        <v>0</v>
      </c>
      <c r="Q80" s="18"/>
      <c r="R80" s="93"/>
      <c r="S80" s="18">
        <v>0</v>
      </c>
      <c r="T80" s="18"/>
      <c r="U80" s="93"/>
      <c r="V80" s="18">
        <v>0</v>
      </c>
      <c r="W80" s="18"/>
      <c r="X80" s="93"/>
      <c r="Y80" s="18">
        <v>0</v>
      </c>
      <c r="Z80" s="18"/>
      <c r="AA80" s="93"/>
      <c r="AB80" s="18"/>
      <c r="AC80" s="24">
        <v>1</v>
      </c>
      <c r="AD80" s="16">
        <v>2</v>
      </c>
      <c r="AE80" s="65">
        <v>2</v>
      </c>
      <c r="AF80" s="65"/>
      <c r="AG80" s="65">
        <v>2</v>
      </c>
      <c r="AH80" s="237" t="s">
        <v>141</v>
      </c>
      <c r="AI80" s="237">
        <v>2</v>
      </c>
      <c r="AJ80" s="237" t="s">
        <v>141</v>
      </c>
      <c r="AK80" s="65" t="s">
        <v>141</v>
      </c>
      <c r="AL80" s="65"/>
      <c r="AM80" s="65">
        <v>2</v>
      </c>
      <c r="AN80" s="65">
        <v>2</v>
      </c>
      <c r="AO80" s="237">
        <v>2</v>
      </c>
      <c r="AP80" s="65" t="s">
        <v>141</v>
      </c>
      <c r="AQ80" s="237" t="s">
        <v>141</v>
      </c>
      <c r="AR80" s="237"/>
      <c r="AS80" s="237">
        <v>2</v>
      </c>
      <c r="AT80" s="65">
        <v>2</v>
      </c>
      <c r="AU80" s="237">
        <v>2</v>
      </c>
      <c r="AV80" s="65"/>
      <c r="AW80" s="65"/>
      <c r="AX80" s="65"/>
      <c r="AY80" s="65" t="s">
        <v>141</v>
      </c>
      <c r="AZ80" s="237" t="s">
        <v>141</v>
      </c>
      <c r="BA80" s="237" t="s">
        <v>141</v>
      </c>
      <c r="BB80" s="237"/>
      <c r="BC80" s="237">
        <v>2</v>
      </c>
      <c r="BD80" s="237">
        <v>2</v>
      </c>
      <c r="BE80" s="237" t="s">
        <v>141</v>
      </c>
      <c r="BF80" s="237" t="s">
        <v>141</v>
      </c>
      <c r="BG80" s="237" t="s">
        <v>141</v>
      </c>
      <c r="BH80" s="237" t="s">
        <v>141</v>
      </c>
      <c r="BI80" s="237" t="s">
        <v>141</v>
      </c>
      <c r="BJ80" s="237"/>
      <c r="BK80" s="237">
        <v>0</v>
      </c>
      <c r="BL80" s="237">
        <v>2</v>
      </c>
      <c r="BM80" s="237" t="s">
        <v>141</v>
      </c>
      <c r="BN80" s="237">
        <v>2</v>
      </c>
      <c r="BO80" s="237">
        <v>2</v>
      </c>
      <c r="BP80" s="237" t="s">
        <v>141</v>
      </c>
      <c r="BQ80" s="237" t="s">
        <v>141</v>
      </c>
      <c r="BR80" s="237" t="s">
        <v>141</v>
      </c>
      <c r="BS80" s="237">
        <v>2</v>
      </c>
      <c r="BT80" s="237">
        <v>2</v>
      </c>
      <c r="BU80" s="237"/>
      <c r="BV80" s="237">
        <v>2</v>
      </c>
      <c r="BW80" s="237">
        <v>2</v>
      </c>
      <c r="BX80" s="237">
        <v>2</v>
      </c>
      <c r="BY80" s="237">
        <v>2</v>
      </c>
      <c r="BZ80" s="237">
        <v>2</v>
      </c>
      <c r="CA80" s="83">
        <v>74.14</v>
      </c>
      <c r="CB80" s="80">
        <v>3.6885750962772779</v>
      </c>
      <c r="CC80" s="125">
        <v>4</v>
      </c>
    </row>
    <row r="81" spans="1:81" ht="15" customHeight="1">
      <c r="A81" s="127">
        <v>38</v>
      </c>
      <c r="B81" s="67">
        <v>11405215</v>
      </c>
      <c r="C81" s="62">
        <v>4</v>
      </c>
      <c r="D81" s="80" t="s">
        <v>108</v>
      </c>
      <c r="E81" s="80" t="s">
        <v>109</v>
      </c>
      <c r="F81" s="80" t="s">
        <v>110</v>
      </c>
      <c r="G81" s="26">
        <v>0</v>
      </c>
      <c r="H81" s="52">
        <v>5.34</v>
      </c>
      <c r="I81" s="57">
        <v>0</v>
      </c>
      <c r="J81" s="54">
        <v>4.57</v>
      </c>
      <c r="K81" s="55">
        <v>0</v>
      </c>
      <c r="L81" s="55">
        <v>3.2</v>
      </c>
      <c r="M81" s="56">
        <v>0</v>
      </c>
      <c r="N81" s="20"/>
      <c r="O81" s="93"/>
      <c r="P81" s="17">
        <v>0</v>
      </c>
      <c r="Q81" s="17"/>
      <c r="R81" s="93"/>
      <c r="S81" s="17">
        <v>0</v>
      </c>
      <c r="T81" s="17"/>
      <c r="U81" s="93"/>
      <c r="V81" s="17">
        <v>0</v>
      </c>
      <c r="W81" s="17"/>
      <c r="X81" s="93"/>
      <c r="Y81" s="17">
        <v>0</v>
      </c>
      <c r="Z81" s="17"/>
      <c r="AA81" s="93"/>
      <c r="AB81" s="17"/>
      <c r="AC81" s="24">
        <v>1</v>
      </c>
      <c r="AD81" s="16">
        <v>2</v>
      </c>
      <c r="AE81" s="65" t="s">
        <v>141</v>
      </c>
      <c r="AF81" s="65"/>
      <c r="AG81" s="65">
        <v>2</v>
      </c>
      <c r="AH81" s="245">
        <v>2</v>
      </c>
      <c r="AI81" s="245">
        <v>2</v>
      </c>
      <c r="AJ81" s="245">
        <v>2</v>
      </c>
      <c r="AK81" s="65">
        <v>2</v>
      </c>
      <c r="AL81" s="65"/>
      <c r="AM81" s="65">
        <v>2</v>
      </c>
      <c r="AN81" s="65">
        <v>2</v>
      </c>
      <c r="AO81" s="245">
        <v>2</v>
      </c>
      <c r="AP81" s="65">
        <v>2</v>
      </c>
      <c r="AQ81" s="245">
        <v>2</v>
      </c>
      <c r="AR81" s="245"/>
      <c r="AS81" s="245">
        <v>2</v>
      </c>
      <c r="AT81" s="65">
        <v>2</v>
      </c>
      <c r="AU81" s="245">
        <v>2</v>
      </c>
      <c r="AV81" s="65"/>
      <c r="AW81" s="65"/>
      <c r="AX81" s="65"/>
      <c r="AY81" s="65">
        <v>2</v>
      </c>
      <c r="AZ81" s="245">
        <v>2</v>
      </c>
      <c r="BA81" s="245">
        <v>2</v>
      </c>
      <c r="BB81" s="245"/>
      <c r="BC81" s="245">
        <v>2</v>
      </c>
      <c r="BD81" s="245">
        <v>2</v>
      </c>
      <c r="BE81" s="246" t="s">
        <v>141</v>
      </c>
      <c r="BF81" s="245" t="s">
        <v>141</v>
      </c>
      <c r="BG81" s="246" t="s">
        <v>141</v>
      </c>
      <c r="BH81" s="246" t="s">
        <v>141</v>
      </c>
      <c r="BI81" s="246" t="s">
        <v>141</v>
      </c>
      <c r="BJ81" s="246"/>
      <c r="BK81" s="246" t="s">
        <v>141</v>
      </c>
      <c r="BL81" s="246" t="s">
        <v>141</v>
      </c>
      <c r="BM81" s="246">
        <v>2</v>
      </c>
      <c r="BN81" s="246">
        <v>2</v>
      </c>
      <c r="BO81" s="246">
        <v>2</v>
      </c>
      <c r="BP81" s="246">
        <v>2</v>
      </c>
      <c r="BQ81" s="246">
        <v>2</v>
      </c>
      <c r="BR81" s="246" t="s">
        <v>141</v>
      </c>
      <c r="BS81" s="246">
        <v>2</v>
      </c>
      <c r="BT81" s="246">
        <v>2</v>
      </c>
      <c r="BU81" s="246"/>
      <c r="BV81" s="246">
        <v>2</v>
      </c>
      <c r="BW81" s="246">
        <v>2</v>
      </c>
      <c r="BX81" s="246">
        <v>2</v>
      </c>
      <c r="BY81" s="246" t="s">
        <v>141</v>
      </c>
      <c r="BZ81" s="246">
        <v>2</v>
      </c>
      <c r="CA81" s="83">
        <v>74.11</v>
      </c>
      <c r="CB81" s="80">
        <v>3.6862644415917836</v>
      </c>
      <c r="CC81" s="125">
        <v>4</v>
      </c>
    </row>
    <row r="82" spans="1:81" ht="15" customHeight="1">
      <c r="A82" s="127">
        <v>4</v>
      </c>
      <c r="B82" s="67">
        <v>11405115</v>
      </c>
      <c r="C82" s="62">
        <v>1</v>
      </c>
      <c r="D82" s="80" t="s">
        <v>44</v>
      </c>
      <c r="E82" s="80" t="s">
        <v>45</v>
      </c>
      <c r="F82" s="80" t="s">
        <v>20</v>
      </c>
      <c r="G82" s="26">
        <v>9.3800000000000008</v>
      </c>
      <c r="H82" s="52">
        <v>6.24</v>
      </c>
      <c r="I82" s="52">
        <v>1.32</v>
      </c>
      <c r="J82" s="54">
        <v>5.25</v>
      </c>
      <c r="K82" s="55">
        <v>0.1</v>
      </c>
      <c r="L82" s="55">
        <v>8.09</v>
      </c>
      <c r="M82" s="56">
        <v>0</v>
      </c>
      <c r="N82" s="38"/>
      <c r="O82" s="93"/>
      <c r="P82" s="18">
        <v>0</v>
      </c>
      <c r="Q82" s="18"/>
      <c r="R82" s="93"/>
      <c r="S82" s="18">
        <v>0</v>
      </c>
      <c r="T82" s="18"/>
      <c r="U82" s="93"/>
      <c r="V82" s="18">
        <v>0</v>
      </c>
      <c r="W82" s="18"/>
      <c r="X82" s="93"/>
      <c r="Y82" s="18">
        <v>0</v>
      </c>
      <c r="Z82" s="18"/>
      <c r="AA82" s="93"/>
      <c r="AB82" s="18"/>
      <c r="AC82" s="24">
        <v>1</v>
      </c>
      <c r="AD82" s="16">
        <v>2</v>
      </c>
      <c r="AE82" s="65">
        <v>2</v>
      </c>
      <c r="AF82" s="65">
        <v>2</v>
      </c>
      <c r="AG82" s="65" t="s">
        <v>141</v>
      </c>
      <c r="AH82" s="245" t="s">
        <v>141</v>
      </c>
      <c r="AI82" s="245"/>
      <c r="AJ82" s="245">
        <v>2</v>
      </c>
      <c r="AK82" s="65">
        <v>2</v>
      </c>
      <c r="AL82" s="65" t="s">
        <v>141</v>
      </c>
      <c r="AM82" s="65" t="s">
        <v>141</v>
      </c>
      <c r="AN82" s="65" t="s">
        <v>141</v>
      </c>
      <c r="AO82" s="245"/>
      <c r="AP82" s="65">
        <v>2</v>
      </c>
      <c r="AQ82" s="245">
        <v>2</v>
      </c>
      <c r="AR82" s="245" t="s">
        <v>141</v>
      </c>
      <c r="AS82" s="245" t="s">
        <v>141</v>
      </c>
      <c r="AT82" s="65" t="s">
        <v>141</v>
      </c>
      <c r="AU82" s="245"/>
      <c r="AV82" s="65">
        <v>2</v>
      </c>
      <c r="AW82" s="65"/>
      <c r="AX82" s="65" t="s">
        <v>141</v>
      </c>
      <c r="AY82" s="65">
        <v>2</v>
      </c>
      <c r="AZ82" s="245">
        <v>2</v>
      </c>
      <c r="BA82" s="245"/>
      <c r="BB82" s="245">
        <v>2</v>
      </c>
      <c r="BC82" s="245">
        <v>2</v>
      </c>
      <c r="BD82" s="245" t="s">
        <v>141</v>
      </c>
      <c r="BE82" s="246" t="s">
        <v>141</v>
      </c>
      <c r="BF82" s="245" t="s">
        <v>141</v>
      </c>
      <c r="BG82" s="246"/>
      <c r="BH82" s="246">
        <v>2</v>
      </c>
      <c r="BI82" s="246">
        <v>2</v>
      </c>
      <c r="BJ82" s="246" t="s">
        <v>141</v>
      </c>
      <c r="BK82" s="246" t="s">
        <v>141</v>
      </c>
      <c r="BL82" s="246" t="s">
        <v>141</v>
      </c>
      <c r="BM82" s="246"/>
      <c r="BN82" s="246" t="s">
        <v>141</v>
      </c>
      <c r="BO82" s="246" t="s">
        <v>141</v>
      </c>
      <c r="BP82" s="246" t="s">
        <v>141</v>
      </c>
      <c r="BQ82" s="246" t="s">
        <v>141</v>
      </c>
      <c r="BR82" s="246" t="s">
        <v>141</v>
      </c>
      <c r="BS82" s="246">
        <v>2</v>
      </c>
      <c r="BT82" s="246">
        <v>2</v>
      </c>
      <c r="BU82" s="246">
        <v>2</v>
      </c>
      <c r="BV82" s="246">
        <v>2</v>
      </c>
      <c r="BW82" s="246">
        <v>2</v>
      </c>
      <c r="BX82" s="246"/>
      <c r="BY82" s="246">
        <v>2</v>
      </c>
      <c r="BZ82" s="246">
        <v>2</v>
      </c>
      <c r="CA82" s="83">
        <v>73.38</v>
      </c>
      <c r="CB82" s="80">
        <v>3.6300385109114237</v>
      </c>
      <c r="CC82" s="125">
        <v>4</v>
      </c>
    </row>
    <row r="83" spans="1:81" ht="15" customHeight="1">
      <c r="A83" s="127">
        <v>14</v>
      </c>
      <c r="B83" s="67">
        <v>11405115</v>
      </c>
      <c r="C83" s="62">
        <v>2</v>
      </c>
      <c r="D83" s="80" t="s">
        <v>65</v>
      </c>
      <c r="E83" s="80" t="s">
        <v>9</v>
      </c>
      <c r="F83" s="80" t="s">
        <v>25</v>
      </c>
      <c r="G83" s="26">
        <v>0</v>
      </c>
      <c r="H83" s="52">
        <v>5.85</v>
      </c>
      <c r="I83" s="52">
        <v>5.57</v>
      </c>
      <c r="J83" s="52">
        <v>4.46</v>
      </c>
      <c r="K83" s="28">
        <v>4.34</v>
      </c>
      <c r="L83" s="28">
        <v>7.65</v>
      </c>
      <c r="M83" s="53">
        <v>0</v>
      </c>
      <c r="N83" s="20"/>
      <c r="O83" s="93"/>
      <c r="P83" s="17">
        <v>0</v>
      </c>
      <c r="Q83" s="17"/>
      <c r="R83" s="93"/>
      <c r="S83" s="17">
        <v>0</v>
      </c>
      <c r="T83" s="17"/>
      <c r="U83" s="93"/>
      <c r="V83" s="17">
        <v>0</v>
      </c>
      <c r="W83" s="17"/>
      <c r="X83" s="93"/>
      <c r="Y83" s="17">
        <v>0</v>
      </c>
      <c r="Z83" s="17"/>
      <c r="AA83" s="93"/>
      <c r="AB83" s="17"/>
      <c r="AC83" s="24">
        <v>1</v>
      </c>
      <c r="AD83" s="124">
        <v>2</v>
      </c>
      <c r="AE83" s="65">
        <v>2</v>
      </c>
      <c r="AF83" s="65">
        <v>2</v>
      </c>
      <c r="AG83" s="65">
        <v>2</v>
      </c>
      <c r="AH83" s="246">
        <v>2</v>
      </c>
      <c r="AI83" s="246"/>
      <c r="AJ83" s="246" t="s">
        <v>141</v>
      </c>
      <c r="AK83" s="65" t="s">
        <v>141</v>
      </c>
      <c r="AL83" s="65">
        <v>2</v>
      </c>
      <c r="AM83" s="65">
        <v>2</v>
      </c>
      <c r="AN83" s="65">
        <v>2</v>
      </c>
      <c r="AO83" s="246"/>
      <c r="AP83" s="65">
        <v>2</v>
      </c>
      <c r="AQ83" s="246">
        <v>2</v>
      </c>
      <c r="AR83" s="246" t="s">
        <v>141</v>
      </c>
      <c r="AS83" s="246" t="s">
        <v>141</v>
      </c>
      <c r="AT83" s="65" t="s">
        <v>141</v>
      </c>
      <c r="AU83" s="246"/>
      <c r="AV83" s="65">
        <v>2</v>
      </c>
      <c r="AW83" s="65"/>
      <c r="AX83" s="65">
        <v>2</v>
      </c>
      <c r="AY83" s="65" t="s">
        <v>141</v>
      </c>
      <c r="AZ83" s="246" t="s">
        <v>141</v>
      </c>
      <c r="BA83" s="246"/>
      <c r="BB83" s="149">
        <v>2</v>
      </c>
      <c r="BC83" s="149">
        <v>2</v>
      </c>
      <c r="BD83" s="149" t="s">
        <v>141</v>
      </c>
      <c r="BE83" s="238" t="s">
        <v>141</v>
      </c>
      <c r="BF83" s="149" t="s">
        <v>141</v>
      </c>
      <c r="BG83" s="238"/>
      <c r="BH83" s="238" t="s">
        <v>141</v>
      </c>
      <c r="BI83" s="238" t="s">
        <v>141</v>
      </c>
      <c r="BJ83" s="238" t="s">
        <v>141</v>
      </c>
      <c r="BK83" s="238">
        <v>2</v>
      </c>
      <c r="BL83" s="238">
        <v>2</v>
      </c>
      <c r="BM83" s="238"/>
      <c r="BN83" s="238">
        <v>2</v>
      </c>
      <c r="BO83" s="238">
        <v>2</v>
      </c>
      <c r="BP83" s="238" t="s">
        <v>141</v>
      </c>
      <c r="BQ83" s="238" t="s">
        <v>141</v>
      </c>
      <c r="BR83" s="238" t="s">
        <v>141</v>
      </c>
      <c r="BS83" s="238" t="s">
        <v>141</v>
      </c>
      <c r="BT83" s="238" t="s">
        <v>141</v>
      </c>
      <c r="BU83" s="238">
        <v>0</v>
      </c>
      <c r="BV83" s="238" t="s">
        <v>141</v>
      </c>
      <c r="BW83" s="238" t="s">
        <v>141</v>
      </c>
      <c r="BX83" s="238"/>
      <c r="BY83" s="238">
        <v>2</v>
      </c>
      <c r="BZ83" s="238">
        <v>2</v>
      </c>
      <c r="CA83" s="83">
        <v>68.87</v>
      </c>
      <c r="CB83" s="80">
        <v>3.2826700898587928</v>
      </c>
      <c r="CC83" s="2">
        <v>4</v>
      </c>
    </row>
    <row r="84" spans="1:81" ht="15" customHeight="1">
      <c r="A84" s="127">
        <v>17</v>
      </c>
      <c r="B84" s="67">
        <v>11405115</v>
      </c>
      <c r="C84" s="62">
        <v>2</v>
      </c>
      <c r="D84" s="80" t="s">
        <v>69</v>
      </c>
      <c r="E84" s="80" t="s">
        <v>19</v>
      </c>
      <c r="F84" s="80" t="s">
        <v>23</v>
      </c>
      <c r="G84" s="26">
        <v>0</v>
      </c>
      <c r="H84" s="52">
        <v>0</v>
      </c>
      <c r="I84" s="52">
        <v>0.14000000000000001</v>
      </c>
      <c r="J84" s="52">
        <v>0</v>
      </c>
      <c r="K84" s="28">
        <v>0</v>
      </c>
      <c r="L84" s="28">
        <v>0</v>
      </c>
      <c r="M84" s="53">
        <v>0</v>
      </c>
      <c r="N84" s="38"/>
      <c r="O84" s="93"/>
      <c r="P84" s="18">
        <v>0</v>
      </c>
      <c r="Q84" s="18"/>
      <c r="R84" s="93"/>
      <c r="S84" s="18">
        <v>0</v>
      </c>
      <c r="T84" s="18"/>
      <c r="U84" s="93"/>
      <c r="V84" s="18">
        <v>0</v>
      </c>
      <c r="W84" s="18"/>
      <c r="X84" s="93"/>
      <c r="Y84" s="18">
        <v>0</v>
      </c>
      <c r="Z84" s="18"/>
      <c r="AA84" s="93"/>
      <c r="AB84" s="18"/>
      <c r="AC84" s="24"/>
      <c r="AD84" s="16" t="s">
        <v>141</v>
      </c>
      <c r="AE84" s="65" t="s">
        <v>141</v>
      </c>
      <c r="AF84" s="65">
        <v>2</v>
      </c>
      <c r="AG84" s="65">
        <v>2</v>
      </c>
      <c r="AH84" s="236">
        <v>2</v>
      </c>
      <c r="AI84" s="236"/>
      <c r="AJ84" s="236" t="s">
        <v>141</v>
      </c>
      <c r="AK84" s="65">
        <v>2</v>
      </c>
      <c r="AL84" s="65">
        <v>2</v>
      </c>
      <c r="AM84" s="65">
        <v>2</v>
      </c>
      <c r="AN84" s="65">
        <v>2</v>
      </c>
      <c r="AO84" s="236"/>
      <c r="AP84" s="65">
        <v>2</v>
      </c>
      <c r="AQ84" s="236">
        <v>2</v>
      </c>
      <c r="AR84" s="236" t="s">
        <v>141</v>
      </c>
      <c r="AS84" s="236">
        <v>2</v>
      </c>
      <c r="AT84" s="65">
        <v>2</v>
      </c>
      <c r="AU84" s="236"/>
      <c r="AV84" s="65">
        <v>2</v>
      </c>
      <c r="AW84" s="65"/>
      <c r="AX84" s="65">
        <v>2</v>
      </c>
      <c r="AY84" s="65">
        <v>2</v>
      </c>
      <c r="AZ84" s="236">
        <v>2</v>
      </c>
      <c r="BA84" s="236"/>
      <c r="BB84" s="236">
        <v>2</v>
      </c>
      <c r="BC84" s="236">
        <v>2</v>
      </c>
      <c r="BD84" s="236">
        <v>2</v>
      </c>
      <c r="BE84" s="246">
        <v>2</v>
      </c>
      <c r="BF84" s="236">
        <v>2</v>
      </c>
      <c r="BG84" s="246"/>
      <c r="BH84" s="246" t="s">
        <v>141</v>
      </c>
      <c r="BI84" s="246" t="s">
        <v>141</v>
      </c>
      <c r="BJ84" s="246">
        <v>2</v>
      </c>
      <c r="BK84" s="246">
        <v>2</v>
      </c>
      <c r="BL84" s="246">
        <v>2</v>
      </c>
      <c r="BM84" s="246"/>
      <c r="BN84" s="246">
        <v>0</v>
      </c>
      <c r="BO84" s="246">
        <v>0</v>
      </c>
      <c r="BP84" s="246">
        <v>2</v>
      </c>
      <c r="BQ84" s="246">
        <v>2</v>
      </c>
      <c r="BR84" s="246">
        <v>2</v>
      </c>
      <c r="BS84" s="246">
        <v>0</v>
      </c>
      <c r="BT84" s="246">
        <v>2</v>
      </c>
      <c r="BU84" s="246">
        <v>2</v>
      </c>
      <c r="BV84" s="246">
        <v>0</v>
      </c>
      <c r="BW84" s="246">
        <v>2</v>
      </c>
      <c r="BX84" s="246"/>
      <c r="BY84" s="246">
        <v>2</v>
      </c>
      <c r="BZ84" s="246">
        <v>2</v>
      </c>
      <c r="CA84" s="83">
        <v>62.14</v>
      </c>
      <c r="CB84" s="80">
        <v>2.7643132220795885</v>
      </c>
      <c r="CC84" s="2">
        <v>3</v>
      </c>
    </row>
    <row r="85" spans="1:81" ht="15" customHeight="1">
      <c r="A85" s="127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5.25</v>
      </c>
      <c r="I85" s="52">
        <v>5.25</v>
      </c>
      <c r="J85" s="52">
        <v>5.08</v>
      </c>
      <c r="K85" s="28">
        <v>4.8899999999999997</v>
      </c>
      <c r="L85" s="28">
        <v>6.82</v>
      </c>
      <c r="M85" s="53">
        <v>0</v>
      </c>
      <c r="N85" s="20"/>
      <c r="O85" s="93"/>
      <c r="P85" s="17">
        <v>0</v>
      </c>
      <c r="Q85" s="17"/>
      <c r="R85" s="93"/>
      <c r="S85" s="17">
        <v>0</v>
      </c>
      <c r="T85" s="17"/>
      <c r="U85" s="93"/>
      <c r="V85" s="17">
        <v>0</v>
      </c>
      <c r="W85" s="17"/>
      <c r="X85" s="93"/>
      <c r="Y85" s="17">
        <v>0</v>
      </c>
      <c r="Z85" s="17"/>
      <c r="AA85" s="93"/>
      <c r="AB85" s="17"/>
      <c r="AC85" s="24">
        <v>1</v>
      </c>
      <c r="AD85" s="124" t="s">
        <v>141</v>
      </c>
      <c r="AE85" s="65" t="s">
        <v>141</v>
      </c>
      <c r="AF85" s="65" t="s">
        <v>141</v>
      </c>
      <c r="AG85" s="65" t="s">
        <v>141</v>
      </c>
      <c r="AH85" s="110" t="s">
        <v>141</v>
      </c>
      <c r="AI85" s="110"/>
      <c r="AJ85" s="110" t="s">
        <v>141</v>
      </c>
      <c r="AK85" s="65" t="s">
        <v>141</v>
      </c>
      <c r="AL85" s="65" t="s">
        <v>141</v>
      </c>
      <c r="AM85" s="65" t="s">
        <v>141</v>
      </c>
      <c r="AN85" s="65">
        <v>2</v>
      </c>
      <c r="AO85" s="110"/>
      <c r="AP85" s="65" t="s">
        <v>141</v>
      </c>
      <c r="AQ85" s="110">
        <v>2</v>
      </c>
      <c r="AR85" s="110" t="s">
        <v>141</v>
      </c>
      <c r="AS85" s="110">
        <v>2</v>
      </c>
      <c r="AT85" s="65">
        <v>2</v>
      </c>
      <c r="AU85" s="110"/>
      <c r="AV85" s="65">
        <v>2</v>
      </c>
      <c r="AW85" s="65"/>
      <c r="AX85" s="65" t="s">
        <v>141</v>
      </c>
      <c r="AY85" s="65">
        <v>2</v>
      </c>
      <c r="AZ85" s="110" t="s">
        <v>141</v>
      </c>
      <c r="BA85" s="110"/>
      <c r="BB85" s="110" t="s">
        <v>141</v>
      </c>
      <c r="BC85" s="110" t="s">
        <v>141</v>
      </c>
      <c r="BD85" s="110">
        <v>2</v>
      </c>
      <c r="BE85" s="1" t="s">
        <v>141</v>
      </c>
      <c r="BF85" s="110" t="s">
        <v>141</v>
      </c>
      <c r="BG85" s="1"/>
      <c r="BH85" s="1" t="s">
        <v>141</v>
      </c>
      <c r="BI85" s="1" t="s">
        <v>141</v>
      </c>
      <c r="BJ85" s="1" t="s">
        <v>141</v>
      </c>
      <c r="BK85" s="1" t="s">
        <v>141</v>
      </c>
      <c r="BL85" s="1" t="s">
        <v>141</v>
      </c>
      <c r="BM85" s="1"/>
      <c r="BN85" s="1">
        <v>2</v>
      </c>
      <c r="BO85" s="1">
        <v>2</v>
      </c>
      <c r="BP85" s="1">
        <v>0</v>
      </c>
      <c r="BQ85" s="1" t="s">
        <v>141</v>
      </c>
      <c r="BR85" s="1" t="s">
        <v>141</v>
      </c>
      <c r="BS85" s="1" t="s">
        <v>141</v>
      </c>
      <c r="BT85" s="1" t="s">
        <v>141</v>
      </c>
      <c r="BU85" s="1" t="s">
        <v>141</v>
      </c>
      <c r="BV85" s="1" t="s">
        <v>141</v>
      </c>
      <c r="BW85" s="1">
        <v>2</v>
      </c>
      <c r="BX85" s="1"/>
      <c r="BY85" s="1" t="s">
        <v>141</v>
      </c>
      <c r="BZ85" s="1" t="s">
        <v>141</v>
      </c>
      <c r="CA85" s="83">
        <v>48.29</v>
      </c>
      <c r="CB85" s="80">
        <v>1.6975609756097556</v>
      </c>
      <c r="CC85" s="125">
        <v>2</v>
      </c>
    </row>
    <row r="86" spans="1:81" s="68" customFormat="1" ht="15" customHeight="1">
      <c r="A86" s="207">
        <v>11</v>
      </c>
      <c r="B86" s="208">
        <v>11405115</v>
      </c>
      <c r="C86" s="209">
        <v>2</v>
      </c>
      <c r="D86" s="210" t="s">
        <v>117</v>
      </c>
      <c r="E86" s="210" t="s">
        <v>22</v>
      </c>
      <c r="F86" s="210" t="s">
        <v>24</v>
      </c>
      <c r="G86" s="211">
        <v>0</v>
      </c>
      <c r="H86" s="212">
        <v>0</v>
      </c>
      <c r="I86" s="212">
        <v>4.68</v>
      </c>
      <c r="J86" s="212">
        <v>0</v>
      </c>
      <c r="K86" s="213">
        <v>5.57</v>
      </c>
      <c r="L86" s="213">
        <v>0</v>
      </c>
      <c r="M86" s="214">
        <v>0</v>
      </c>
      <c r="N86" s="240"/>
      <c r="O86" s="215"/>
      <c r="P86" s="241">
        <v>0</v>
      </c>
      <c r="Q86" s="241"/>
      <c r="R86" s="215"/>
      <c r="S86" s="241">
        <v>0</v>
      </c>
      <c r="T86" s="241"/>
      <c r="U86" s="215"/>
      <c r="V86" s="241">
        <v>0</v>
      </c>
      <c r="W86" s="241"/>
      <c r="X86" s="215"/>
      <c r="Y86" s="241">
        <v>0</v>
      </c>
      <c r="Z86" s="241"/>
      <c r="AA86" s="215"/>
      <c r="AB86" s="241"/>
      <c r="AC86" s="216"/>
      <c r="AD86" s="242">
        <v>2</v>
      </c>
      <c r="AE86" s="217">
        <v>2</v>
      </c>
      <c r="AF86" s="217" t="s">
        <v>141</v>
      </c>
      <c r="AG86" s="217" t="s">
        <v>141</v>
      </c>
      <c r="AH86" s="217">
        <v>2</v>
      </c>
      <c r="AI86" s="217"/>
      <c r="AJ86" s="217">
        <v>2</v>
      </c>
      <c r="AK86" s="217">
        <v>2</v>
      </c>
      <c r="AL86" s="217" t="s">
        <v>141</v>
      </c>
      <c r="AM86" s="217" t="s">
        <v>141</v>
      </c>
      <c r="AN86" s="217" t="s">
        <v>141</v>
      </c>
      <c r="AO86" s="217"/>
      <c r="AP86" s="217" t="s">
        <v>141</v>
      </c>
      <c r="AQ86" s="217" t="s">
        <v>141</v>
      </c>
      <c r="AR86" s="217" t="s">
        <v>141</v>
      </c>
      <c r="AS86" s="217" t="s">
        <v>141</v>
      </c>
      <c r="AT86" s="217" t="s">
        <v>141</v>
      </c>
      <c r="AU86" s="217"/>
      <c r="AV86" s="217">
        <v>2</v>
      </c>
      <c r="AW86" s="217"/>
      <c r="AX86" s="217" t="s">
        <v>141</v>
      </c>
      <c r="AY86" s="217" t="s">
        <v>141</v>
      </c>
      <c r="AZ86" s="217" t="s">
        <v>141</v>
      </c>
      <c r="BA86" s="217"/>
      <c r="BB86" s="217" t="s">
        <v>141</v>
      </c>
      <c r="BC86" s="217" t="s">
        <v>141</v>
      </c>
      <c r="BD86" s="217" t="s">
        <v>141</v>
      </c>
      <c r="BE86" s="217">
        <v>2</v>
      </c>
      <c r="BF86" s="217">
        <v>2</v>
      </c>
      <c r="BG86" s="217"/>
      <c r="BH86" s="217" t="s">
        <v>141</v>
      </c>
      <c r="BI86" s="217" t="s">
        <v>141</v>
      </c>
      <c r="BJ86" s="217" t="s">
        <v>141</v>
      </c>
      <c r="BK86" s="217" t="s">
        <v>141</v>
      </c>
      <c r="BL86" s="217" t="s">
        <v>141</v>
      </c>
      <c r="BM86" s="217"/>
      <c r="BN86" s="217" t="s">
        <v>141</v>
      </c>
      <c r="BO86" s="217" t="s">
        <v>141</v>
      </c>
      <c r="BP86" s="217" t="s">
        <v>141</v>
      </c>
      <c r="BQ86" s="217" t="s">
        <v>141</v>
      </c>
      <c r="BR86" s="217" t="s">
        <v>141</v>
      </c>
      <c r="BS86" s="217" t="s">
        <v>141</v>
      </c>
      <c r="BT86" s="217" t="s">
        <v>141</v>
      </c>
      <c r="BU86" s="217" t="s">
        <v>141</v>
      </c>
      <c r="BV86" s="217" t="s">
        <v>141</v>
      </c>
      <c r="BW86" s="217" t="s">
        <v>141</v>
      </c>
      <c r="BX86" s="217"/>
      <c r="BY86" s="217" t="s">
        <v>141</v>
      </c>
      <c r="BZ86" s="217" t="s">
        <v>141</v>
      </c>
      <c r="CA86" s="218">
        <v>26.25</v>
      </c>
      <c r="CB86" s="210">
        <v>0</v>
      </c>
      <c r="CC86" s="255">
        <v>0</v>
      </c>
    </row>
    <row r="87" spans="1:81" s="219" customFormat="1" ht="15" hidden="1" customHeight="1"/>
  </sheetData>
  <sortState ref="A49:CC86">
    <sortCondition descending="1" ref="CB49:CB86"/>
  </sortState>
  <mergeCells count="23">
    <mergeCell ref="D2:F2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  <mergeCell ref="N2:AB2"/>
    <mergeCell ref="AA3:AB3"/>
    <mergeCell ref="G2:M3"/>
    <mergeCell ref="O3:P3"/>
    <mergeCell ref="R3:S3"/>
    <mergeCell ref="U3:V3"/>
    <mergeCell ref="X3:Y3"/>
  </mergeCells>
  <conditionalFormatting sqref="CB49:CB86">
    <cfRule type="expression" dxfId="75" priority="61">
      <formula>CB49&lt;4</formula>
    </cfRule>
    <cfRule type="expression" dxfId="74" priority="64">
      <formula>CB49&gt;6</formula>
    </cfRule>
  </conditionalFormatting>
  <conditionalFormatting sqref="D49">
    <cfRule type="expression" dxfId="73" priority="51">
      <formula>CB49&lt;4</formula>
    </cfRule>
    <cfRule type="expression" dxfId="72" priority="52">
      <formula>CB49&gt;6</formula>
    </cfRule>
  </conditionalFormatting>
  <conditionalFormatting sqref="D50:D86">
    <cfRule type="expression" dxfId="71" priority="49">
      <formula>CB50&lt;4</formula>
    </cfRule>
    <cfRule type="expression" dxfId="70" priority="50">
      <formula>CB50&gt;6</formula>
    </cfRule>
  </conditionalFormatting>
  <conditionalFormatting sqref="E49">
    <cfRule type="expression" dxfId="69" priority="47">
      <formula>CB49&lt;4</formula>
    </cfRule>
    <cfRule type="expression" dxfId="68" priority="48">
      <formula>CB49&gt;6</formula>
    </cfRule>
  </conditionalFormatting>
  <conditionalFormatting sqref="E50:E86">
    <cfRule type="expression" dxfId="67" priority="45">
      <formula>CB50&lt;4</formula>
    </cfRule>
    <cfRule type="expression" dxfId="66" priority="46">
      <formula>CB50&gt;6</formula>
    </cfRule>
  </conditionalFormatting>
  <conditionalFormatting sqref="F49">
    <cfRule type="expression" dxfId="65" priority="43">
      <formula>CB49&lt;4</formula>
    </cfRule>
    <cfRule type="expression" dxfId="64" priority="44">
      <formula>CB49&gt;6</formula>
    </cfRule>
  </conditionalFormatting>
  <conditionalFormatting sqref="F50:F86">
    <cfRule type="expression" dxfId="63" priority="41">
      <formula>CB50&lt;4</formula>
    </cfRule>
    <cfRule type="expression" dxfId="62" priority="42">
      <formula>CB50&gt;6</formula>
    </cfRule>
  </conditionalFormatting>
  <conditionalFormatting sqref="B49:B86">
    <cfRule type="cellIs" dxfId="61" priority="39" operator="equal">
      <formula>11405215</formula>
    </cfRule>
    <cfRule type="cellIs" dxfId="60" priority="40" operator="equal">
      <formula>11405115</formula>
    </cfRule>
  </conditionalFormatting>
  <conditionalFormatting sqref="H5:L42">
    <cfRule type="expression" dxfId="59" priority="35">
      <formula>H5&lt;=0</formula>
    </cfRule>
    <cfRule type="expression" dxfId="58" priority="36">
      <formula>H5&gt;0</formula>
    </cfRule>
  </conditionalFormatting>
  <conditionalFormatting sqref="AC8">
    <cfRule type="expression" dxfId="57" priority="29">
      <formula>AC8&lt;=0</formula>
    </cfRule>
    <cfRule type="expression" dxfId="56" priority="30">
      <formula>AC8&gt;0</formula>
    </cfRule>
  </conditionalFormatting>
  <conditionalFormatting sqref="AC13">
    <cfRule type="expression" dxfId="55" priority="27">
      <formula>AC13&lt;=0</formula>
    </cfRule>
    <cfRule type="expression" dxfId="54" priority="28">
      <formula>AC13&gt;0</formula>
    </cfRule>
  </conditionalFormatting>
  <conditionalFormatting sqref="AC22">
    <cfRule type="expression" dxfId="53" priority="25">
      <formula>AC22&lt;=0</formula>
    </cfRule>
    <cfRule type="expression" dxfId="52" priority="26">
      <formula>AC22&gt;0</formula>
    </cfRule>
  </conditionalFormatting>
  <conditionalFormatting sqref="AC20">
    <cfRule type="expression" dxfId="51" priority="23">
      <formula>AC20&lt;=0</formula>
    </cfRule>
    <cfRule type="expression" dxfId="50" priority="24">
      <formula>AC20&gt;0</formula>
    </cfRule>
  </conditionalFormatting>
  <conditionalFormatting sqref="AC16">
    <cfRule type="expression" dxfId="49" priority="21">
      <formula>AC16&lt;=0</formula>
    </cfRule>
    <cfRule type="expression" dxfId="48" priority="22">
      <formula>AC16&gt;0</formula>
    </cfRule>
  </conditionalFormatting>
  <conditionalFormatting sqref="AC11">
    <cfRule type="expression" dxfId="47" priority="19">
      <formula>AC11&lt;=0</formula>
    </cfRule>
    <cfRule type="expression" dxfId="46" priority="20">
      <formula>AC11&gt;0</formula>
    </cfRule>
  </conditionalFormatting>
  <conditionalFormatting sqref="AC10">
    <cfRule type="expression" dxfId="45" priority="17">
      <formula>AC10&lt;=0</formula>
    </cfRule>
    <cfRule type="expression" dxfId="44" priority="18">
      <formula>AC10&gt;0</formula>
    </cfRule>
  </conditionalFormatting>
  <conditionalFormatting sqref="AC5">
    <cfRule type="expression" dxfId="43" priority="15">
      <formula>AC5&lt;=0</formula>
    </cfRule>
    <cfRule type="expression" dxfId="42" priority="16">
      <formula>AC5&gt;0</formula>
    </cfRule>
  </conditionalFormatting>
  <conditionalFormatting sqref="AC12">
    <cfRule type="expression" dxfId="41" priority="13">
      <formula>AC12&lt;=0</formula>
    </cfRule>
    <cfRule type="expression" dxfId="40" priority="14">
      <formula>AC12&gt;0</formula>
    </cfRule>
  </conditionalFormatting>
  <conditionalFormatting sqref="AC17">
    <cfRule type="expression" dxfId="39" priority="11">
      <formula>AC17&lt;=0</formula>
    </cfRule>
    <cfRule type="expression" dxfId="38" priority="12">
      <formula>AC17&gt;0</formula>
    </cfRule>
  </conditionalFormatting>
  <conditionalFormatting sqref="AC23">
    <cfRule type="expression" dxfId="37" priority="9">
      <formula>AC23&lt;=0</formula>
    </cfRule>
    <cfRule type="expression" dxfId="36" priority="10">
      <formula>AC23&gt;0</formula>
    </cfRule>
  </conditionalFormatting>
  <conditionalFormatting sqref="AC18">
    <cfRule type="expression" dxfId="35" priority="7">
      <formula>AC18&lt;=0</formula>
    </cfRule>
    <cfRule type="expression" dxfId="34" priority="8">
      <formula>AC18&gt;0</formula>
    </cfRule>
  </conditionalFormatting>
  <conditionalFormatting sqref="AC6">
    <cfRule type="expression" dxfId="33" priority="5">
      <formula>AC6&lt;=0</formula>
    </cfRule>
    <cfRule type="expression" dxfId="32" priority="6">
      <formula>AC6&gt;0</formula>
    </cfRule>
  </conditionalFormatting>
  <conditionalFormatting sqref="AC19">
    <cfRule type="expression" dxfId="31" priority="3">
      <formula>AC19&lt;=0</formula>
    </cfRule>
    <cfRule type="expression" dxfId="30" priority="4">
      <formula>AC19&gt;0</formula>
    </cfRule>
  </conditionalFormatting>
  <conditionalFormatting sqref="AC14">
    <cfRule type="expression" dxfId="29" priority="1">
      <formula>AC14&lt;=0</formula>
    </cfRule>
    <cfRule type="expression" dxfId="28" priority="2">
      <formula>AC14&gt;0</formula>
    </cfRule>
  </conditionalFormatting>
  <hyperlinks>
    <hyperlink ref="E1" r:id="rId1"/>
    <hyperlink ref="D2:F2" r:id="rId2" display="https://goo.gl/vHHMPH - Пройти тесты"/>
    <hyperlink ref="D2" r:id="rId3"/>
  </hyperlinks>
  <pageMargins left="0.19685039370078999" right="0.19" top="0.31496062992126" bottom="0.74803149606299002" header="0.31496062992126" footer="0.31496062992126"/>
  <pageSetup paperSize="9" scale="90" orientation="landscape" r:id="rId4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85"/>
  <sheetViews>
    <sheetView zoomScale="115" zoomScaleNormal="115" workbookViewId="0">
      <selection activeCell="O5" sqref="O5"/>
    </sheetView>
  </sheetViews>
  <sheetFormatPr defaultColWidth="9.109375" defaultRowHeight="14.4"/>
  <cols>
    <col min="1" max="1" width="9.109375" style="170"/>
    <col min="2" max="2" width="8.88671875" style="142" customWidth="1"/>
    <col min="3" max="6" width="8.88671875" style="143" customWidth="1"/>
    <col min="7" max="7" width="8.88671875" style="144" customWidth="1"/>
    <col min="8" max="16384" width="9.109375" style="170"/>
  </cols>
  <sheetData>
    <row r="1" spans="1:256" ht="20.100000000000001" customHeight="1">
      <c r="A1" s="263" t="s">
        <v>112</v>
      </c>
      <c r="B1" s="263"/>
      <c r="C1" s="263"/>
      <c r="D1" s="263"/>
      <c r="E1" s="263"/>
      <c r="F1" s="263"/>
      <c r="G1" s="263"/>
      <c r="H1" s="263" t="s">
        <v>154</v>
      </c>
      <c r="I1" s="263"/>
      <c r="J1" s="263"/>
      <c r="K1" s="263"/>
      <c r="L1" s="263"/>
      <c r="M1" s="263"/>
      <c r="N1" s="263"/>
      <c r="O1" s="263" t="s">
        <v>155</v>
      </c>
      <c r="P1" s="263"/>
      <c r="Q1" s="263"/>
      <c r="R1" s="263"/>
      <c r="S1" s="263"/>
      <c r="T1" s="263"/>
      <c r="U1" s="263"/>
      <c r="V1" s="263" t="s">
        <v>156</v>
      </c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  <c r="IV1" s="263"/>
    </row>
    <row r="2" spans="1:256">
      <c r="A2" s="171">
        <v>1</v>
      </c>
      <c r="B2" s="173" t="s">
        <v>157</v>
      </c>
      <c r="C2" s="174" t="s">
        <v>158</v>
      </c>
      <c r="D2" s="174" t="s">
        <v>144</v>
      </c>
      <c r="E2" s="174"/>
      <c r="F2" s="174"/>
      <c r="G2" s="175"/>
      <c r="H2" s="172">
        <v>1</v>
      </c>
      <c r="I2" s="173"/>
      <c r="J2" s="174"/>
      <c r="K2" s="174"/>
      <c r="L2" s="174"/>
      <c r="M2" s="174"/>
      <c r="N2" s="175"/>
      <c r="O2" s="172">
        <v>1</v>
      </c>
      <c r="P2" s="173"/>
      <c r="Q2" s="174"/>
      <c r="R2" s="174"/>
      <c r="S2" s="174"/>
      <c r="T2" s="174"/>
      <c r="U2" s="175"/>
      <c r="V2" s="172">
        <v>1</v>
      </c>
      <c r="W2" s="173"/>
      <c r="X2" s="174"/>
      <c r="Y2" s="174"/>
      <c r="Z2" s="174"/>
      <c r="AA2" s="174"/>
      <c r="AB2" s="175"/>
    </row>
    <row r="3" spans="1:256">
      <c r="A3" s="171">
        <v>2</v>
      </c>
      <c r="B3" s="173" t="s">
        <v>143</v>
      </c>
      <c r="C3" s="174" t="s">
        <v>159</v>
      </c>
      <c r="D3" s="174" t="s">
        <v>144</v>
      </c>
      <c r="E3" s="174"/>
      <c r="F3" s="174"/>
      <c r="G3" s="175"/>
      <c r="H3" s="172">
        <v>2</v>
      </c>
      <c r="I3" s="173"/>
      <c r="J3" s="174"/>
      <c r="K3" s="174"/>
      <c r="L3" s="174"/>
      <c r="M3" s="174"/>
      <c r="N3" s="175"/>
      <c r="O3" s="172">
        <v>2</v>
      </c>
      <c r="P3" s="173"/>
      <c r="Q3" s="174"/>
      <c r="R3" s="174"/>
      <c r="S3" s="174"/>
      <c r="T3" s="174"/>
      <c r="U3" s="175"/>
      <c r="V3" s="172">
        <v>2</v>
      </c>
      <c r="W3" s="173"/>
      <c r="X3" s="174"/>
      <c r="Y3" s="174"/>
      <c r="Z3" s="174"/>
      <c r="AA3" s="174"/>
      <c r="AB3" s="175"/>
    </row>
    <row r="4" spans="1:256">
      <c r="A4" s="171">
        <v>3</v>
      </c>
      <c r="B4" s="173" t="s">
        <v>143</v>
      </c>
      <c r="C4" s="174" t="s">
        <v>160</v>
      </c>
      <c r="D4" s="174" t="s">
        <v>144</v>
      </c>
      <c r="E4" s="174"/>
      <c r="F4" s="174"/>
      <c r="G4" s="175"/>
      <c r="H4" s="172">
        <v>3</v>
      </c>
      <c r="I4" s="173" t="s">
        <v>161</v>
      </c>
      <c r="J4" s="174">
        <v>0.79733437006009233</v>
      </c>
      <c r="K4" s="174"/>
      <c r="L4" s="174"/>
      <c r="M4" s="174"/>
      <c r="N4" s="175"/>
      <c r="O4" s="172">
        <v>3</v>
      </c>
      <c r="P4" s="173"/>
      <c r="Q4" s="174"/>
      <c r="R4" s="174"/>
      <c r="S4" s="174"/>
      <c r="T4" s="174"/>
      <c r="U4" s="175"/>
      <c r="V4" s="172">
        <v>3</v>
      </c>
      <c r="W4" s="173" t="s">
        <v>162</v>
      </c>
      <c r="X4" s="174"/>
      <c r="Y4" s="174"/>
      <c r="Z4" s="174"/>
      <c r="AA4" s="174"/>
      <c r="AB4" s="175"/>
    </row>
    <row r="5" spans="1:256">
      <c r="A5" s="171">
        <v>4</v>
      </c>
      <c r="B5" s="173" t="s">
        <v>163</v>
      </c>
      <c r="C5" s="176">
        <v>1730.85</v>
      </c>
      <c r="D5" s="174" t="s">
        <v>143</v>
      </c>
      <c r="E5" s="177" t="s">
        <v>164</v>
      </c>
      <c r="F5" s="174"/>
      <c r="G5" s="175"/>
      <c r="H5" s="172">
        <v>4</v>
      </c>
      <c r="I5" s="173"/>
      <c r="J5" s="174"/>
      <c r="K5" s="174"/>
      <c r="L5" s="174"/>
      <c r="M5" s="174"/>
      <c r="N5" s="175"/>
      <c r="O5" s="172">
        <v>4</v>
      </c>
      <c r="P5" s="173"/>
      <c r="Q5" s="174"/>
      <c r="R5" s="174"/>
      <c r="S5" s="174"/>
      <c r="T5" s="174"/>
      <c r="U5" s="175"/>
      <c r="V5" s="172">
        <v>4</v>
      </c>
      <c r="W5" s="173"/>
      <c r="X5" s="174"/>
      <c r="Y5" s="174"/>
      <c r="Z5" s="174"/>
      <c r="AA5" s="174"/>
      <c r="AB5" s="175"/>
    </row>
    <row r="6" spans="1:256">
      <c r="A6" s="171">
        <v>5</v>
      </c>
      <c r="B6" s="173" t="s">
        <v>163</v>
      </c>
      <c r="C6" s="174">
        <v>3196.32</v>
      </c>
      <c r="D6" s="174" t="s">
        <v>143</v>
      </c>
      <c r="E6" s="174" t="s">
        <v>165</v>
      </c>
      <c r="F6" s="174"/>
      <c r="G6" s="175"/>
      <c r="H6" s="172">
        <v>5</v>
      </c>
      <c r="I6" s="173"/>
      <c r="J6" s="174"/>
      <c r="K6" s="174"/>
      <c r="L6" s="174"/>
      <c r="M6" s="174"/>
      <c r="N6" s="175"/>
      <c r="O6" s="172">
        <v>5</v>
      </c>
      <c r="P6" s="173"/>
      <c r="Q6" s="174"/>
      <c r="R6" s="174"/>
      <c r="S6" s="174"/>
      <c r="T6" s="174"/>
      <c r="U6" s="175"/>
      <c r="V6" s="172">
        <v>5</v>
      </c>
      <c r="W6" s="173"/>
      <c r="X6" s="174"/>
      <c r="Y6" s="174"/>
      <c r="Z6" s="174"/>
      <c r="AA6" s="174"/>
      <c r="AB6" s="175"/>
    </row>
    <row r="7" spans="1:256">
      <c r="A7" s="171">
        <v>6</v>
      </c>
      <c r="B7" s="173"/>
      <c r="C7" s="174"/>
      <c r="D7" s="174"/>
      <c r="E7" s="174"/>
      <c r="F7" s="174"/>
      <c r="G7" s="175"/>
      <c r="H7" s="172">
        <v>6</v>
      </c>
      <c r="I7" s="173"/>
      <c r="J7" s="174"/>
      <c r="K7" s="174"/>
      <c r="L7" s="174"/>
      <c r="M7" s="174"/>
      <c r="N7" s="175"/>
      <c r="O7" s="172">
        <v>6</v>
      </c>
      <c r="P7" s="173"/>
      <c r="Q7" s="174"/>
      <c r="R7" s="174"/>
      <c r="S7" s="174"/>
      <c r="T7" s="174"/>
      <c r="U7" s="175"/>
      <c r="V7" s="172">
        <v>6</v>
      </c>
      <c r="W7" s="173"/>
      <c r="X7" s="174"/>
      <c r="Y7" s="174"/>
      <c r="Z7" s="174"/>
      <c r="AA7" s="174"/>
      <c r="AB7" s="175"/>
    </row>
    <row r="8" spans="1:256">
      <c r="A8" s="171">
        <v>7</v>
      </c>
      <c r="B8" s="173"/>
      <c r="C8" s="174"/>
      <c r="D8" s="174"/>
      <c r="E8" s="174"/>
      <c r="F8" s="174"/>
      <c r="G8" s="175"/>
      <c r="H8" s="172">
        <v>7</v>
      </c>
      <c r="I8" s="173" t="s">
        <v>166</v>
      </c>
      <c r="J8" s="174">
        <v>-1</v>
      </c>
      <c r="K8" s="174"/>
      <c r="L8" s="174"/>
      <c r="M8" s="174"/>
      <c r="N8" s="175"/>
      <c r="O8" s="172">
        <v>7</v>
      </c>
      <c r="P8" s="173" t="s">
        <v>167</v>
      </c>
      <c r="Q8" s="174">
        <v>0.05</v>
      </c>
      <c r="R8" s="174" t="s">
        <v>168</v>
      </c>
      <c r="S8" s="174">
        <v>7.0000000000000007E-2</v>
      </c>
      <c r="T8" s="174" t="s">
        <v>157</v>
      </c>
      <c r="U8" s="175">
        <v>7.0000000000000001E-3</v>
      </c>
      <c r="V8" s="172">
        <v>7</v>
      </c>
      <c r="W8" s="173"/>
      <c r="X8" s="174"/>
      <c r="Y8" s="174"/>
      <c r="Z8" s="174"/>
      <c r="AA8" s="174"/>
      <c r="AB8" s="175"/>
    </row>
    <row r="9" spans="1:256">
      <c r="A9" s="171">
        <v>8</v>
      </c>
      <c r="B9" s="173"/>
      <c r="C9" s="174"/>
      <c r="D9" s="174"/>
      <c r="E9" s="174"/>
      <c r="F9" s="174"/>
      <c r="G9" s="175"/>
      <c r="H9" s="172">
        <v>8</v>
      </c>
      <c r="I9" s="173"/>
      <c r="J9" s="174"/>
      <c r="K9" s="174"/>
      <c r="L9" s="174"/>
      <c r="M9" s="174"/>
      <c r="N9" s="175"/>
      <c r="O9" s="172">
        <v>8</v>
      </c>
      <c r="P9" s="173"/>
      <c r="Q9" s="174"/>
      <c r="R9" s="174"/>
      <c r="S9" s="174"/>
      <c r="T9" s="174"/>
      <c r="U9" s="175"/>
      <c r="V9" s="172">
        <v>8</v>
      </c>
      <c r="W9" s="173"/>
      <c r="X9" s="174"/>
      <c r="Y9" s="174"/>
      <c r="Z9" s="174"/>
      <c r="AA9" s="174"/>
      <c r="AB9" s="175"/>
    </row>
    <row r="10" spans="1:256">
      <c r="A10" s="171">
        <v>9</v>
      </c>
      <c r="B10" s="173"/>
      <c r="C10" s="174"/>
      <c r="D10" s="174"/>
      <c r="E10" s="174"/>
      <c r="F10" s="174"/>
      <c r="G10" s="175"/>
      <c r="H10" s="172">
        <v>9</v>
      </c>
      <c r="I10" s="173"/>
      <c r="J10" s="174"/>
      <c r="K10" s="174"/>
      <c r="L10" s="174"/>
      <c r="M10" s="174"/>
      <c r="N10" s="175"/>
      <c r="O10" s="172">
        <v>9</v>
      </c>
      <c r="P10" s="173"/>
      <c r="Q10" s="174"/>
      <c r="R10" s="174"/>
      <c r="S10" s="174"/>
      <c r="T10" s="174"/>
      <c r="U10" s="175"/>
      <c r="V10" s="172">
        <v>9</v>
      </c>
      <c r="W10" s="173"/>
      <c r="X10" s="174"/>
      <c r="Y10" s="174"/>
      <c r="Z10" s="174"/>
      <c r="AA10" s="174"/>
      <c r="AB10" s="175"/>
    </row>
    <row r="11" spans="1:256">
      <c r="A11" s="171">
        <v>10</v>
      </c>
      <c r="B11" s="173"/>
      <c r="C11" s="174"/>
      <c r="D11" s="174"/>
      <c r="E11" s="174"/>
      <c r="F11" s="174"/>
      <c r="G11" s="175"/>
      <c r="H11" s="172">
        <v>10</v>
      </c>
      <c r="I11" s="173"/>
      <c r="J11" s="174"/>
      <c r="K11" s="174"/>
      <c r="L11" s="174"/>
      <c r="M11" s="174"/>
      <c r="N11" s="175"/>
      <c r="O11" s="172">
        <v>10</v>
      </c>
      <c r="P11" s="173"/>
      <c r="Q11" s="174"/>
      <c r="R11" s="174"/>
      <c r="S11" s="174"/>
      <c r="T11" s="174"/>
      <c r="U11" s="175"/>
      <c r="V11" s="172">
        <v>10</v>
      </c>
      <c r="W11" s="173" t="s">
        <v>169</v>
      </c>
      <c r="X11" s="178" t="s">
        <v>170</v>
      </c>
      <c r="Y11" s="174" t="s">
        <v>171</v>
      </c>
      <c r="Z11" s="178" t="s">
        <v>172</v>
      </c>
      <c r="AA11" s="174" t="s">
        <v>173</v>
      </c>
      <c r="AB11" s="179" t="s">
        <v>174</v>
      </c>
    </row>
    <row r="12" spans="1:256">
      <c r="A12" s="171">
        <v>11</v>
      </c>
      <c r="B12" s="173" t="s">
        <v>175</v>
      </c>
      <c r="C12" s="174" t="s">
        <v>144</v>
      </c>
      <c r="D12" s="174"/>
      <c r="E12" s="174"/>
      <c r="F12" s="174"/>
      <c r="G12" s="175"/>
      <c r="H12" s="172">
        <v>11</v>
      </c>
      <c r="I12" s="173"/>
      <c r="J12" s="174"/>
      <c r="K12" s="174"/>
      <c r="L12" s="174"/>
      <c r="M12" s="174"/>
      <c r="N12" s="175"/>
      <c r="O12" s="172">
        <v>11</v>
      </c>
      <c r="P12" s="173"/>
      <c r="Q12" s="174"/>
      <c r="R12" s="174"/>
      <c r="S12" s="174"/>
      <c r="T12" s="174"/>
      <c r="U12" s="175"/>
      <c r="V12" s="172">
        <v>11</v>
      </c>
      <c r="W12" s="173" t="s">
        <v>176</v>
      </c>
      <c r="X12" s="178">
        <v>2.04</v>
      </c>
      <c r="Y12" s="174"/>
      <c r="Z12" s="174"/>
      <c r="AA12" s="174"/>
      <c r="AB12" s="175"/>
    </row>
    <row r="13" spans="1:256">
      <c r="A13" s="171">
        <v>12</v>
      </c>
      <c r="B13" s="173"/>
      <c r="C13" s="174"/>
      <c r="D13" s="174"/>
      <c r="E13" s="174"/>
      <c r="F13" s="174"/>
      <c r="G13" s="175"/>
      <c r="H13" s="172">
        <v>12</v>
      </c>
      <c r="I13" s="173"/>
      <c r="J13" s="174"/>
      <c r="K13" s="174"/>
      <c r="L13" s="174"/>
      <c r="M13" s="174"/>
      <c r="N13" s="175"/>
      <c r="O13" s="172">
        <v>12</v>
      </c>
      <c r="P13" s="173"/>
      <c r="Q13" s="174"/>
      <c r="R13" s="174"/>
      <c r="S13" s="174"/>
      <c r="T13" s="174"/>
      <c r="U13" s="175"/>
      <c r="V13" s="172">
        <v>12</v>
      </c>
      <c r="W13" s="173" t="s">
        <v>177</v>
      </c>
      <c r="X13" s="178">
        <v>3</v>
      </c>
      <c r="Y13" s="174"/>
      <c r="Z13" s="174"/>
      <c r="AA13" s="174"/>
      <c r="AB13" s="175"/>
    </row>
    <row r="14" spans="1:256">
      <c r="A14" s="171">
        <v>13</v>
      </c>
      <c r="B14" s="173" t="s">
        <v>178</v>
      </c>
      <c r="C14" s="174">
        <v>123.586</v>
      </c>
      <c r="D14" s="174" t="s">
        <v>167</v>
      </c>
      <c r="E14" s="174">
        <v>4.9000000000000002E-2</v>
      </c>
      <c r="F14" s="174" t="s">
        <v>179</v>
      </c>
      <c r="G14" s="180" t="s">
        <v>180</v>
      </c>
      <c r="H14" s="172">
        <v>13</v>
      </c>
      <c r="I14" s="173"/>
      <c r="J14" s="174"/>
      <c r="K14" s="174"/>
      <c r="L14" s="174"/>
      <c r="M14" s="174"/>
      <c r="N14" s="175"/>
      <c r="O14" s="172">
        <v>13</v>
      </c>
      <c r="P14" s="173"/>
      <c r="Q14" s="174"/>
      <c r="R14" s="174"/>
      <c r="S14" s="174"/>
      <c r="T14" s="174"/>
      <c r="U14" s="175"/>
      <c r="V14" s="172">
        <v>13</v>
      </c>
      <c r="W14" s="173">
        <v>0.397819946692127</v>
      </c>
      <c r="X14" s="174">
        <v>0.50360074532910304</v>
      </c>
      <c r="Y14" s="174">
        <v>0.43746445601294887</v>
      </c>
      <c r="Z14" s="174">
        <v>0.36148062463851932</v>
      </c>
      <c r="AA14" s="174">
        <v>0.32200933827080974</v>
      </c>
      <c r="AB14" s="175"/>
    </row>
    <row r="15" spans="1:256">
      <c r="A15" s="171">
        <v>14</v>
      </c>
      <c r="H15" s="172">
        <v>14</v>
      </c>
      <c r="I15" s="173"/>
      <c r="J15" s="174"/>
      <c r="K15" s="174"/>
      <c r="L15" s="174"/>
      <c r="M15" s="174"/>
      <c r="N15" s="175"/>
      <c r="O15" s="172">
        <v>14</v>
      </c>
      <c r="P15" s="173"/>
      <c r="Q15" s="174"/>
      <c r="R15" s="174"/>
      <c r="S15" s="174"/>
      <c r="T15" s="174"/>
      <c r="U15" s="175"/>
      <c r="V15" s="172">
        <v>14</v>
      </c>
      <c r="W15" s="173"/>
      <c r="X15" s="174"/>
      <c r="Y15" s="174"/>
      <c r="Z15" s="174"/>
      <c r="AA15" s="174"/>
      <c r="AB15" s="175"/>
    </row>
    <row r="16" spans="1:256">
      <c r="A16" s="171">
        <v>15</v>
      </c>
      <c r="B16" s="142" t="s">
        <v>181</v>
      </c>
      <c r="C16" s="143" t="s">
        <v>182</v>
      </c>
      <c r="H16" s="172">
        <v>15</v>
      </c>
      <c r="I16" s="173"/>
      <c r="J16" s="174"/>
      <c r="K16" s="174"/>
      <c r="L16" s="174"/>
      <c r="M16" s="174"/>
      <c r="N16" s="175"/>
      <c r="O16" s="172">
        <v>15</v>
      </c>
      <c r="P16" s="173"/>
      <c r="Q16" s="174"/>
      <c r="R16" s="174"/>
      <c r="S16" s="174"/>
      <c r="T16" s="174"/>
      <c r="U16" s="175"/>
      <c r="V16" s="172">
        <v>15</v>
      </c>
      <c r="W16" s="173"/>
      <c r="X16" s="174"/>
      <c r="Y16" s="174"/>
      <c r="Z16" s="174"/>
      <c r="AA16" s="174"/>
      <c r="AB16" s="175"/>
    </row>
    <row r="17" spans="1:28">
      <c r="A17" s="171">
        <v>16</v>
      </c>
      <c r="H17" s="172">
        <v>16</v>
      </c>
      <c r="I17" s="173"/>
      <c r="J17" s="174"/>
      <c r="K17" s="174"/>
      <c r="L17" s="174"/>
      <c r="M17" s="174"/>
      <c r="N17" s="175"/>
      <c r="O17" s="172">
        <v>16</v>
      </c>
      <c r="P17" s="173"/>
      <c r="Q17" s="174"/>
      <c r="R17" s="174"/>
      <c r="S17" s="174"/>
      <c r="T17" s="174"/>
      <c r="U17" s="175"/>
      <c r="V17" s="172">
        <v>16</v>
      </c>
      <c r="W17" s="173"/>
      <c r="X17" s="174"/>
      <c r="Y17" s="174"/>
      <c r="Z17" s="174"/>
      <c r="AA17" s="174"/>
      <c r="AB17" s="175"/>
    </row>
    <row r="18" spans="1:28">
      <c r="A18" s="171">
        <v>17</v>
      </c>
      <c r="H18" s="172">
        <v>17</v>
      </c>
      <c r="I18" s="173"/>
      <c r="J18" s="174"/>
      <c r="K18" s="174"/>
      <c r="L18" s="174"/>
      <c r="M18" s="174"/>
      <c r="N18" s="175"/>
      <c r="O18" s="172">
        <v>17</v>
      </c>
      <c r="P18" s="173" t="s">
        <v>167</v>
      </c>
      <c r="Q18" s="174">
        <v>0.16408746141521455</v>
      </c>
      <c r="R18" s="174"/>
      <c r="S18" s="174"/>
      <c r="T18" s="174"/>
      <c r="U18" s="175"/>
      <c r="V18" s="172">
        <v>17</v>
      </c>
      <c r="W18" s="173"/>
      <c r="X18" s="174"/>
      <c r="Y18" s="174"/>
      <c r="Z18" s="174"/>
      <c r="AA18" s="174"/>
      <c r="AB18" s="175"/>
    </row>
    <row r="19" spans="1:28">
      <c r="A19" s="171">
        <v>18</v>
      </c>
      <c r="B19" s="142" t="s">
        <v>183</v>
      </c>
      <c r="C19" s="143">
        <v>14.142135623730951</v>
      </c>
      <c r="H19" s="172">
        <v>18</v>
      </c>
      <c r="I19" s="173"/>
      <c r="J19" s="174"/>
      <c r="K19" s="174"/>
      <c r="L19" s="174"/>
      <c r="M19" s="174"/>
      <c r="N19" s="175"/>
      <c r="O19" s="172">
        <v>18</v>
      </c>
      <c r="P19" s="173"/>
      <c r="Q19" s="174"/>
      <c r="R19" s="174"/>
      <c r="S19" s="174"/>
      <c r="T19" s="174"/>
      <c r="U19" s="175"/>
      <c r="V19" s="172">
        <v>18</v>
      </c>
      <c r="W19" s="173" t="s">
        <v>184</v>
      </c>
      <c r="X19" s="178">
        <v>5</v>
      </c>
      <c r="Y19" s="174"/>
      <c r="Z19" s="174"/>
      <c r="AA19" s="174"/>
      <c r="AB19" s="175"/>
    </row>
    <row r="20" spans="1:28">
      <c r="A20" s="171">
        <v>19</v>
      </c>
      <c r="H20" s="172">
        <v>19</v>
      </c>
      <c r="I20" s="173"/>
      <c r="J20" s="174"/>
      <c r="K20" s="174"/>
      <c r="L20" s="174"/>
      <c r="M20" s="174"/>
      <c r="N20" s="175"/>
      <c r="O20" s="172">
        <v>19</v>
      </c>
      <c r="P20" s="173" t="s">
        <v>167</v>
      </c>
      <c r="Q20" s="174">
        <v>0.189</v>
      </c>
      <c r="R20" s="174" t="s">
        <v>185</v>
      </c>
      <c r="S20" s="174">
        <v>7.0999999999999994E-2</v>
      </c>
      <c r="T20" s="174"/>
      <c r="U20" s="175"/>
      <c r="V20" s="172">
        <v>19</v>
      </c>
      <c r="W20" s="173"/>
      <c r="X20" s="174"/>
      <c r="Y20" s="174"/>
      <c r="Z20" s="174"/>
      <c r="AA20" s="174"/>
      <c r="AB20" s="175"/>
    </row>
    <row r="21" spans="1:28">
      <c r="A21" s="171">
        <v>20</v>
      </c>
      <c r="H21" s="172">
        <v>20</v>
      </c>
      <c r="I21" s="173"/>
      <c r="J21" s="174"/>
      <c r="K21" s="174"/>
      <c r="L21" s="174"/>
      <c r="M21" s="174"/>
      <c r="N21" s="175"/>
      <c r="O21" s="172">
        <v>20</v>
      </c>
      <c r="P21" s="173"/>
      <c r="Q21" s="174"/>
      <c r="R21" s="174"/>
      <c r="S21" s="174"/>
      <c r="T21" s="174"/>
      <c r="U21" s="175"/>
      <c r="V21" s="172">
        <v>20</v>
      </c>
      <c r="W21" s="173"/>
      <c r="X21" s="174"/>
      <c r="Y21" s="174"/>
      <c r="Z21" s="174"/>
      <c r="AA21" s="174"/>
      <c r="AB21" s="175"/>
    </row>
    <row r="22" spans="1:28">
      <c r="A22" s="171">
        <v>21</v>
      </c>
      <c r="B22" s="173" t="s">
        <v>186</v>
      </c>
      <c r="H22" s="172">
        <v>21</v>
      </c>
      <c r="I22" s="173"/>
      <c r="J22" s="174"/>
      <c r="K22" s="174"/>
      <c r="L22" s="174"/>
      <c r="M22" s="174"/>
      <c r="N22" s="175"/>
      <c r="O22" s="172">
        <v>21</v>
      </c>
      <c r="P22" s="173"/>
      <c r="Q22" s="174"/>
      <c r="R22" s="174"/>
      <c r="S22" s="174"/>
      <c r="T22" s="174"/>
      <c r="U22" s="175"/>
      <c r="V22" s="172">
        <v>21</v>
      </c>
      <c r="W22" s="173"/>
      <c r="X22" s="174"/>
      <c r="Y22" s="174"/>
      <c r="Z22" s="174"/>
      <c r="AA22" s="174"/>
      <c r="AB22" s="175"/>
    </row>
    <row r="23" spans="1:28">
      <c r="A23" s="171">
        <v>22</v>
      </c>
      <c r="H23" s="172">
        <v>22</v>
      </c>
      <c r="I23" s="173"/>
      <c r="J23" s="174"/>
      <c r="K23" s="174"/>
      <c r="L23" s="174"/>
      <c r="M23" s="174"/>
      <c r="N23" s="175"/>
      <c r="O23" s="172">
        <v>22</v>
      </c>
      <c r="P23" s="173"/>
      <c r="Q23" s="174"/>
      <c r="R23" s="174"/>
      <c r="S23" s="174"/>
      <c r="T23" s="174"/>
      <c r="U23" s="175"/>
      <c r="V23" s="172">
        <v>22</v>
      </c>
      <c r="W23" s="173" t="s">
        <v>187</v>
      </c>
      <c r="X23" s="174" t="s">
        <v>188</v>
      </c>
      <c r="Y23" s="174"/>
      <c r="Z23" s="174"/>
      <c r="AA23" s="174"/>
      <c r="AB23" s="175"/>
    </row>
    <row r="24" spans="1:28">
      <c r="A24" s="171">
        <v>23</v>
      </c>
      <c r="H24" s="172">
        <v>23</v>
      </c>
      <c r="I24" s="173"/>
      <c r="J24" s="174"/>
      <c r="K24" s="174"/>
      <c r="L24" s="174"/>
      <c r="M24" s="174"/>
      <c r="N24" s="175"/>
      <c r="O24" s="172">
        <v>23</v>
      </c>
      <c r="P24" s="173"/>
      <c r="Q24" s="174"/>
      <c r="R24" s="174"/>
      <c r="S24" s="174"/>
      <c r="T24" s="174"/>
      <c r="U24" s="175"/>
      <c r="V24" s="172">
        <v>23</v>
      </c>
      <c r="W24" s="173"/>
      <c r="X24" s="174"/>
      <c r="Y24" s="174"/>
      <c r="Z24" s="174"/>
      <c r="AA24" s="174"/>
      <c r="AB24" s="175"/>
    </row>
    <row r="25" spans="1:28">
      <c r="A25" s="171">
        <v>24</v>
      </c>
      <c r="B25" s="145" t="s">
        <v>146</v>
      </c>
      <c r="C25" s="146">
        <v>7.1643999999999999E-2</v>
      </c>
      <c r="D25" s="146" t="s">
        <v>144</v>
      </c>
      <c r="E25" s="143" t="s">
        <v>189</v>
      </c>
      <c r="F25" s="143">
        <v>1560.5505294966324</v>
      </c>
      <c r="H25" s="172">
        <v>24</v>
      </c>
      <c r="I25" s="173"/>
      <c r="J25" s="174"/>
      <c r="K25" s="174"/>
      <c r="L25" s="174"/>
      <c r="M25" s="174"/>
      <c r="N25" s="175"/>
      <c r="O25" s="172">
        <v>24</v>
      </c>
      <c r="P25" s="173" t="s">
        <v>190</v>
      </c>
      <c r="Q25" s="174">
        <v>1.4331210191082801E-2</v>
      </c>
      <c r="R25" s="174"/>
      <c r="S25" s="174"/>
      <c r="T25" s="174"/>
      <c r="U25" s="175"/>
      <c r="V25" s="172">
        <v>24</v>
      </c>
      <c r="W25" s="173">
        <v>1.4E-2</v>
      </c>
      <c r="X25" s="174"/>
      <c r="Y25" s="174"/>
      <c r="Z25" s="174"/>
      <c r="AA25" s="174"/>
      <c r="AB25" s="175"/>
    </row>
    <row r="26" spans="1:28">
      <c r="A26" s="171">
        <v>25</v>
      </c>
      <c r="H26" s="172">
        <v>25</v>
      </c>
      <c r="I26" s="173"/>
      <c r="J26" s="174"/>
      <c r="K26" s="174"/>
      <c r="L26" s="174"/>
      <c r="M26" s="174"/>
      <c r="N26" s="175"/>
      <c r="O26" s="172">
        <v>25</v>
      </c>
      <c r="P26" s="173"/>
      <c r="Q26" s="174"/>
      <c r="R26" s="174"/>
      <c r="S26" s="174"/>
      <c r="T26" s="174"/>
      <c r="U26" s="175"/>
      <c r="V26" s="172">
        <v>25</v>
      </c>
      <c r="W26" s="173"/>
      <c r="X26" s="174"/>
      <c r="Y26" s="174"/>
      <c r="Z26" s="174"/>
      <c r="AA26" s="174"/>
      <c r="AB26" s="175"/>
    </row>
    <row r="27" spans="1:28">
      <c r="A27" s="171">
        <v>26</v>
      </c>
      <c r="H27" s="172">
        <v>26</v>
      </c>
      <c r="I27" s="173"/>
      <c r="J27" s="174"/>
      <c r="K27" s="174"/>
      <c r="L27" s="174"/>
      <c r="M27" s="174"/>
      <c r="N27" s="175"/>
      <c r="O27" s="172">
        <v>26</v>
      </c>
      <c r="P27" s="173" t="s">
        <v>191</v>
      </c>
      <c r="Q27" s="174">
        <v>7.5</v>
      </c>
      <c r="R27" s="174"/>
      <c r="S27" s="174"/>
      <c r="T27" s="174"/>
      <c r="U27" s="175"/>
      <c r="V27" s="172">
        <v>26</v>
      </c>
      <c r="W27" s="173"/>
      <c r="X27" s="174"/>
      <c r="Y27" s="174"/>
      <c r="Z27" s="174"/>
      <c r="AA27" s="174"/>
      <c r="AB27" s="175"/>
    </row>
    <row r="28" spans="1:28">
      <c r="A28" s="171">
        <v>27</v>
      </c>
      <c r="H28" s="172">
        <v>27</v>
      </c>
      <c r="I28" s="173"/>
      <c r="J28" s="174"/>
      <c r="K28" s="174"/>
      <c r="L28" s="174"/>
      <c r="M28" s="174"/>
      <c r="N28" s="175"/>
      <c r="O28" s="172">
        <v>27</v>
      </c>
      <c r="P28" s="173"/>
      <c r="Q28" s="174"/>
      <c r="R28" s="174"/>
      <c r="S28" s="174"/>
      <c r="T28" s="174"/>
      <c r="U28" s="175"/>
      <c r="V28" s="172">
        <v>27</v>
      </c>
      <c r="W28" s="173" t="s">
        <v>192</v>
      </c>
      <c r="X28" s="174">
        <v>0.2</v>
      </c>
      <c r="Y28" s="174"/>
      <c r="Z28" s="174"/>
      <c r="AA28" s="174"/>
      <c r="AB28" s="175"/>
    </row>
    <row r="29" spans="1:28">
      <c r="A29" s="171">
        <v>28</v>
      </c>
      <c r="B29" s="173" t="s">
        <v>151</v>
      </c>
      <c r="C29" s="174">
        <v>8</v>
      </c>
      <c r="D29" s="174" t="s">
        <v>193</v>
      </c>
      <c r="H29" s="172">
        <v>28</v>
      </c>
      <c r="I29" s="173"/>
      <c r="J29" s="174"/>
      <c r="K29" s="174"/>
      <c r="L29" s="174"/>
      <c r="M29" s="174"/>
      <c r="N29" s="175"/>
      <c r="O29" s="172">
        <v>28</v>
      </c>
      <c r="P29" s="173"/>
      <c r="Q29" s="174"/>
      <c r="R29" s="174"/>
      <c r="S29" s="174"/>
      <c r="T29" s="174"/>
      <c r="U29" s="175"/>
      <c r="V29" s="172">
        <v>28</v>
      </c>
      <c r="W29" s="173" t="s">
        <v>194</v>
      </c>
      <c r="X29" s="174">
        <v>2</v>
      </c>
      <c r="Y29" s="174"/>
      <c r="Z29" s="174"/>
      <c r="AA29" s="174"/>
      <c r="AB29" s="175"/>
    </row>
    <row r="30" spans="1:28">
      <c r="A30" s="171">
        <v>29</v>
      </c>
      <c r="B30" s="145" t="s">
        <v>150</v>
      </c>
      <c r="C30" s="146">
        <v>15.643000000000001</v>
      </c>
      <c r="D30" s="146" t="s">
        <v>144</v>
      </c>
      <c r="E30" s="146" t="s">
        <v>151</v>
      </c>
      <c r="F30" s="141" t="s">
        <v>153</v>
      </c>
      <c r="G30" s="147" t="s">
        <v>144</v>
      </c>
      <c r="H30" s="172">
        <v>29</v>
      </c>
      <c r="I30" s="173"/>
      <c r="J30" s="174"/>
      <c r="K30" s="174"/>
      <c r="L30" s="174"/>
      <c r="M30" s="174"/>
      <c r="N30" s="175"/>
      <c r="O30" s="172">
        <v>29</v>
      </c>
      <c r="P30" s="173"/>
      <c r="Q30" s="174"/>
      <c r="R30" s="174"/>
      <c r="S30" s="174"/>
      <c r="T30" s="174"/>
      <c r="U30" s="175"/>
      <c r="V30" s="172">
        <v>29</v>
      </c>
      <c r="W30" s="173"/>
      <c r="X30" s="174"/>
      <c r="Y30" s="174"/>
      <c r="Z30" s="174"/>
      <c r="AA30" s="174"/>
      <c r="AB30" s="175"/>
    </row>
    <row r="31" spans="1:28">
      <c r="A31" s="171">
        <v>30</v>
      </c>
      <c r="H31" s="172">
        <v>30</v>
      </c>
      <c r="I31" s="173"/>
      <c r="J31" s="174"/>
      <c r="K31" s="174"/>
      <c r="L31" s="174"/>
      <c r="M31" s="174"/>
      <c r="N31" s="175"/>
      <c r="O31" s="172">
        <v>30</v>
      </c>
      <c r="P31" s="173"/>
      <c r="Q31" s="174"/>
      <c r="R31" s="174"/>
      <c r="S31" s="174"/>
      <c r="T31" s="174"/>
      <c r="U31" s="175"/>
      <c r="V31" s="172">
        <v>30</v>
      </c>
      <c r="W31" s="173"/>
      <c r="X31" s="174"/>
      <c r="Y31" s="174"/>
      <c r="Z31" s="174"/>
      <c r="AA31" s="174"/>
      <c r="AB31" s="175"/>
    </row>
    <row r="32" spans="1:28">
      <c r="A32" s="171">
        <v>31</v>
      </c>
      <c r="H32" s="172">
        <v>31</v>
      </c>
      <c r="I32" s="173"/>
      <c r="J32" s="174"/>
      <c r="K32" s="174"/>
      <c r="L32" s="174"/>
      <c r="M32" s="174"/>
      <c r="N32" s="175"/>
      <c r="O32" s="172">
        <v>31</v>
      </c>
      <c r="P32" s="173"/>
      <c r="Q32" s="174"/>
      <c r="R32" s="174"/>
      <c r="S32" s="174"/>
      <c r="T32" s="174"/>
      <c r="U32" s="175"/>
      <c r="V32" s="172">
        <v>31</v>
      </c>
      <c r="W32" s="173"/>
      <c r="X32" s="174"/>
      <c r="Y32" s="174"/>
      <c r="Z32" s="174"/>
      <c r="AA32" s="174"/>
      <c r="AB32" s="175"/>
    </row>
    <row r="33" spans="1:28">
      <c r="A33" s="171">
        <v>32</v>
      </c>
      <c r="H33" s="172">
        <v>32</v>
      </c>
      <c r="I33" s="173"/>
      <c r="J33" s="174"/>
      <c r="K33" s="174"/>
      <c r="L33" s="174"/>
      <c r="M33" s="174"/>
      <c r="N33" s="175"/>
      <c r="O33" s="172">
        <v>32</v>
      </c>
      <c r="P33" s="173" t="s">
        <v>195</v>
      </c>
      <c r="Q33" s="174"/>
      <c r="R33" s="174"/>
      <c r="S33" s="174"/>
      <c r="T33" s="174"/>
      <c r="U33" s="175"/>
      <c r="V33" s="172">
        <v>32</v>
      </c>
      <c r="W33" s="173"/>
      <c r="X33" s="174"/>
      <c r="Y33" s="174"/>
      <c r="Z33" s="174"/>
      <c r="AA33" s="174"/>
      <c r="AB33" s="175"/>
    </row>
    <row r="34" spans="1:28">
      <c r="A34" s="171">
        <v>33</v>
      </c>
      <c r="H34" s="172">
        <v>33</v>
      </c>
      <c r="I34" s="173"/>
      <c r="J34" s="174"/>
      <c r="K34" s="174"/>
      <c r="L34" s="174"/>
      <c r="M34" s="174"/>
      <c r="N34" s="175"/>
      <c r="O34" s="172">
        <v>33</v>
      </c>
      <c r="P34" s="173"/>
      <c r="Q34" s="174"/>
      <c r="R34" s="174"/>
      <c r="S34" s="174"/>
      <c r="T34" s="174"/>
      <c r="U34" s="175"/>
      <c r="V34" s="172">
        <v>33</v>
      </c>
      <c r="W34" s="173"/>
      <c r="X34" s="174"/>
      <c r="Y34" s="174"/>
      <c r="Z34" s="174"/>
      <c r="AA34" s="174"/>
      <c r="AB34" s="175"/>
    </row>
    <row r="35" spans="1:28">
      <c r="A35" s="171">
        <v>34</v>
      </c>
      <c r="H35" s="172">
        <v>34</v>
      </c>
      <c r="I35" s="173"/>
      <c r="J35" s="174"/>
      <c r="K35" s="174"/>
      <c r="L35" s="174"/>
      <c r="M35" s="174"/>
      <c r="N35" s="175"/>
      <c r="O35" s="172">
        <v>34</v>
      </c>
      <c r="P35" s="173"/>
      <c r="Q35" s="174"/>
      <c r="R35" s="174"/>
      <c r="S35" s="174"/>
      <c r="T35" s="174"/>
      <c r="U35" s="175"/>
      <c r="V35" s="172">
        <v>34</v>
      </c>
      <c r="W35" s="173"/>
      <c r="X35" s="174"/>
      <c r="Y35" s="174"/>
      <c r="Z35" s="174"/>
      <c r="AA35" s="174"/>
      <c r="AB35" s="175"/>
    </row>
    <row r="36" spans="1:28">
      <c r="A36" s="171">
        <v>35</v>
      </c>
      <c r="H36" s="172">
        <v>35</v>
      </c>
      <c r="I36" s="173"/>
      <c r="J36" s="174"/>
      <c r="K36" s="174"/>
      <c r="L36" s="174"/>
      <c r="M36" s="174"/>
      <c r="N36" s="175"/>
      <c r="O36" s="172">
        <v>35</v>
      </c>
      <c r="P36" s="173"/>
      <c r="Q36" s="174"/>
      <c r="R36" s="174"/>
      <c r="S36" s="174"/>
      <c r="T36" s="174"/>
      <c r="U36" s="175"/>
      <c r="V36" s="172">
        <v>35</v>
      </c>
      <c r="W36" s="173"/>
      <c r="X36" s="174"/>
      <c r="Y36" s="174"/>
      <c r="Z36" s="174"/>
      <c r="AA36" s="174"/>
      <c r="AB36" s="175"/>
    </row>
    <row r="37" spans="1:28">
      <c r="A37" s="171">
        <v>36</v>
      </c>
      <c r="H37" s="172">
        <v>36</v>
      </c>
      <c r="I37" s="173"/>
      <c r="J37" s="174"/>
      <c r="K37" s="174"/>
      <c r="L37" s="174"/>
      <c r="M37" s="174"/>
      <c r="N37" s="175"/>
      <c r="O37" s="172">
        <v>36</v>
      </c>
      <c r="P37" s="173"/>
      <c r="Q37" s="174"/>
      <c r="R37" s="174"/>
      <c r="S37" s="174"/>
      <c r="T37" s="174"/>
      <c r="U37" s="175"/>
      <c r="V37" s="172">
        <v>36</v>
      </c>
      <c r="W37" s="173" t="s">
        <v>196</v>
      </c>
      <c r="X37" s="174" t="s">
        <v>197</v>
      </c>
      <c r="Y37" s="174" t="s">
        <v>198</v>
      </c>
      <c r="Z37" s="174" t="s">
        <v>199</v>
      </c>
      <c r="AA37" s="174"/>
      <c r="AB37" s="175"/>
    </row>
    <row r="38" spans="1:28">
      <c r="A38" s="171">
        <v>37</v>
      </c>
      <c r="B38" s="142" t="s">
        <v>142</v>
      </c>
      <c r="C38" s="143">
        <v>336.6698229381816</v>
      </c>
      <c r="D38" s="143" t="s">
        <v>143</v>
      </c>
      <c r="E38" s="143">
        <v>3.3243730822516832E-2</v>
      </c>
      <c r="H38" s="172">
        <v>37</v>
      </c>
      <c r="I38" s="173"/>
      <c r="J38" s="174"/>
      <c r="K38" s="174"/>
      <c r="L38" s="174"/>
      <c r="M38" s="174"/>
      <c r="N38" s="175"/>
      <c r="O38" s="172">
        <v>37</v>
      </c>
      <c r="P38" s="173"/>
      <c r="Q38" s="174"/>
      <c r="R38" s="174"/>
      <c r="S38" s="174"/>
      <c r="T38" s="174"/>
      <c r="U38" s="175"/>
      <c r="V38" s="172">
        <v>37</v>
      </c>
      <c r="W38" s="173"/>
      <c r="X38" s="174"/>
      <c r="Y38" s="174"/>
      <c r="Z38" s="174"/>
      <c r="AA38" s="174"/>
      <c r="AB38" s="175"/>
    </row>
    <row r="39" spans="1:28">
      <c r="A39" s="171">
        <v>38</v>
      </c>
      <c r="H39" s="172">
        <v>38</v>
      </c>
      <c r="I39" s="173"/>
      <c r="J39" s="174"/>
      <c r="K39" s="174"/>
      <c r="L39" s="174"/>
      <c r="M39" s="174"/>
      <c r="N39" s="175"/>
      <c r="O39" s="172">
        <v>38</v>
      </c>
      <c r="P39" s="173"/>
      <c r="Q39" s="174"/>
      <c r="R39" s="174"/>
      <c r="S39" s="174"/>
      <c r="T39" s="174"/>
      <c r="U39" s="175"/>
      <c r="V39" s="172">
        <v>38</v>
      </c>
      <c r="W39" s="173"/>
      <c r="X39" s="174"/>
      <c r="Y39" s="174"/>
      <c r="Z39" s="174"/>
      <c r="AA39" s="174"/>
      <c r="AB39" s="175"/>
    </row>
    <row r="40" spans="1:28">
      <c r="A40" s="171">
        <v>39</v>
      </c>
      <c r="H40" s="172">
        <v>39</v>
      </c>
      <c r="I40" s="173"/>
      <c r="J40" s="174"/>
      <c r="K40" s="174"/>
      <c r="L40" s="174"/>
      <c r="M40" s="174"/>
      <c r="N40" s="175"/>
      <c r="O40" s="172">
        <v>39</v>
      </c>
      <c r="P40" s="173"/>
      <c r="Q40" s="174"/>
      <c r="R40" s="174"/>
      <c r="S40" s="174"/>
      <c r="T40" s="174"/>
      <c r="U40" s="175"/>
      <c r="V40" s="172">
        <v>39</v>
      </c>
      <c r="W40" s="173"/>
      <c r="X40" s="174"/>
      <c r="Y40" s="174"/>
      <c r="Z40" s="174"/>
      <c r="AA40" s="174"/>
      <c r="AB40" s="175"/>
    </row>
    <row r="41" spans="1:28">
      <c r="A41" s="171">
        <v>40</v>
      </c>
      <c r="B41" s="142" t="s">
        <v>200</v>
      </c>
      <c r="C41" s="143" t="s">
        <v>201</v>
      </c>
      <c r="H41" s="172">
        <v>40</v>
      </c>
      <c r="I41" s="173"/>
      <c r="J41" s="174"/>
      <c r="K41" s="174"/>
      <c r="L41" s="174"/>
      <c r="M41" s="174"/>
      <c r="N41" s="175"/>
      <c r="O41" s="172">
        <v>40</v>
      </c>
      <c r="P41" s="173"/>
      <c r="Q41" s="174"/>
      <c r="R41" s="174"/>
      <c r="S41" s="174"/>
      <c r="T41" s="174"/>
      <c r="U41" s="175"/>
      <c r="V41" s="172">
        <v>40</v>
      </c>
      <c r="W41" s="173"/>
      <c r="X41" s="174"/>
      <c r="Y41" s="174"/>
      <c r="Z41" s="174"/>
      <c r="AA41" s="174"/>
      <c r="AB41" s="175"/>
    </row>
    <row r="42" spans="1:28">
      <c r="A42" s="171">
        <v>41</v>
      </c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>
        <v>41</v>
      </c>
      <c r="W42" s="172" t="s">
        <v>202</v>
      </c>
      <c r="X42" s="172">
        <v>19.780219780219777</v>
      </c>
      <c r="Y42" s="172"/>
      <c r="Z42" s="172"/>
      <c r="AA42" s="172"/>
      <c r="AB42" s="172"/>
    </row>
    <row r="43" spans="1:28">
      <c r="A43" s="171">
        <v>42</v>
      </c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>
        <v>42</v>
      </c>
      <c r="W43" s="172"/>
      <c r="X43" s="172"/>
      <c r="Y43" s="172"/>
      <c r="Z43" s="172"/>
      <c r="AA43" s="172"/>
      <c r="AB43" s="172"/>
    </row>
    <row r="44" spans="1:28">
      <c r="A44" s="171">
        <v>43</v>
      </c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>
        <v>43</v>
      </c>
      <c r="W44" s="172"/>
      <c r="X44" s="172"/>
      <c r="Y44" s="172"/>
      <c r="Z44" s="172"/>
      <c r="AA44" s="172"/>
      <c r="AB44" s="172"/>
    </row>
    <row r="45" spans="1:28">
      <c r="A45" s="171">
        <v>44</v>
      </c>
      <c r="B45" s="142" t="s">
        <v>203</v>
      </c>
      <c r="C45" s="143" t="s">
        <v>204</v>
      </c>
      <c r="D45" s="143" t="s">
        <v>205</v>
      </c>
      <c r="E45" s="143" t="s">
        <v>206</v>
      </c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>
        <v>44</v>
      </c>
      <c r="W45" s="172"/>
      <c r="X45" s="172"/>
      <c r="Y45" s="172"/>
      <c r="Z45" s="172"/>
      <c r="AA45" s="172"/>
      <c r="AB45" s="172"/>
    </row>
    <row r="46" spans="1:28">
      <c r="A46" s="171">
        <v>45</v>
      </c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>
        <v>45</v>
      </c>
      <c r="W46" s="172"/>
      <c r="X46" s="172"/>
      <c r="Y46" s="172"/>
      <c r="Z46" s="172"/>
      <c r="AA46" s="172"/>
      <c r="AB46" s="172"/>
    </row>
    <row r="47" spans="1:28">
      <c r="A47" s="171">
        <v>46</v>
      </c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>
        <v>46</v>
      </c>
      <c r="W47" s="172"/>
      <c r="X47" s="172"/>
      <c r="Y47" s="172"/>
      <c r="Z47" s="172"/>
      <c r="AA47" s="172"/>
      <c r="AB47" s="172"/>
    </row>
    <row r="48" spans="1:28">
      <c r="A48" s="171">
        <v>47</v>
      </c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>
        <v>47</v>
      </c>
      <c r="W48" s="172"/>
      <c r="X48" s="172"/>
      <c r="Y48" s="172"/>
      <c r="Z48" s="172"/>
      <c r="AA48" s="172"/>
      <c r="AB48" s="172"/>
    </row>
    <row r="49" spans="1:28">
      <c r="A49" s="171">
        <v>48</v>
      </c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>
        <v>48</v>
      </c>
      <c r="W49" s="172"/>
      <c r="X49" s="172"/>
      <c r="Y49" s="172"/>
      <c r="Z49" s="172"/>
      <c r="AA49" s="172"/>
      <c r="AB49" s="172"/>
    </row>
    <row r="50" spans="1:28">
      <c r="A50" s="171">
        <v>49</v>
      </c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>
        <v>49</v>
      </c>
      <c r="W50" s="172"/>
      <c r="X50" s="172"/>
      <c r="Y50" s="172"/>
      <c r="Z50" s="172"/>
      <c r="AA50" s="172"/>
      <c r="AB50" s="172"/>
    </row>
    <row r="51" spans="1:28">
      <c r="A51" s="171">
        <v>50</v>
      </c>
      <c r="B51" s="145" t="s">
        <v>146</v>
      </c>
      <c r="C51" s="146">
        <v>5.9160000000000004</v>
      </c>
      <c r="D51" s="146" t="s">
        <v>144</v>
      </c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>
        <v>50</v>
      </c>
      <c r="W51" s="172"/>
      <c r="X51" s="172"/>
      <c r="Y51" s="172"/>
      <c r="Z51" s="172"/>
      <c r="AA51" s="172"/>
      <c r="AB51" s="172"/>
    </row>
    <row r="52" spans="1:28">
      <c r="A52" s="171">
        <v>51</v>
      </c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</row>
    <row r="53" spans="1:28">
      <c r="A53" s="171">
        <v>52</v>
      </c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</row>
    <row r="54" spans="1:28">
      <c r="A54" s="171">
        <v>53</v>
      </c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</row>
    <row r="55" spans="1:28">
      <c r="A55" s="171">
        <v>54</v>
      </c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</row>
    <row r="56" spans="1:28">
      <c r="A56" s="171">
        <v>55</v>
      </c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</row>
    <row r="57" spans="1:28">
      <c r="A57" s="171">
        <v>56</v>
      </c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</row>
    <row r="58" spans="1:28">
      <c r="A58" s="171">
        <v>57</v>
      </c>
      <c r="B58" s="142" t="s">
        <v>207</v>
      </c>
      <c r="C58" s="143" t="s">
        <v>208</v>
      </c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</row>
    <row r="59" spans="1:28">
      <c r="A59" s="171">
        <v>58</v>
      </c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</row>
    <row r="60" spans="1:28">
      <c r="A60" s="171">
        <v>59</v>
      </c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</row>
    <row r="61" spans="1:28">
      <c r="A61" s="171">
        <v>60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</row>
    <row r="62" spans="1:28">
      <c r="A62" s="171">
        <v>61</v>
      </c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</row>
    <row r="63" spans="1:28">
      <c r="A63" s="171">
        <v>62</v>
      </c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</row>
    <row r="64" spans="1:28">
      <c r="A64" s="171">
        <v>63</v>
      </c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</row>
    <row r="65" spans="1:28">
      <c r="A65" s="171">
        <v>64</v>
      </c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</row>
    <row r="66" spans="1:28">
      <c r="A66" s="171">
        <v>65</v>
      </c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</row>
    <row r="67" spans="1:28">
      <c r="A67" s="171">
        <v>66</v>
      </c>
      <c r="B67" s="145" t="s">
        <v>146</v>
      </c>
      <c r="C67" s="146">
        <v>23.479500000000002</v>
      </c>
      <c r="D67" s="146" t="s">
        <v>145</v>
      </c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</row>
    <row r="68" spans="1:28">
      <c r="A68" s="171">
        <v>67</v>
      </c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</row>
    <row r="69" spans="1:28">
      <c r="A69" s="171">
        <v>68</v>
      </c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</row>
    <row r="70" spans="1:28">
      <c r="A70" s="171">
        <v>69</v>
      </c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</row>
    <row r="71" spans="1:28">
      <c r="A71" s="171">
        <v>70</v>
      </c>
      <c r="B71" s="173" t="s">
        <v>209</v>
      </c>
      <c r="C71" s="178">
        <v>7.57</v>
      </c>
      <c r="D71" s="298" t="s">
        <v>210</v>
      </c>
      <c r="E71" s="298"/>
      <c r="F71" s="174">
        <v>0.66</v>
      </c>
      <c r="G71" s="175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</row>
    <row r="72" spans="1:28">
      <c r="A72" s="171">
        <v>71</v>
      </c>
      <c r="B72" s="173" t="s">
        <v>151</v>
      </c>
      <c r="C72" s="174">
        <v>2.9210831161594997E-2</v>
      </c>
      <c r="D72" s="174"/>
      <c r="E72" s="174"/>
      <c r="F72" s="174"/>
      <c r="G72" s="175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</row>
    <row r="73" spans="1:28">
      <c r="A73" s="171">
        <v>72</v>
      </c>
      <c r="B73" s="173"/>
      <c r="C73" s="174"/>
      <c r="D73" s="174"/>
      <c r="E73" s="174"/>
      <c r="F73" s="174"/>
      <c r="G73" s="175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</row>
    <row r="74" spans="1:28">
      <c r="A74" s="171">
        <v>73</v>
      </c>
      <c r="B74" s="173" t="s">
        <v>211</v>
      </c>
      <c r="C74" s="174">
        <v>13.038404810405298</v>
      </c>
      <c r="D74" s="174"/>
      <c r="E74" s="174"/>
      <c r="F74" s="174"/>
      <c r="G74" s="175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</row>
    <row r="75" spans="1:28">
      <c r="A75" s="171">
        <v>74</v>
      </c>
      <c r="B75" s="173"/>
      <c r="C75" s="174"/>
      <c r="D75" s="174"/>
      <c r="E75" s="174"/>
      <c r="F75" s="174"/>
      <c r="G75" s="175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</row>
    <row r="76" spans="1:28">
      <c r="A76" s="171">
        <v>75</v>
      </c>
      <c r="B76" s="173"/>
      <c r="C76" s="174"/>
      <c r="D76" s="174"/>
      <c r="E76" s="174"/>
      <c r="F76" s="174"/>
      <c r="G76" s="175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</row>
    <row r="77" spans="1:28">
      <c r="A77" s="171">
        <v>76</v>
      </c>
      <c r="B77" s="173"/>
      <c r="C77" s="174"/>
      <c r="D77" s="174"/>
      <c r="E77" s="174"/>
      <c r="F77" s="174"/>
      <c r="G77" s="175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</row>
    <row r="78" spans="1:28">
      <c r="A78" s="171">
        <v>77</v>
      </c>
      <c r="B78" s="173" t="s">
        <v>151</v>
      </c>
      <c r="C78" s="174">
        <v>7.0000000000000001E-3</v>
      </c>
      <c r="D78" s="174" t="s">
        <v>144</v>
      </c>
      <c r="E78" s="174"/>
      <c r="F78" s="174"/>
      <c r="G78" s="175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</row>
    <row r="79" spans="1:28">
      <c r="A79" s="171">
        <v>78</v>
      </c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</row>
    <row r="80" spans="1:28">
      <c r="A80" s="171">
        <v>79</v>
      </c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</row>
    <row r="81" spans="1:28">
      <c r="A81" s="171">
        <v>80</v>
      </c>
      <c r="H81" s="171"/>
      <c r="I81" s="171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</row>
    <row r="82" spans="1:28">
      <c r="A82" s="171">
        <v>81</v>
      </c>
      <c r="H82" s="171"/>
      <c r="I82" s="171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</row>
    <row r="83" spans="1:28">
      <c r="A83" s="171">
        <v>82</v>
      </c>
      <c r="H83" s="171"/>
      <c r="I83" s="171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</row>
    <row r="84" spans="1:28">
      <c r="A84" s="171">
        <v>83</v>
      </c>
      <c r="H84" s="171"/>
      <c r="I84" s="171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</row>
    <row r="85" spans="1:28">
      <c r="A85" s="171">
        <v>84</v>
      </c>
      <c r="B85" s="173" t="s">
        <v>212</v>
      </c>
      <c r="C85" s="174">
        <f>SQRT(10)*0.5</f>
        <v>1.5811388300841898</v>
      </c>
      <c r="H85" s="171"/>
      <c r="I85" s="171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</row>
    <row r="86" spans="1:28">
      <c r="A86" s="171">
        <v>85</v>
      </c>
      <c r="B86" s="145" t="s">
        <v>142</v>
      </c>
      <c r="C86" s="146">
        <v>50962.58</v>
      </c>
      <c r="D86" s="146" t="s">
        <v>145</v>
      </c>
      <c r="E86" s="146" t="s">
        <v>143</v>
      </c>
      <c r="F86" s="181">
        <v>44.330828144757234</v>
      </c>
      <c r="G86" s="148"/>
      <c r="H86" s="182" t="s">
        <v>178</v>
      </c>
      <c r="I86" s="181">
        <v>144.28</v>
      </c>
      <c r="J86" s="182" t="s">
        <v>213</v>
      </c>
      <c r="K86" s="181">
        <v>353.22</v>
      </c>
      <c r="L86" s="182" t="s">
        <v>167</v>
      </c>
      <c r="M86" s="181">
        <v>0.12</v>
      </c>
      <c r="N86" s="182" t="s">
        <v>185</v>
      </c>
      <c r="O86" s="181">
        <v>0.09</v>
      </c>
      <c r="P86" s="182" t="s">
        <v>142</v>
      </c>
      <c r="Q86" s="181">
        <f>I86*K86</f>
        <v>50962.581600000005</v>
      </c>
      <c r="R86" s="182" t="s">
        <v>143</v>
      </c>
      <c r="S86" s="181">
        <f>SQRT(K86*K86*M86*M86+I86*I86*O86*O86)</f>
        <v>44.330828144757234</v>
      </c>
      <c r="T86" s="172"/>
      <c r="U86" s="172"/>
      <c r="V86" s="172"/>
      <c r="W86" s="172"/>
      <c r="X86" s="172"/>
      <c r="Y86" s="172"/>
      <c r="Z86" s="172"/>
      <c r="AA86" s="172"/>
      <c r="AB86" s="172"/>
    </row>
    <row r="87" spans="1:28">
      <c r="A87" s="171">
        <v>86</v>
      </c>
      <c r="H87" s="171"/>
      <c r="I87" s="171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</row>
    <row r="88" spans="1:28">
      <c r="A88" s="171">
        <v>87</v>
      </c>
      <c r="H88" s="171"/>
      <c r="I88" s="171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</row>
    <row r="89" spans="1:28">
      <c r="A89" s="171">
        <v>88</v>
      </c>
      <c r="B89" s="145" t="s">
        <v>146</v>
      </c>
      <c r="C89" s="146">
        <v>13.416399999999999</v>
      </c>
      <c r="D89" s="146" t="s">
        <v>147</v>
      </c>
      <c r="H89" s="171"/>
      <c r="I89" s="171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</row>
    <row r="90" spans="1:28">
      <c r="A90" s="171">
        <v>89</v>
      </c>
      <c r="H90" s="171"/>
      <c r="I90" s="171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</row>
    <row r="91" spans="1:28">
      <c r="A91" s="171">
        <v>90</v>
      </c>
      <c r="H91" s="171"/>
      <c r="I91" s="171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</row>
    <row r="92" spans="1:28">
      <c r="A92" s="171">
        <v>91</v>
      </c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</row>
    <row r="93" spans="1:28">
      <c r="A93" s="171">
        <v>92</v>
      </c>
      <c r="B93" s="145" t="s">
        <v>149</v>
      </c>
      <c r="C93" s="146">
        <v>1.157E-2</v>
      </c>
      <c r="E93" s="146" t="s">
        <v>149</v>
      </c>
      <c r="F93" s="146">
        <v>1.157E-2</v>
      </c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</row>
    <row r="94" spans="1:28">
      <c r="A94" s="171">
        <v>93</v>
      </c>
      <c r="B94" s="142" t="s">
        <v>148</v>
      </c>
      <c r="D94" s="146" t="s">
        <v>143</v>
      </c>
      <c r="E94" s="146">
        <f>SQRT(350)</f>
        <v>18.708286933869708</v>
      </c>
      <c r="F94" s="146" t="s">
        <v>144</v>
      </c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</row>
    <row r="95" spans="1:28">
      <c r="A95" s="171">
        <v>94</v>
      </c>
      <c r="B95" s="142" t="s">
        <v>214</v>
      </c>
      <c r="C95" s="143" t="s">
        <v>215</v>
      </c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</row>
    <row r="96" spans="1:28">
      <c r="A96" s="171">
        <v>95</v>
      </c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</row>
    <row r="97" spans="1:28">
      <c r="A97" s="171">
        <v>96</v>
      </c>
      <c r="B97" s="142" t="s">
        <v>143</v>
      </c>
      <c r="C97" s="143" t="s">
        <v>216</v>
      </c>
      <c r="H97" s="172"/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</row>
    <row r="98" spans="1:28">
      <c r="A98" s="171">
        <v>97</v>
      </c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</row>
    <row r="99" spans="1:28">
      <c r="A99" s="171">
        <v>98</v>
      </c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</row>
    <row r="100" spans="1:28">
      <c r="A100" s="171">
        <v>99</v>
      </c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</row>
    <row r="101" spans="1:28">
      <c r="A101" s="171">
        <v>100</v>
      </c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</row>
    <row r="102" spans="1:28">
      <c r="A102" s="171">
        <v>101</v>
      </c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</row>
    <row r="103" spans="1:28">
      <c r="A103" s="171">
        <v>102</v>
      </c>
      <c r="H103" s="172"/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</row>
    <row r="104" spans="1:28">
      <c r="A104" s="171">
        <v>103</v>
      </c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</row>
    <row r="105" spans="1:28">
      <c r="A105" s="171">
        <v>104</v>
      </c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</row>
    <row r="106" spans="1:28">
      <c r="A106" s="171">
        <v>105</v>
      </c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</row>
    <row r="107" spans="1:28">
      <c r="A107" s="171">
        <v>106</v>
      </c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</row>
    <row r="108" spans="1:28">
      <c r="A108" s="171">
        <v>107</v>
      </c>
      <c r="B108" s="142" t="s">
        <v>217</v>
      </c>
      <c r="C108" s="143">
        <v>154.0862451729999</v>
      </c>
      <c r="D108" s="143" t="s">
        <v>167</v>
      </c>
      <c r="E108" s="143">
        <v>8.3950589800662168E-2</v>
      </c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</row>
    <row r="109" spans="1:28">
      <c r="A109" s="171">
        <v>108</v>
      </c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</row>
    <row r="110" spans="1:28">
      <c r="A110" s="171">
        <v>109</v>
      </c>
      <c r="B110" s="145" t="s">
        <v>146</v>
      </c>
      <c r="C110" s="146">
        <v>1.3860000000000001E-2</v>
      </c>
      <c r="D110" s="174" t="s">
        <v>146</v>
      </c>
      <c r="E110" s="174" t="s">
        <v>218</v>
      </c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</row>
    <row r="111" spans="1:28">
      <c r="A111" s="171">
        <v>110</v>
      </c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</row>
    <row r="112" spans="1:28">
      <c r="A112" s="171">
        <v>111</v>
      </c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</row>
    <row r="113" spans="1:28">
      <c r="A113" s="171">
        <v>112</v>
      </c>
      <c r="H113" s="172"/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</row>
    <row r="114" spans="1:28">
      <c r="A114" s="171">
        <v>113</v>
      </c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</row>
    <row r="115" spans="1:28">
      <c r="A115" s="171">
        <v>114</v>
      </c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</row>
    <row r="116" spans="1:28">
      <c r="A116" s="171">
        <v>115</v>
      </c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</row>
    <row r="117" spans="1:28">
      <c r="A117" s="171">
        <v>116</v>
      </c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</row>
    <row r="118" spans="1:28">
      <c r="A118" s="171">
        <v>117</v>
      </c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</row>
    <row r="119" spans="1:28">
      <c r="A119" s="171">
        <v>118</v>
      </c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</row>
    <row r="120" spans="1:28">
      <c r="A120" s="171">
        <v>119</v>
      </c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</row>
    <row r="121" spans="1:28">
      <c r="A121" s="171">
        <v>120</v>
      </c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</row>
    <row r="122" spans="1:28">
      <c r="A122" s="171">
        <v>121</v>
      </c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</row>
    <row r="123" spans="1:28">
      <c r="A123" s="171">
        <v>122</v>
      </c>
      <c r="B123" s="142" t="s">
        <v>219</v>
      </c>
      <c r="C123" s="143">
        <v>1.4</v>
      </c>
      <c r="D123" s="143" t="s">
        <v>220</v>
      </c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</row>
    <row r="124" spans="1:28">
      <c r="A124" s="171">
        <v>123</v>
      </c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  <c r="AB124" s="172"/>
    </row>
    <row r="125" spans="1:28">
      <c r="A125" s="171">
        <v>124</v>
      </c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</row>
    <row r="126" spans="1:28">
      <c r="A126" s="171">
        <v>125</v>
      </c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</row>
    <row r="127" spans="1:28">
      <c r="A127" s="171">
        <v>126</v>
      </c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</row>
    <row r="128" spans="1:28">
      <c r="A128" s="171">
        <v>127</v>
      </c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</row>
    <row r="129" spans="1:28">
      <c r="A129" s="171">
        <v>128</v>
      </c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</row>
    <row r="130" spans="1:28">
      <c r="A130" s="171">
        <v>129</v>
      </c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</row>
    <row r="131" spans="1:28">
      <c r="A131" s="171">
        <v>130</v>
      </c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</row>
    <row r="132" spans="1:28">
      <c r="A132" s="171">
        <v>131</v>
      </c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</row>
    <row r="133" spans="1:28">
      <c r="A133" s="171">
        <v>132</v>
      </c>
      <c r="B133" s="142" t="s">
        <v>221</v>
      </c>
      <c r="C133" s="143" t="s">
        <v>222</v>
      </c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</row>
    <row r="134" spans="1:28">
      <c r="A134" s="171">
        <v>133</v>
      </c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</row>
    <row r="135" spans="1:28">
      <c r="A135" s="171">
        <v>134</v>
      </c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</row>
    <row r="136" spans="1:28">
      <c r="A136" s="171">
        <v>135</v>
      </c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</row>
    <row r="137" spans="1:28">
      <c r="A137" s="171">
        <v>136</v>
      </c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</row>
    <row r="138" spans="1:28">
      <c r="A138" s="171">
        <v>137</v>
      </c>
      <c r="H138" s="172"/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</row>
    <row r="139" spans="1:28">
      <c r="A139" s="171">
        <v>138</v>
      </c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</row>
    <row r="140" spans="1:28">
      <c r="A140" s="171">
        <v>139</v>
      </c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</row>
    <row r="141" spans="1:28">
      <c r="A141" s="171">
        <v>140</v>
      </c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</row>
    <row r="142" spans="1:28">
      <c r="A142" s="171">
        <v>141</v>
      </c>
      <c r="H142" s="171"/>
      <c r="I142" s="171"/>
      <c r="J142" s="171"/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</row>
    <row r="143" spans="1:28">
      <c r="A143" s="171">
        <v>142</v>
      </c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  <c r="AB143" s="171"/>
    </row>
    <row r="144" spans="1:28">
      <c r="A144" s="171">
        <v>143</v>
      </c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</row>
    <row r="145" spans="1:28">
      <c r="A145" s="171">
        <v>144</v>
      </c>
      <c r="H145" s="171"/>
      <c r="I145" s="171"/>
      <c r="J145" s="171"/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</row>
    <row r="146" spans="1:28">
      <c r="A146" s="171">
        <v>145</v>
      </c>
      <c r="H146" s="171"/>
      <c r="I146" s="171"/>
      <c r="J146" s="171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</row>
    <row r="147" spans="1:28">
      <c r="A147" s="171">
        <v>146</v>
      </c>
      <c r="H147" s="171"/>
      <c r="I147" s="171"/>
      <c r="J147" s="171"/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</row>
    <row r="148" spans="1:28">
      <c r="A148" s="171">
        <v>147</v>
      </c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</row>
    <row r="149" spans="1:28">
      <c r="A149" s="171">
        <v>148</v>
      </c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</row>
    <row r="150" spans="1:28">
      <c r="A150" s="171">
        <v>149</v>
      </c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</row>
    <row r="151" spans="1:28">
      <c r="A151" s="171">
        <v>150</v>
      </c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</row>
    <row r="152" spans="1:28">
      <c r="A152" s="171">
        <v>151</v>
      </c>
      <c r="H152" s="171"/>
      <c r="I152" s="171"/>
      <c r="J152" s="171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</row>
    <row r="153" spans="1:28">
      <c r="A153" s="171">
        <v>152</v>
      </c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</row>
    <row r="154" spans="1:28">
      <c r="A154" s="171">
        <v>153</v>
      </c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</row>
    <row r="155" spans="1:28">
      <c r="A155" s="171">
        <v>154</v>
      </c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</row>
    <row r="156" spans="1:28">
      <c r="A156" s="171">
        <v>155</v>
      </c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</row>
    <row r="157" spans="1:28">
      <c r="A157" s="171">
        <v>156</v>
      </c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</row>
    <row r="158" spans="1:28">
      <c r="A158" s="171">
        <v>157</v>
      </c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</row>
    <row r="159" spans="1:28">
      <c r="A159" s="171">
        <v>158</v>
      </c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  <c r="AB159" s="171"/>
    </row>
    <row r="160" spans="1:28">
      <c r="A160" s="171">
        <v>159</v>
      </c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</row>
    <row r="161" spans="1:28">
      <c r="A161" s="171">
        <v>160</v>
      </c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  <c r="AA161" s="171"/>
      <c r="AB161" s="171"/>
    </row>
    <row r="162" spans="1:28">
      <c r="A162" s="171">
        <v>161</v>
      </c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</row>
    <row r="163" spans="1:28">
      <c r="A163" s="171">
        <v>162</v>
      </c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</row>
    <row r="164" spans="1:28">
      <c r="A164" s="171">
        <v>163</v>
      </c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</row>
    <row r="165" spans="1:28">
      <c r="A165" s="171">
        <v>164</v>
      </c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</row>
    <row r="166" spans="1:28">
      <c r="A166" s="171">
        <v>165</v>
      </c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  <c r="AB166" s="171"/>
    </row>
    <row r="167" spans="1:28">
      <c r="A167" s="171">
        <v>166</v>
      </c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  <c r="AA167" s="171"/>
      <c r="AB167" s="171"/>
    </row>
    <row r="168" spans="1:28">
      <c r="A168" s="171">
        <v>167</v>
      </c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</row>
    <row r="169" spans="1:28">
      <c r="A169" s="171">
        <v>168</v>
      </c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</row>
    <row r="170" spans="1:28">
      <c r="A170" s="171">
        <v>169</v>
      </c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</row>
    <row r="171" spans="1:28">
      <c r="A171" s="171">
        <v>170</v>
      </c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</row>
    <row r="172" spans="1:28">
      <c r="A172" s="171">
        <v>171</v>
      </c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</row>
    <row r="173" spans="1:28">
      <c r="A173" s="171">
        <v>172</v>
      </c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</row>
    <row r="174" spans="1:28">
      <c r="A174" s="171">
        <v>173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</row>
    <row r="175" spans="1:28">
      <c r="A175" s="171">
        <v>174</v>
      </c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</row>
    <row r="176" spans="1:28">
      <c r="A176" s="171">
        <v>175</v>
      </c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</row>
    <row r="177" spans="1:28">
      <c r="A177" s="171">
        <v>176</v>
      </c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</row>
    <row r="178" spans="1:28">
      <c r="A178" s="171">
        <v>177</v>
      </c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</row>
    <row r="179" spans="1:28">
      <c r="A179" s="171">
        <v>178</v>
      </c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</row>
    <row r="180" spans="1:28">
      <c r="A180" s="171">
        <v>179</v>
      </c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</row>
    <row r="181" spans="1:28">
      <c r="A181" s="171">
        <v>180</v>
      </c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</row>
    <row r="182" spans="1:28">
      <c r="A182" s="171">
        <v>181</v>
      </c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</row>
    <row r="183" spans="1:28">
      <c r="A183" s="171">
        <v>182</v>
      </c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</row>
    <row r="184" spans="1:28">
      <c r="A184" s="171">
        <v>183</v>
      </c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  <c r="AB184" s="171"/>
    </row>
    <row r="185" spans="1:28">
      <c r="A185" s="171">
        <v>184</v>
      </c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  <c r="AB185" s="171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selection activeCell="E21" sqref="E21"/>
    </sheetView>
  </sheetViews>
  <sheetFormatPr defaultRowHeight="14.4"/>
  <cols>
    <col min="1" max="1" width="12" bestFit="1" customWidth="1"/>
    <col min="3" max="3" width="15.44140625" customWidth="1"/>
  </cols>
  <sheetData>
    <row r="1" spans="1:256" ht="20.100000000000001" customHeight="1">
      <c r="A1" s="263" t="s">
        <v>112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  <c r="IV1" s="263"/>
    </row>
    <row r="2" spans="1:256">
      <c r="A2" s="29" t="s">
        <v>74</v>
      </c>
      <c r="B2">
        <v>28</v>
      </c>
      <c r="C2">
        <f t="shared" ref="C2:C21" ca="1" si="0">RAND()</f>
        <v>6.159331164434434E-2</v>
      </c>
    </row>
    <row r="3" spans="1:256">
      <c r="A3" s="29" t="s">
        <v>77</v>
      </c>
      <c r="B3">
        <v>37</v>
      </c>
      <c r="C3">
        <f t="shared" ca="1" si="0"/>
        <v>0.29957687369659447</v>
      </c>
    </row>
    <row r="4" spans="1:256">
      <c r="A4" s="29" t="s">
        <v>79</v>
      </c>
      <c r="B4">
        <v>38</v>
      </c>
      <c r="C4">
        <f t="shared" ca="1" si="0"/>
        <v>0.33880406040473066</v>
      </c>
    </row>
    <row r="5" spans="1:256">
      <c r="A5" s="29" t="s">
        <v>82</v>
      </c>
      <c r="B5">
        <v>21</v>
      </c>
      <c r="C5">
        <f t="shared" ca="1" si="0"/>
        <v>0.50668263043983086</v>
      </c>
    </row>
    <row r="6" spans="1:256">
      <c r="A6" s="29" t="s">
        <v>84</v>
      </c>
      <c r="B6">
        <v>27</v>
      </c>
      <c r="C6">
        <f t="shared" ca="1" si="0"/>
        <v>0.10108757468937446</v>
      </c>
    </row>
    <row r="7" spans="1:256">
      <c r="A7" s="29" t="s">
        <v>87</v>
      </c>
      <c r="B7">
        <v>18</v>
      </c>
      <c r="C7">
        <f t="shared" ca="1" si="0"/>
        <v>0.96327233764190545</v>
      </c>
    </row>
    <row r="8" spans="1:256">
      <c r="A8" s="29" t="s">
        <v>88</v>
      </c>
      <c r="B8">
        <v>25</v>
      </c>
      <c r="C8">
        <f t="shared" ca="1" si="0"/>
        <v>5.0962454481706665E-2</v>
      </c>
    </row>
    <row r="9" spans="1:256">
      <c r="A9" s="29" t="s">
        <v>89</v>
      </c>
      <c r="B9">
        <v>24</v>
      </c>
      <c r="C9">
        <f t="shared" ca="1" si="0"/>
        <v>0.19224358241139461</v>
      </c>
    </row>
    <row r="10" spans="1:256">
      <c r="A10" s="29" t="s">
        <v>91</v>
      </c>
      <c r="B10">
        <v>39</v>
      </c>
      <c r="C10">
        <f t="shared" ca="1" si="0"/>
        <v>8.5008864133343742E-2</v>
      </c>
    </row>
    <row r="11" spans="1:256">
      <c r="A11" s="29" t="s">
        <v>92</v>
      </c>
      <c r="B11">
        <v>32</v>
      </c>
      <c r="C11">
        <f t="shared" ca="1" si="0"/>
        <v>0.81286062560592054</v>
      </c>
    </row>
    <row r="12" spans="1:256">
      <c r="A12" s="29" t="s">
        <v>93</v>
      </c>
      <c r="B12">
        <v>35</v>
      </c>
      <c r="C12">
        <f t="shared" ca="1" si="0"/>
        <v>0.14946015628833642</v>
      </c>
    </row>
    <row r="13" spans="1:256">
      <c r="A13" s="29" t="s">
        <v>95</v>
      </c>
      <c r="B13">
        <v>34</v>
      </c>
      <c r="C13">
        <f t="shared" ca="1" si="0"/>
        <v>3.6834959712217952E-2</v>
      </c>
    </row>
    <row r="14" spans="1:256">
      <c r="A14" s="29" t="s">
        <v>96</v>
      </c>
      <c r="B14">
        <v>29</v>
      </c>
      <c r="C14">
        <f t="shared" ca="1" si="0"/>
        <v>0.8439243065104336</v>
      </c>
    </row>
    <row r="15" spans="1:256">
      <c r="A15" s="29" t="s">
        <v>99</v>
      </c>
      <c r="B15">
        <v>20</v>
      </c>
      <c r="C15">
        <f t="shared" ca="1" si="0"/>
        <v>0.42986168730114382</v>
      </c>
    </row>
    <row r="16" spans="1:256">
      <c r="A16" s="29" t="s">
        <v>100</v>
      </c>
      <c r="B16">
        <v>36</v>
      </c>
      <c r="C16">
        <f t="shared" ca="1" si="0"/>
        <v>0.31851842272137088</v>
      </c>
    </row>
    <row r="17" spans="1:3">
      <c r="A17" s="29" t="s">
        <v>101</v>
      </c>
      <c r="B17">
        <v>23</v>
      </c>
      <c r="C17">
        <f t="shared" ca="1" si="0"/>
        <v>0.5001437889323086</v>
      </c>
    </row>
    <row r="18" spans="1:3">
      <c r="A18" s="29" t="s">
        <v>102</v>
      </c>
      <c r="B18">
        <v>26</v>
      </c>
      <c r="C18">
        <f t="shared" ca="1" si="0"/>
        <v>5.9878939673749798E-3</v>
      </c>
    </row>
    <row r="19" spans="1:3">
      <c r="A19" s="29" t="s">
        <v>104</v>
      </c>
      <c r="B19">
        <v>30</v>
      </c>
      <c r="C19">
        <f t="shared" ca="1" si="0"/>
        <v>0.95893787946326836</v>
      </c>
    </row>
    <row r="20" spans="1:3">
      <c r="A20" s="29" t="s">
        <v>106</v>
      </c>
      <c r="B20">
        <v>33</v>
      </c>
      <c r="C20">
        <f t="shared" ca="1" si="0"/>
        <v>0.22286095487926882</v>
      </c>
    </row>
    <row r="21" spans="1:3" ht="15" thickBot="1">
      <c r="A21" s="43" t="s">
        <v>108</v>
      </c>
      <c r="B21">
        <v>31</v>
      </c>
      <c r="C21">
        <f t="shared" ca="1" si="0"/>
        <v>0.88495507109020632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V19"/>
  <sheetViews>
    <sheetView zoomScaleNormal="100" workbookViewId="0">
      <selection activeCell="H4" sqref="H4"/>
    </sheetView>
  </sheetViews>
  <sheetFormatPr defaultRowHeight="14.4"/>
  <cols>
    <col min="4" max="4" width="15.44140625" customWidth="1"/>
  </cols>
  <sheetData>
    <row r="1" spans="1:256" ht="20.100000000000001" customHeight="1">
      <c r="A1" s="263" t="s">
        <v>112</v>
      </c>
      <c r="B1" s="263">
        <v>11405215</v>
      </c>
      <c r="C1" s="263">
        <v>3</v>
      </c>
      <c r="D1" s="263" t="s">
        <v>74</v>
      </c>
      <c r="E1" s="263" t="s">
        <v>75</v>
      </c>
      <c r="F1" s="263" t="s">
        <v>76</v>
      </c>
      <c r="G1" s="263">
        <v>0</v>
      </c>
      <c r="H1" s="263">
        <v>5.92</v>
      </c>
      <c r="I1" s="263">
        <v>0.1</v>
      </c>
      <c r="J1" s="263">
        <v>5.08</v>
      </c>
      <c r="K1" s="263">
        <v>0</v>
      </c>
      <c r="L1" s="263">
        <v>6.64</v>
      </c>
      <c r="M1" s="263">
        <v>0</v>
      </c>
      <c r="N1" s="263">
        <v>93.74</v>
      </c>
      <c r="O1" s="263">
        <v>5.5047993705743501</v>
      </c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  <c r="IV1" s="263"/>
    </row>
    <row r="2" spans="1:256">
      <c r="A2">
        <v>21</v>
      </c>
      <c r="B2">
        <v>11405215</v>
      </c>
      <c r="C2">
        <v>3</v>
      </c>
      <c r="D2" s="128" t="s">
        <v>77</v>
      </c>
      <c r="E2" t="s">
        <v>78</v>
      </c>
      <c r="F2" t="s">
        <v>17</v>
      </c>
      <c r="G2">
        <v>0</v>
      </c>
      <c r="H2">
        <v>5.85</v>
      </c>
      <c r="I2">
        <v>0</v>
      </c>
      <c r="J2">
        <v>4.46</v>
      </c>
      <c r="K2">
        <v>0</v>
      </c>
      <c r="L2">
        <v>6.55</v>
      </c>
      <c r="M2">
        <v>0</v>
      </c>
      <c r="N2">
        <v>78.86</v>
      </c>
      <c r="O2">
        <v>4.4511408339889842</v>
      </c>
    </row>
    <row r="3" spans="1:256">
      <c r="A3">
        <v>22</v>
      </c>
      <c r="B3">
        <v>11405215</v>
      </c>
      <c r="C3">
        <v>3</v>
      </c>
      <c r="D3" s="243" t="s">
        <v>79</v>
      </c>
      <c r="E3" t="s">
        <v>80</v>
      </c>
      <c r="F3" t="s">
        <v>81</v>
      </c>
      <c r="G3">
        <v>18</v>
      </c>
      <c r="H3">
        <v>6.76</v>
      </c>
      <c r="I3">
        <v>5.2</v>
      </c>
      <c r="J3">
        <v>5.38</v>
      </c>
      <c r="K3">
        <v>4.7</v>
      </c>
      <c r="L3">
        <v>8.58</v>
      </c>
      <c r="M3">
        <v>0</v>
      </c>
      <c r="N3">
        <v>129.62</v>
      </c>
      <c r="O3">
        <v>8.0454760031471277</v>
      </c>
      <c r="P3">
        <f>ROUNDUP(O3,0)</f>
        <v>9</v>
      </c>
    </row>
    <row r="4" spans="1:256">
      <c r="A4">
        <v>23</v>
      </c>
      <c r="B4">
        <v>11405215</v>
      </c>
      <c r="C4">
        <v>3</v>
      </c>
      <c r="D4" s="243" t="s">
        <v>82</v>
      </c>
      <c r="E4" t="s">
        <v>83</v>
      </c>
      <c r="F4" t="s">
        <v>25</v>
      </c>
      <c r="G4">
        <v>10</v>
      </c>
      <c r="H4">
        <v>5.38</v>
      </c>
      <c r="I4">
        <v>5.25</v>
      </c>
      <c r="J4">
        <v>5.21</v>
      </c>
      <c r="K4">
        <v>4.34</v>
      </c>
      <c r="L4">
        <v>6.55</v>
      </c>
      <c r="M4">
        <v>0</v>
      </c>
      <c r="N4">
        <v>105.72999999999999</v>
      </c>
      <c r="O4">
        <v>6.3538158929976376</v>
      </c>
      <c r="P4">
        <f>ROUNDUP(O4,0)</f>
        <v>7</v>
      </c>
    </row>
    <row r="5" spans="1:256">
      <c r="A5">
        <v>24</v>
      </c>
      <c r="B5">
        <v>11405215</v>
      </c>
      <c r="C5">
        <v>3</v>
      </c>
      <c r="D5" s="128" t="s">
        <v>84</v>
      </c>
      <c r="E5" t="s">
        <v>85</v>
      </c>
      <c r="F5" t="s">
        <v>86</v>
      </c>
      <c r="G5">
        <v>0</v>
      </c>
      <c r="H5">
        <v>5.34</v>
      </c>
      <c r="I5">
        <v>2.84</v>
      </c>
      <c r="J5">
        <v>5.34</v>
      </c>
      <c r="K5">
        <v>0</v>
      </c>
      <c r="L5">
        <v>0</v>
      </c>
      <c r="M5">
        <v>0</v>
      </c>
      <c r="N5">
        <v>89.52</v>
      </c>
      <c r="O5">
        <v>5.2059795436664027</v>
      </c>
    </row>
    <row r="6" spans="1:256">
      <c r="A6">
        <v>25</v>
      </c>
      <c r="B6">
        <v>11405215</v>
      </c>
      <c r="C6">
        <v>3</v>
      </c>
      <c r="D6" s="243" t="s">
        <v>88</v>
      </c>
      <c r="E6" t="s">
        <v>45</v>
      </c>
      <c r="F6" t="s">
        <v>21</v>
      </c>
      <c r="G6">
        <v>0</v>
      </c>
      <c r="H6">
        <v>5.92</v>
      </c>
      <c r="I6">
        <v>5.57</v>
      </c>
      <c r="J6">
        <v>4.57</v>
      </c>
      <c r="K6">
        <v>5.42</v>
      </c>
      <c r="L6">
        <v>7.2</v>
      </c>
      <c r="M6">
        <v>0</v>
      </c>
      <c r="N6">
        <v>90.68</v>
      </c>
      <c r="O6">
        <v>5.2881195908733281</v>
      </c>
      <c r="P6">
        <v>6</v>
      </c>
    </row>
    <row r="7" spans="1:256">
      <c r="A7">
        <v>26</v>
      </c>
      <c r="B7">
        <v>11405215</v>
      </c>
      <c r="C7">
        <v>3</v>
      </c>
      <c r="D7" s="243" t="s">
        <v>89</v>
      </c>
      <c r="E7" t="s">
        <v>26</v>
      </c>
      <c r="F7" t="s">
        <v>90</v>
      </c>
      <c r="G7">
        <v>0</v>
      </c>
      <c r="H7">
        <v>6.65</v>
      </c>
      <c r="I7">
        <v>6.27</v>
      </c>
      <c r="J7">
        <v>5.55</v>
      </c>
      <c r="K7">
        <v>5.57</v>
      </c>
      <c r="L7">
        <v>8.8699999999999992</v>
      </c>
      <c r="M7">
        <v>5.31</v>
      </c>
      <c r="N7">
        <v>120.22</v>
      </c>
      <c r="O7">
        <v>7.3798583792289527</v>
      </c>
      <c r="P7">
        <f>ROUNDUP(O7,0)</f>
        <v>8</v>
      </c>
    </row>
    <row r="8" spans="1:256">
      <c r="A8">
        <v>27</v>
      </c>
      <c r="B8">
        <v>11405215</v>
      </c>
      <c r="C8">
        <v>3</v>
      </c>
      <c r="D8" s="128" t="s">
        <v>91</v>
      </c>
      <c r="E8" t="s">
        <v>15</v>
      </c>
      <c r="F8" t="s">
        <v>24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75</v>
      </c>
      <c r="O8">
        <v>4.1778127458693932</v>
      </c>
    </row>
    <row r="9" spans="1:256">
      <c r="A9">
        <v>28</v>
      </c>
      <c r="B9">
        <v>11405215</v>
      </c>
      <c r="C9">
        <v>3</v>
      </c>
      <c r="D9" s="243" t="s">
        <v>92</v>
      </c>
      <c r="E9" t="s">
        <v>56</v>
      </c>
      <c r="F9" t="s">
        <v>23</v>
      </c>
      <c r="G9">
        <v>0</v>
      </c>
      <c r="H9">
        <v>5.62</v>
      </c>
      <c r="I9">
        <v>5.55</v>
      </c>
      <c r="J9">
        <v>4.59</v>
      </c>
      <c r="K9">
        <v>4.79</v>
      </c>
      <c r="L9">
        <v>7.32</v>
      </c>
      <c r="M9">
        <v>1.89</v>
      </c>
      <c r="N9">
        <v>107.76</v>
      </c>
      <c r="O9">
        <v>6.4975609756097548</v>
      </c>
      <c r="P9">
        <f>ROUNDUP(O9,0)</f>
        <v>7</v>
      </c>
    </row>
    <row r="10" spans="1:256">
      <c r="A10">
        <v>29</v>
      </c>
      <c r="B10">
        <v>11405215</v>
      </c>
      <c r="C10">
        <v>4</v>
      </c>
      <c r="D10" s="243" t="s">
        <v>93</v>
      </c>
      <c r="E10" t="s">
        <v>94</v>
      </c>
      <c r="F10" t="s">
        <v>23</v>
      </c>
      <c r="G10">
        <v>0</v>
      </c>
      <c r="H10">
        <v>6.54</v>
      </c>
      <c r="I10">
        <v>6.28</v>
      </c>
      <c r="J10">
        <v>4.79</v>
      </c>
      <c r="K10">
        <v>4.79</v>
      </c>
      <c r="L10">
        <v>8.42</v>
      </c>
      <c r="M10">
        <v>0</v>
      </c>
      <c r="N10">
        <v>111.82</v>
      </c>
      <c r="O10">
        <v>6.7850511408339864</v>
      </c>
      <c r="P10">
        <f>ROUNDUP(O10,0)</f>
        <v>7</v>
      </c>
    </row>
    <row r="11" spans="1:256">
      <c r="A11">
        <v>30</v>
      </c>
      <c r="B11">
        <v>11405215</v>
      </c>
      <c r="C11">
        <v>4</v>
      </c>
      <c r="D11" s="243" t="s">
        <v>95</v>
      </c>
      <c r="E11" t="s">
        <v>41</v>
      </c>
      <c r="F11" t="s">
        <v>23</v>
      </c>
      <c r="G11">
        <v>0</v>
      </c>
      <c r="H11">
        <v>5.82</v>
      </c>
      <c r="I11">
        <v>6.04</v>
      </c>
      <c r="J11">
        <v>5.3</v>
      </c>
      <c r="K11">
        <v>4.79</v>
      </c>
      <c r="L11">
        <v>7.34</v>
      </c>
      <c r="M11">
        <v>0</v>
      </c>
      <c r="N11">
        <v>102.28999999999999</v>
      </c>
      <c r="O11">
        <v>6.1102281667977953</v>
      </c>
      <c r="P11">
        <f>ROUNDUP(O11,0)</f>
        <v>7</v>
      </c>
    </row>
    <row r="12" spans="1:256">
      <c r="A12">
        <v>31</v>
      </c>
      <c r="B12">
        <v>11405215</v>
      </c>
      <c r="C12">
        <v>4</v>
      </c>
      <c r="D12" s="243" t="s">
        <v>96</v>
      </c>
      <c r="E12" t="s">
        <v>97</v>
      </c>
      <c r="F12" t="s">
        <v>98</v>
      </c>
      <c r="G12">
        <v>32</v>
      </c>
      <c r="H12">
        <v>6.28</v>
      </c>
      <c r="I12">
        <v>4.46</v>
      </c>
      <c r="J12">
        <v>5.38</v>
      </c>
      <c r="K12">
        <v>5.25</v>
      </c>
      <c r="L12">
        <v>8.58</v>
      </c>
      <c r="M12">
        <v>2.15</v>
      </c>
      <c r="N12">
        <v>143.10000000000002</v>
      </c>
      <c r="O12">
        <v>8.9999999999999982</v>
      </c>
      <c r="P12">
        <f>ROUNDUP(O12,0)</f>
        <v>9</v>
      </c>
    </row>
    <row r="13" spans="1:256">
      <c r="A13">
        <v>32</v>
      </c>
      <c r="B13">
        <v>11405215</v>
      </c>
      <c r="C13">
        <v>4</v>
      </c>
      <c r="D13" s="243" t="s">
        <v>99</v>
      </c>
      <c r="E13" t="s">
        <v>13</v>
      </c>
      <c r="F13" t="s">
        <v>53</v>
      </c>
      <c r="G13">
        <v>0</v>
      </c>
      <c r="H13">
        <v>6.37</v>
      </c>
      <c r="I13">
        <v>2.65</v>
      </c>
      <c r="J13">
        <v>5.42</v>
      </c>
      <c r="K13">
        <v>1.8</v>
      </c>
      <c r="L13">
        <v>7.93</v>
      </c>
      <c r="M13">
        <v>0</v>
      </c>
      <c r="N13">
        <v>104.17</v>
      </c>
      <c r="O13">
        <v>6.2433516915814309</v>
      </c>
      <c r="P13">
        <v>7</v>
      </c>
    </row>
    <row r="14" spans="1:256">
      <c r="A14">
        <v>33</v>
      </c>
      <c r="B14">
        <v>11405215</v>
      </c>
      <c r="C14">
        <v>4</v>
      </c>
      <c r="D14" s="243" t="s">
        <v>100</v>
      </c>
      <c r="E14" t="s">
        <v>15</v>
      </c>
      <c r="F14" t="s">
        <v>20</v>
      </c>
      <c r="G14">
        <v>0</v>
      </c>
      <c r="H14">
        <v>6.04</v>
      </c>
      <c r="I14">
        <v>5.98</v>
      </c>
      <c r="J14">
        <v>0.1</v>
      </c>
      <c r="K14">
        <v>2.02</v>
      </c>
      <c r="L14">
        <v>7.5</v>
      </c>
      <c r="M14">
        <v>1.89</v>
      </c>
      <c r="N14">
        <f>83.03+L14</f>
        <v>90.53</v>
      </c>
      <c r="O14">
        <v>4.7464201416207699</v>
      </c>
      <c r="P14">
        <v>6</v>
      </c>
    </row>
    <row r="15" spans="1:256">
      <c r="A15">
        <v>34</v>
      </c>
      <c r="B15">
        <v>11405215</v>
      </c>
      <c r="C15">
        <v>4</v>
      </c>
      <c r="D15" s="243" t="s">
        <v>101</v>
      </c>
      <c r="E15" t="s">
        <v>11</v>
      </c>
      <c r="F15" t="s">
        <v>12</v>
      </c>
      <c r="G15">
        <v>0</v>
      </c>
      <c r="H15">
        <v>6.21</v>
      </c>
      <c r="I15">
        <v>4.46</v>
      </c>
      <c r="J15">
        <v>5.1100000000000003</v>
      </c>
      <c r="K15">
        <v>4.57</v>
      </c>
      <c r="L15">
        <v>6.64</v>
      </c>
      <c r="M15">
        <v>0</v>
      </c>
      <c r="N15">
        <v>97.990000000000009</v>
      </c>
      <c r="O15">
        <v>5.8057435090479936</v>
      </c>
      <c r="P15">
        <f>ROUNDUP(O15,0)</f>
        <v>6</v>
      </c>
    </row>
    <row r="16" spans="1:256">
      <c r="A16">
        <v>35</v>
      </c>
      <c r="B16">
        <v>11405215</v>
      </c>
      <c r="C16">
        <v>4</v>
      </c>
      <c r="D16" s="243" t="s">
        <v>102</v>
      </c>
      <c r="E16" t="s">
        <v>41</v>
      </c>
      <c r="F16" t="s">
        <v>103</v>
      </c>
      <c r="G16">
        <v>0</v>
      </c>
      <c r="H16">
        <v>6.48</v>
      </c>
      <c r="I16">
        <v>4.92</v>
      </c>
      <c r="J16">
        <v>5.38</v>
      </c>
      <c r="K16">
        <v>5.55</v>
      </c>
      <c r="L16">
        <v>7.69</v>
      </c>
      <c r="M16">
        <v>5.12</v>
      </c>
      <c r="N16">
        <v>117.14</v>
      </c>
      <c r="O16">
        <v>7.1617623918174651</v>
      </c>
      <c r="P16">
        <f>ROUNDUP(O16,0)</f>
        <v>8</v>
      </c>
    </row>
    <row r="17" spans="1:16">
      <c r="A17">
        <v>36</v>
      </c>
      <c r="B17">
        <v>11405215</v>
      </c>
      <c r="C17">
        <v>4</v>
      </c>
      <c r="D17" s="128" t="s">
        <v>104</v>
      </c>
      <c r="E17" t="s">
        <v>105</v>
      </c>
      <c r="F17" t="s">
        <v>18</v>
      </c>
      <c r="G17">
        <v>0</v>
      </c>
      <c r="H17">
        <v>5.38</v>
      </c>
      <c r="I17">
        <v>2.2400000000000002</v>
      </c>
      <c r="J17">
        <v>4.79</v>
      </c>
      <c r="K17">
        <v>0</v>
      </c>
      <c r="L17">
        <v>6.99</v>
      </c>
      <c r="M17">
        <v>0</v>
      </c>
      <c r="N17">
        <v>89.4</v>
      </c>
      <c r="O17">
        <v>5.1974822974036181</v>
      </c>
    </row>
    <row r="18" spans="1:16">
      <c r="A18">
        <v>37</v>
      </c>
      <c r="B18">
        <v>11405215</v>
      </c>
      <c r="C18">
        <v>4</v>
      </c>
      <c r="D18" s="243" t="s">
        <v>106</v>
      </c>
      <c r="E18" t="s">
        <v>107</v>
      </c>
      <c r="F18" t="s">
        <v>23</v>
      </c>
      <c r="G18">
        <v>0</v>
      </c>
      <c r="H18">
        <v>5.21</v>
      </c>
      <c r="I18">
        <v>6.04</v>
      </c>
      <c r="J18">
        <v>5.21</v>
      </c>
      <c r="K18">
        <v>4.8899999999999997</v>
      </c>
      <c r="L18">
        <v>7.34</v>
      </c>
      <c r="M18">
        <v>0</v>
      </c>
      <c r="N18">
        <v>73.69</v>
      </c>
      <c r="O18">
        <v>4.0850511408339889</v>
      </c>
      <c r="P18">
        <f>ROUNDUP(O18,0)</f>
        <v>5</v>
      </c>
    </row>
    <row r="19" spans="1:16" ht="15" thickBot="1">
      <c r="A19">
        <v>38</v>
      </c>
      <c r="B19">
        <v>11405215</v>
      </c>
      <c r="C19">
        <v>4</v>
      </c>
      <c r="D19" s="129" t="s">
        <v>108</v>
      </c>
      <c r="E19" t="s">
        <v>109</v>
      </c>
      <c r="F19" t="s">
        <v>110</v>
      </c>
      <c r="G19">
        <v>0</v>
      </c>
      <c r="H19">
        <v>5.34</v>
      </c>
      <c r="I19">
        <v>0</v>
      </c>
      <c r="J19">
        <v>4.57</v>
      </c>
      <c r="K19">
        <v>0</v>
      </c>
      <c r="L19">
        <v>3.2</v>
      </c>
      <c r="M19">
        <v>0</v>
      </c>
      <c r="N19">
        <v>73.11</v>
      </c>
      <c r="O19">
        <v>4.0439811172305262</v>
      </c>
    </row>
  </sheetData>
  <mergeCells count="1">
    <mergeCell ref="A1:I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I17" sqref="I17"/>
    </sheetView>
  </sheetViews>
  <sheetFormatPr defaultRowHeight="14.4"/>
  <cols>
    <col min="1" max="1" width="31.33203125" style="59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27"/>
  </cols>
  <sheetData>
    <row r="1" spans="1:256" ht="20.100000000000001" customHeight="1">
      <c r="A1" s="263" t="s">
        <v>112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  <c r="IV1" s="263"/>
    </row>
    <row r="2" spans="1:256" s="30" customFormat="1">
      <c r="A2" s="14" t="s">
        <v>118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8"/>
  <sheetViews>
    <sheetView workbookViewId="0">
      <selection activeCell="K5" sqref="K5:K2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style="2" bestFit="1" customWidth="1"/>
    <col min="13" max="13" width="10.109375" bestFit="1" customWidth="1"/>
  </cols>
  <sheetData>
    <row r="1" spans="1:255" ht="20.100000000000001" customHeight="1">
      <c r="A1" s="263" t="s">
        <v>112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</row>
    <row r="2" spans="1:255" ht="15" thickBot="1">
      <c r="A2" s="278" t="str">
        <f>'Сводная таблица'!D2</f>
        <v>https://goo.gl/vHHMPH - Пройти тесты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</row>
    <row r="3" spans="1:255" ht="15" customHeight="1">
      <c r="A3" s="279" t="str">
        <f>'Сводная таблица'!A3:A4</f>
        <v>№ п/п</v>
      </c>
      <c r="B3" s="281" t="str">
        <f>'Сводная таблица'!B3:B4</f>
        <v>группа</v>
      </c>
      <c r="C3" s="283" t="str">
        <f>'Сводная таблица'!C3:C4</f>
        <v>подргуппа</v>
      </c>
      <c r="D3" s="285" t="str">
        <f>'Сводная таблица'!D3:D4</f>
        <v>Фамилия</v>
      </c>
      <c r="E3" s="287" t="str">
        <f>'Сводная таблица'!E3:E4</f>
        <v>Имя</v>
      </c>
      <c r="F3" s="276" t="str">
        <f>'Сводная таблица'!F3:F4</f>
        <v>Отчество</v>
      </c>
      <c r="G3" s="279" t="s">
        <v>111</v>
      </c>
      <c r="H3" s="285" t="s">
        <v>35</v>
      </c>
      <c r="I3" s="292" t="s">
        <v>38</v>
      </c>
      <c r="J3" s="292" t="s">
        <v>37</v>
      </c>
      <c r="K3" s="289" t="s">
        <v>34</v>
      </c>
      <c r="L3" s="294" t="s">
        <v>132</v>
      </c>
      <c r="M3" s="257" t="s">
        <v>152</v>
      </c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</row>
    <row r="4" spans="1:255" ht="15" thickBot="1">
      <c r="A4" s="280"/>
      <c r="B4" s="282"/>
      <c r="C4" s="284"/>
      <c r="D4" s="286"/>
      <c r="E4" s="288"/>
      <c r="F4" s="277"/>
      <c r="G4" s="291"/>
      <c r="H4" s="267"/>
      <c r="I4" s="293"/>
      <c r="J4" s="293"/>
      <c r="K4" s="290"/>
      <c r="L4" s="295"/>
      <c r="M4" s="136">
        <v>1</v>
      </c>
      <c r="N4" s="136">
        <v>2</v>
      </c>
      <c r="O4" s="136">
        <v>3</v>
      </c>
      <c r="P4" s="136">
        <v>4</v>
      </c>
      <c r="Q4" s="136">
        <v>5</v>
      </c>
      <c r="R4" s="136">
        <v>6</v>
      </c>
      <c r="S4" s="136">
        <v>7</v>
      </c>
      <c r="T4" s="136">
        <v>8</v>
      </c>
      <c r="U4" s="136">
        <v>9</v>
      </c>
      <c r="V4" s="136">
        <v>10</v>
      </c>
      <c r="W4" s="136">
        <v>11</v>
      </c>
      <c r="X4" s="136">
        <v>12</v>
      </c>
      <c r="Y4" s="136">
        <v>13</v>
      </c>
      <c r="Z4" s="136">
        <v>14</v>
      </c>
      <c r="AA4" s="136">
        <v>15</v>
      </c>
      <c r="AB4" s="136">
        <v>16</v>
      </c>
      <c r="AC4" s="136">
        <v>17</v>
      </c>
      <c r="AD4" s="136">
        <v>18</v>
      </c>
      <c r="AE4" s="136">
        <v>19</v>
      </c>
    </row>
    <row r="5" spans="1:255" s="41" customFormat="1">
      <c r="A5" s="127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27">
        <v>1</v>
      </c>
      <c r="H5" s="133">
        <f>DATE(2017,1,1)</f>
        <v>42736</v>
      </c>
      <c r="I5" s="130">
        <f>(YEAR(H5)-YEAR('Сводная таблица'!$B$2))*53+WEEKNUM(H5)</f>
        <v>54</v>
      </c>
      <c r="J5" s="64">
        <v>0</v>
      </c>
      <c r="K5" s="202">
        <v>5.25</v>
      </c>
      <c r="L5" s="114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>
      <c r="A6" s="188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27">
        <v>2</v>
      </c>
      <c r="H6" s="134">
        <f t="shared" ref="H6:H42" si="0">DATE(2017,1,1)</f>
        <v>42736</v>
      </c>
      <c r="I6" s="131">
        <f>(YEAR(H6)-YEAR('Сводная таблица'!$B$2))*53+WEEKNUM(H6)</f>
        <v>54</v>
      </c>
      <c r="J6" s="63">
        <v>0</v>
      </c>
      <c r="K6" s="202">
        <v>8.17</v>
      </c>
      <c r="L6" s="114">
        <f t="shared" ref="L6:L42" si="1">J6/32*100</f>
        <v>0</v>
      </c>
      <c r="M6" s="13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>
      <c r="A7" s="188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27">
        <v>3</v>
      </c>
      <c r="H7" s="134">
        <f t="shared" si="0"/>
        <v>42736</v>
      </c>
      <c r="I7" s="131">
        <f>(YEAR(H7)-YEAR('Сводная таблица'!$B$2))*53+WEEKNUM(H7)</f>
        <v>54</v>
      </c>
      <c r="J7" s="63">
        <v>0</v>
      </c>
      <c r="K7" s="202"/>
      <c r="L7" s="114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>
      <c r="A8" s="188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27">
        <v>4</v>
      </c>
      <c r="H8" s="134">
        <f t="shared" si="0"/>
        <v>42736</v>
      </c>
      <c r="I8" s="131">
        <f>(YEAR(H8)-YEAR('Сводная таблица'!$B$2))*53+WEEKNUM(H8)</f>
        <v>54</v>
      </c>
      <c r="J8" s="63">
        <v>0</v>
      </c>
      <c r="K8" s="202">
        <v>9.3800000000000008</v>
      </c>
      <c r="L8" s="114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>
      <c r="A9" s="188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27">
        <v>5</v>
      </c>
      <c r="H9" s="134">
        <f t="shared" si="0"/>
        <v>42736</v>
      </c>
      <c r="I9" s="131">
        <f>(YEAR(H9)-YEAR('Сводная таблица'!$B$2))*53+WEEKNUM(H9)</f>
        <v>54</v>
      </c>
      <c r="J9" s="63">
        <v>0</v>
      </c>
      <c r="K9" s="202"/>
      <c r="L9" s="114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>
      <c r="A10" s="188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27">
        <v>6</v>
      </c>
      <c r="H10" s="134">
        <f t="shared" si="0"/>
        <v>42736</v>
      </c>
      <c r="I10" s="131">
        <f>(YEAR(H10)-YEAR('Сводная таблица'!$B$2))*53+WEEKNUM(H10)</f>
        <v>54</v>
      </c>
      <c r="J10" s="63">
        <v>0</v>
      </c>
      <c r="K10" s="202">
        <v>25.33</v>
      </c>
      <c r="L10" s="114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>
      <c r="A11" s="188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27">
        <v>7</v>
      </c>
      <c r="H11" s="134">
        <f t="shared" si="0"/>
        <v>42736</v>
      </c>
      <c r="I11" s="131">
        <f>(YEAR(H11)-YEAR('Сводная таблица'!$B$2))*53+WEEKNUM(H11)</f>
        <v>54</v>
      </c>
      <c r="J11" s="63">
        <v>0</v>
      </c>
      <c r="K11" s="202">
        <v>2.38</v>
      </c>
      <c r="L11" s="114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>
      <c r="A12" s="188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27">
        <v>8</v>
      </c>
      <c r="H12" s="134">
        <f t="shared" si="0"/>
        <v>42736</v>
      </c>
      <c r="I12" s="131">
        <f>(YEAR(H12)-YEAR('Сводная таблица'!$B$2))*53+WEEKNUM(H12)</f>
        <v>54</v>
      </c>
      <c r="J12" s="63">
        <v>0</v>
      </c>
      <c r="K12" s="202"/>
      <c r="L12" s="114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>
      <c r="A13" s="188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27">
        <v>9</v>
      </c>
      <c r="H13" s="134">
        <f t="shared" si="0"/>
        <v>42736</v>
      </c>
      <c r="I13" s="131">
        <f>(YEAR(H13)-YEAR('Сводная таблица'!$B$2))*53+WEEKNUM(H13)</f>
        <v>54</v>
      </c>
      <c r="J13" s="63">
        <v>0</v>
      </c>
      <c r="K13" s="202">
        <v>3.55</v>
      </c>
      <c r="L13" s="114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>
      <c r="A14" s="188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27">
        <v>10</v>
      </c>
      <c r="H14" s="134">
        <f t="shared" si="0"/>
        <v>42736</v>
      </c>
      <c r="I14" s="131">
        <f>(YEAR(H14)-YEAR('Сводная таблица'!$B$2))*53+WEEKNUM(H14)</f>
        <v>54</v>
      </c>
      <c r="J14" s="63">
        <v>0</v>
      </c>
      <c r="K14" s="202">
        <v>22.33</v>
      </c>
      <c r="L14" s="114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>
      <c r="A15" s="188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27">
        <v>11</v>
      </c>
      <c r="H15" s="134">
        <f t="shared" si="0"/>
        <v>42736</v>
      </c>
      <c r="I15" s="131">
        <f>(YEAR(H15)-YEAR('Сводная таблица'!$B$2))*53+WEEKNUM(H15)</f>
        <v>54</v>
      </c>
      <c r="J15" s="63">
        <v>0</v>
      </c>
      <c r="K15" s="202"/>
      <c r="L15" s="114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>
      <c r="A16" s="188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27">
        <v>12</v>
      </c>
      <c r="H16" s="134">
        <f t="shared" si="0"/>
        <v>42736</v>
      </c>
      <c r="I16" s="131">
        <f>(YEAR(H16)-YEAR('Сводная таблица'!$B$2))*53+WEEKNUM(H16)</f>
        <v>54</v>
      </c>
      <c r="J16" s="63">
        <v>0</v>
      </c>
      <c r="K16" s="202">
        <v>8.5500000000000007</v>
      </c>
      <c r="L16" s="114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>
      <c r="A17" s="188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27">
        <v>13</v>
      </c>
      <c r="H17" s="134">
        <f t="shared" si="0"/>
        <v>42736</v>
      </c>
      <c r="I17" s="131">
        <f>(YEAR(H17)-YEAR('Сводная таблица'!$B$2))*53+WEEKNUM(H17)</f>
        <v>54</v>
      </c>
      <c r="J17" s="63">
        <v>0</v>
      </c>
      <c r="K17" s="202">
        <v>5.61</v>
      </c>
      <c r="L17" s="114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>
      <c r="A18" s="188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27">
        <v>14</v>
      </c>
      <c r="H18" s="134">
        <f t="shared" si="0"/>
        <v>42736</v>
      </c>
      <c r="I18" s="131">
        <f>(YEAR(H18)-YEAR('Сводная таблица'!$B$2))*53+WEEKNUM(H18)</f>
        <v>54</v>
      </c>
      <c r="J18" s="63">
        <v>0</v>
      </c>
      <c r="K18" s="202"/>
      <c r="L18" s="114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>
      <c r="A19" s="188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27">
        <v>15</v>
      </c>
      <c r="H19" s="134">
        <f t="shared" si="0"/>
        <v>42736</v>
      </c>
      <c r="I19" s="131">
        <f>(YEAR(H19)-YEAR('Сводная таблица'!$B$2))*53+WEEKNUM(H19)</f>
        <v>54</v>
      </c>
      <c r="J19" s="63">
        <v>0</v>
      </c>
      <c r="K19" s="202">
        <v>2.44</v>
      </c>
      <c r="L19" s="114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>
      <c r="A20" s="188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27">
        <v>16</v>
      </c>
      <c r="H20" s="134">
        <f t="shared" si="0"/>
        <v>42736</v>
      </c>
      <c r="I20" s="131">
        <f>(YEAR(H20)-YEAR('Сводная таблица'!$B$2))*53+WEEKNUM(H20)</f>
        <v>54</v>
      </c>
      <c r="J20" s="63">
        <v>0</v>
      </c>
      <c r="K20" s="202">
        <v>1</v>
      </c>
      <c r="L20" s="114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>
      <c r="A21" s="188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27">
        <v>17</v>
      </c>
      <c r="H21" s="134">
        <f t="shared" si="0"/>
        <v>42736</v>
      </c>
      <c r="I21" s="131">
        <f>(YEAR(H21)-YEAR('Сводная таблица'!$B$2))*53+WEEKNUM(H21)</f>
        <v>54</v>
      </c>
      <c r="J21" s="63">
        <v>0</v>
      </c>
      <c r="K21" s="202"/>
      <c r="L21" s="114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>
      <c r="A22" s="188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27">
        <v>18</v>
      </c>
      <c r="H22" s="134">
        <f t="shared" si="0"/>
        <v>42736</v>
      </c>
      <c r="I22" s="131">
        <f>(YEAR(H22)-YEAR('Сводная таблица'!$B$2))*53+WEEKNUM(H22)</f>
        <v>54</v>
      </c>
      <c r="J22" s="63">
        <v>0</v>
      </c>
      <c r="K22" s="202"/>
      <c r="L22" s="114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>
      <c r="A23" s="188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27">
        <v>19</v>
      </c>
      <c r="H23" s="134">
        <f t="shared" si="0"/>
        <v>42736</v>
      </c>
      <c r="I23" s="131">
        <f>(YEAR(H23)-YEAR('Сводная таблица'!$B$2))*53+WEEKNUM(H23)</f>
        <v>54</v>
      </c>
      <c r="J23" s="63">
        <v>0</v>
      </c>
      <c r="K23" s="202"/>
      <c r="L23" s="114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>
      <c r="A24" s="188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27">
        <v>20</v>
      </c>
      <c r="H24" s="134">
        <f t="shared" si="0"/>
        <v>42736</v>
      </c>
      <c r="I24" s="131">
        <f>(YEAR(H24)-YEAR('Сводная таблица'!$B$2))*53+WEEKNUM(H24)</f>
        <v>54</v>
      </c>
      <c r="J24" s="63">
        <v>0</v>
      </c>
      <c r="K24" s="112">
        <f>VLOOKUP(I24,'Формула рейтинга'!$A$3:$AZ$203,J24+2,FALSE)*10</f>
        <v>0</v>
      </c>
      <c r="L24" s="114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>
      <c r="A25" s="188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27">
        <v>21</v>
      </c>
      <c r="H25" s="134">
        <f t="shared" si="0"/>
        <v>42736</v>
      </c>
      <c r="I25" s="131">
        <f>(YEAR(H25)-YEAR('Сводная таблица'!$B$2))*53+WEEKNUM(H25)</f>
        <v>54</v>
      </c>
      <c r="J25" s="63">
        <v>0</v>
      </c>
      <c r="K25" s="112">
        <f>VLOOKUP(I25,'Формула рейтинга'!$A$3:$AZ$203,J25+2,FALSE)*10</f>
        <v>0</v>
      </c>
      <c r="L25" s="114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>
      <c r="A26" s="188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27">
        <v>22</v>
      </c>
      <c r="H26" s="134">
        <f t="shared" si="0"/>
        <v>42736</v>
      </c>
      <c r="I26" s="131">
        <f>(YEAR(H26)-YEAR('Сводная таблица'!$B$2))*53+WEEKNUM(H26)</f>
        <v>54</v>
      </c>
      <c r="J26" s="63">
        <v>0</v>
      </c>
      <c r="K26" s="112">
        <f>VLOOKUP(I26,'Формула рейтинга'!$A$3:$AZ$203,J26+2,FALSE)*10</f>
        <v>0</v>
      </c>
      <c r="L26" s="114">
        <f t="shared" si="1"/>
        <v>0</v>
      </c>
      <c r="M26" s="2">
        <v>29</v>
      </c>
      <c r="N26" s="2"/>
      <c r="O26" s="2"/>
      <c r="P26" s="2"/>
      <c r="Q26" s="2"/>
      <c r="R26" s="140"/>
      <c r="S26" s="140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>
      <c r="A27" s="188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27">
        <v>23</v>
      </c>
      <c r="H27" s="134">
        <f t="shared" si="0"/>
        <v>42736</v>
      </c>
      <c r="I27" s="131">
        <f>(YEAR(H27)-YEAR('Сводная таблица'!$B$2))*53+WEEKNUM(H27)</f>
        <v>54</v>
      </c>
      <c r="J27" s="63">
        <v>0</v>
      </c>
      <c r="K27" s="112">
        <f>VLOOKUP(I27,'Формула рейтинга'!$A$3:$AZ$203,J27+2,FALSE)*10</f>
        <v>0</v>
      </c>
      <c r="L27" s="114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>
      <c r="A28" s="188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27">
        <v>24</v>
      </c>
      <c r="H28" s="134">
        <f t="shared" si="0"/>
        <v>42736</v>
      </c>
      <c r="I28" s="131">
        <f>(YEAR(H28)-YEAR('Сводная таблица'!$B$2))*53+WEEKNUM(H28)</f>
        <v>54</v>
      </c>
      <c r="J28" s="63">
        <v>0</v>
      </c>
      <c r="K28" s="112">
        <f>VLOOKUP(I28,'Формула рейтинга'!$A$3:$AZ$203,J28+2,FALSE)*10</f>
        <v>0</v>
      </c>
      <c r="L28" s="114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>
      <c r="A29" s="188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27">
        <v>26</v>
      </c>
      <c r="H29" s="134">
        <f t="shared" si="0"/>
        <v>42736</v>
      </c>
      <c r="I29" s="131">
        <f>(YEAR(H29)-YEAR('Сводная таблица'!$B$2))*53+WEEKNUM(H29)</f>
        <v>54</v>
      </c>
      <c r="J29" s="63">
        <v>0</v>
      </c>
      <c r="K29" s="112">
        <f>VLOOKUP(I29,'Формула рейтинга'!$A$3:$AZ$203,J29+2,FALSE)*10</f>
        <v>0</v>
      </c>
      <c r="L29" s="114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>
      <c r="A30" s="188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27">
        <v>27</v>
      </c>
      <c r="H30" s="134">
        <f t="shared" si="0"/>
        <v>42736</v>
      </c>
      <c r="I30" s="131">
        <f>(YEAR(H30)-YEAR('Сводная таблица'!$B$2))*53+WEEKNUM(H30)</f>
        <v>54</v>
      </c>
      <c r="J30" s="63">
        <v>0</v>
      </c>
      <c r="K30" s="112">
        <f>VLOOKUP(I30,'Формула рейтинга'!$A$3:$AZ$203,J30+2,FALSE)*10</f>
        <v>0</v>
      </c>
      <c r="L30" s="114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>
      <c r="A31" s="188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27">
        <v>28</v>
      </c>
      <c r="H31" s="134">
        <f t="shared" si="0"/>
        <v>42736</v>
      </c>
      <c r="I31" s="131">
        <f>(YEAR(H31)-YEAR('Сводная таблица'!$B$2))*53+WEEKNUM(H31)</f>
        <v>54</v>
      </c>
      <c r="J31" s="63">
        <v>0</v>
      </c>
      <c r="K31" s="112">
        <f>VLOOKUP(I31,'Формула рейтинга'!$A$3:$AZ$203,J31+2,FALSE)*10</f>
        <v>0</v>
      </c>
      <c r="L31" s="114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>
      <c r="A32" s="188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27">
        <v>29</v>
      </c>
      <c r="H32" s="134">
        <f t="shared" si="0"/>
        <v>42736</v>
      </c>
      <c r="I32" s="131">
        <f>(YEAR(H32)-YEAR('Сводная таблица'!$B$2))*53+WEEKNUM(H32)</f>
        <v>54</v>
      </c>
      <c r="J32" s="63">
        <v>0</v>
      </c>
      <c r="K32" s="112">
        <f>VLOOKUP(I32,'Формула рейтинга'!$A$3:$AZ$203,J32+2,FALSE)*10</f>
        <v>0</v>
      </c>
      <c r="L32" s="114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>
      <c r="A33" s="188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27">
        <v>30</v>
      </c>
      <c r="H33" s="134">
        <f t="shared" si="0"/>
        <v>42736</v>
      </c>
      <c r="I33" s="131">
        <f>(YEAR(H33)-YEAR('Сводная таблица'!$B$2))*53+WEEKNUM(H33)</f>
        <v>54</v>
      </c>
      <c r="J33" s="63">
        <v>0</v>
      </c>
      <c r="K33" s="112">
        <f>VLOOKUP(I33,'Формула рейтинга'!$A$3:$AZ$203,J33+2,FALSE)*10</f>
        <v>0</v>
      </c>
      <c r="L33" s="114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>
      <c r="A34" s="188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27">
        <v>31</v>
      </c>
      <c r="H34" s="134">
        <f t="shared" si="0"/>
        <v>42736</v>
      </c>
      <c r="I34" s="131">
        <f>(YEAR(H34)-YEAR('Сводная таблица'!$B$2))*53+WEEKNUM(H34)</f>
        <v>54</v>
      </c>
      <c r="J34" s="63">
        <v>0</v>
      </c>
      <c r="K34" s="112">
        <f>VLOOKUP(I34,'Формула рейтинга'!$A$3:$AZ$203,J34+2,FALSE)*10</f>
        <v>0</v>
      </c>
      <c r="L34" s="114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>
      <c r="A35" s="188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27">
        <v>32</v>
      </c>
      <c r="H35" s="134">
        <f t="shared" si="0"/>
        <v>42736</v>
      </c>
      <c r="I35" s="131">
        <f>(YEAR(H35)-YEAR('Сводная таблица'!$B$2))*53+WEEKNUM(H35)</f>
        <v>54</v>
      </c>
      <c r="J35" s="63">
        <v>0</v>
      </c>
      <c r="K35" s="112">
        <f>VLOOKUP(I35,'Формула рейтинга'!$A$3:$AZ$203,J35+2,FALSE)*10</f>
        <v>0</v>
      </c>
      <c r="L35" s="114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>
      <c r="A36" s="188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27">
        <v>33</v>
      </c>
      <c r="H36" s="134">
        <f t="shared" si="0"/>
        <v>42736</v>
      </c>
      <c r="I36" s="131">
        <f>(YEAR(H36)-YEAR('Сводная таблица'!$B$2))*53+WEEKNUM(H36)</f>
        <v>54</v>
      </c>
      <c r="J36" s="63">
        <v>0</v>
      </c>
      <c r="K36" s="112">
        <f>VLOOKUP(I36,'Формула рейтинга'!$A$3:$AZ$203,J36+2,FALSE)*10</f>
        <v>0</v>
      </c>
      <c r="L36" s="114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>
      <c r="A37" s="188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27">
        <v>34</v>
      </c>
      <c r="H37" s="134">
        <f t="shared" si="0"/>
        <v>42736</v>
      </c>
      <c r="I37" s="131">
        <f>(YEAR(H37)-YEAR('Сводная таблица'!$B$2))*53+WEEKNUM(H37)</f>
        <v>54</v>
      </c>
      <c r="J37" s="63">
        <v>0</v>
      </c>
      <c r="K37" s="112">
        <f>VLOOKUP(I37,'Формула рейтинга'!$A$3:$AZ$203,J37+2,FALSE)*10</f>
        <v>0</v>
      </c>
      <c r="L37" s="114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>
      <c r="A38" s="188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27">
        <v>35</v>
      </c>
      <c r="H38" s="134">
        <f t="shared" si="0"/>
        <v>42736</v>
      </c>
      <c r="I38" s="131">
        <f>(YEAR(H38)-YEAR('Сводная таблица'!$B$2))*53+WEEKNUM(H38)</f>
        <v>54</v>
      </c>
      <c r="J38" s="63">
        <v>0</v>
      </c>
      <c r="K38" s="112">
        <f>VLOOKUP(I38,'Формула рейтинга'!$A$3:$AZ$203,J38+2,FALSE)*10</f>
        <v>0</v>
      </c>
      <c r="L38" s="114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>
      <c r="A39" s="188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27">
        <v>36</v>
      </c>
      <c r="H39" s="134">
        <f t="shared" si="0"/>
        <v>42736</v>
      </c>
      <c r="I39" s="131">
        <f>(YEAR(H39)-YEAR('Сводная таблица'!$B$2))*53+WEEKNUM(H39)</f>
        <v>54</v>
      </c>
      <c r="J39" s="63">
        <v>0</v>
      </c>
      <c r="K39" s="112">
        <f>VLOOKUP(I39,'Формула рейтинга'!$A$3:$AZ$203,J39+2,FALSE)*10</f>
        <v>0</v>
      </c>
      <c r="L39" s="114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>
      <c r="A40" s="188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27">
        <v>37</v>
      </c>
      <c r="H40" s="134">
        <f t="shared" si="0"/>
        <v>42736</v>
      </c>
      <c r="I40" s="131">
        <f>(YEAR(H40)-YEAR('Сводная таблица'!$B$2))*53+WEEKNUM(H40)</f>
        <v>54</v>
      </c>
      <c r="J40" s="63">
        <v>0</v>
      </c>
      <c r="K40" s="112">
        <f>VLOOKUP(I40,'Формула рейтинга'!$A$3:$AZ$203,J40+2,FALSE)*10</f>
        <v>0</v>
      </c>
      <c r="L40" s="114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>
      <c r="A41" s="188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27">
        <v>38</v>
      </c>
      <c r="H41" s="134">
        <f t="shared" si="0"/>
        <v>42736</v>
      </c>
      <c r="I41" s="131">
        <f>(YEAR(H41)-YEAR('Сводная таблица'!$B$2))*53+WEEKNUM(H41)</f>
        <v>54</v>
      </c>
      <c r="J41" s="63">
        <v>0</v>
      </c>
      <c r="K41" s="112">
        <f>VLOOKUP(I41,'Формула рейтинга'!$A$3:$AZ$203,J41+2,FALSE)*10</f>
        <v>0</v>
      </c>
      <c r="L41" s="114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" thickBot="1">
      <c r="A42" s="188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27">
        <v>39</v>
      </c>
      <c r="H42" s="135">
        <f t="shared" si="0"/>
        <v>42736</v>
      </c>
      <c r="I42" s="132">
        <f>(YEAR(H42)-YEAR('Сводная таблица'!$B$2))*53+WEEKNUM(H42)</f>
        <v>54</v>
      </c>
      <c r="J42" s="63">
        <v>0</v>
      </c>
      <c r="K42" s="113">
        <f>VLOOKUP(I42,'Формула рейтинга'!$A$3:$AZ$203,J42+2,FALSE)*10</f>
        <v>0</v>
      </c>
      <c r="L42" s="115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>
      <c r="A43" s="40"/>
      <c r="B43" s="40"/>
      <c r="C43" s="40"/>
      <c r="D43" s="40"/>
      <c r="E43" s="40"/>
      <c r="F43" s="40"/>
      <c r="G43" s="40"/>
      <c r="L43" s="45"/>
    </row>
    <row r="44" spans="1:31" s="27" customFormat="1">
      <c r="A44" s="40"/>
      <c r="B44" s="40"/>
      <c r="C44" s="40"/>
      <c r="D44" s="40"/>
      <c r="E44" s="40"/>
      <c r="F44" s="40"/>
      <c r="G44" s="40"/>
      <c r="L44" s="45"/>
    </row>
    <row r="45" spans="1:31" s="27" customFormat="1">
      <c r="A45" s="40"/>
      <c r="B45" s="40"/>
      <c r="C45" s="40"/>
      <c r="D45" s="40"/>
      <c r="E45" s="40"/>
      <c r="F45" s="40"/>
      <c r="G45" s="40"/>
      <c r="L45" s="45"/>
    </row>
    <row r="46" spans="1:31" s="27" customFormat="1">
      <c r="A46" s="40"/>
      <c r="B46" s="40"/>
      <c r="C46" s="40"/>
      <c r="D46" s="40"/>
      <c r="E46" s="40"/>
      <c r="F46" s="40"/>
      <c r="G46" s="40"/>
      <c r="L46" s="45"/>
    </row>
    <row r="47" spans="1:31" s="27" customFormat="1">
      <c r="A47" s="40"/>
      <c r="B47" s="40"/>
      <c r="C47" s="40"/>
      <c r="D47" s="40"/>
      <c r="E47" s="40"/>
      <c r="F47" s="40"/>
      <c r="G47" s="40"/>
      <c r="L47" s="45"/>
    </row>
    <row r="48" spans="1:31" s="27" customFormat="1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61"/>
  <sheetViews>
    <sheetView topLeftCell="A7" zoomScale="85" zoomScaleNormal="85" workbookViewId="0">
      <selection activeCell="L15" sqref="L15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10.33203125" bestFit="1" customWidth="1"/>
    <col min="12" max="12" width="20.88671875" customWidth="1"/>
    <col min="13" max="13" width="10.109375" bestFit="1" customWidth="1"/>
  </cols>
  <sheetData>
    <row r="1" spans="1:255" ht="20.100000000000001" customHeight="1">
      <c r="A1" s="263" t="s">
        <v>112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</row>
    <row r="2" spans="1:255">
      <c r="A2" s="296" t="str">
        <f>'Сводная таблица'!D2</f>
        <v>https://goo.gl/vHHMPH - Пройти тесты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68"/>
    </row>
    <row r="3" spans="1:255" ht="15" customHeight="1">
      <c r="A3" s="264" t="str">
        <f>'Сводная таблица'!A3:A4</f>
        <v>№ п/п</v>
      </c>
      <c r="B3" s="264" t="str">
        <f>'Сводная таблица'!B3:B4</f>
        <v>группа</v>
      </c>
      <c r="C3" s="266" t="str">
        <f>'Сводная таблица'!C3:C4</f>
        <v>подргуппа</v>
      </c>
      <c r="D3" s="264" t="str">
        <f>'Сводная таблица'!D3:D4</f>
        <v>Фамилия</v>
      </c>
      <c r="E3" s="264" t="str">
        <f>'Сводная таблица'!E3:E4</f>
        <v>Имя</v>
      </c>
      <c r="F3" s="264" t="str">
        <f>'Сводная таблица'!F3:F4</f>
        <v>Отчество</v>
      </c>
      <c r="G3" s="264" t="s">
        <v>111</v>
      </c>
      <c r="H3" s="264" t="s">
        <v>35</v>
      </c>
      <c r="I3" s="297" t="s">
        <v>38</v>
      </c>
      <c r="J3" s="297" t="s">
        <v>37</v>
      </c>
      <c r="K3" s="297" t="s">
        <v>34</v>
      </c>
      <c r="L3" s="297" t="s">
        <v>132</v>
      </c>
    </row>
    <row r="4" spans="1:255">
      <c r="A4" s="264"/>
      <c r="B4" s="264"/>
      <c r="C4" s="266"/>
      <c r="D4" s="264"/>
      <c r="E4" s="264"/>
      <c r="F4" s="264"/>
      <c r="G4" s="264"/>
      <c r="H4" s="264"/>
      <c r="I4" s="297"/>
      <c r="J4" s="297"/>
      <c r="K4" s="297"/>
      <c r="L4" s="297"/>
    </row>
    <row r="5" spans="1:255" s="41" customFormat="1">
      <c r="A5" s="191">
        <v>1</v>
      </c>
      <c r="B5" s="47">
        <v>11405115</v>
      </c>
      <c r="C5" s="192">
        <v>1</v>
      </c>
      <c r="D5" s="48" t="s">
        <v>39</v>
      </c>
      <c r="E5" s="48" t="s">
        <v>22</v>
      </c>
      <c r="F5" s="49" t="s">
        <v>23</v>
      </c>
      <c r="G5" s="191">
        <v>1</v>
      </c>
      <c r="H5" s="193">
        <v>42908</v>
      </c>
      <c r="I5" s="50">
        <f>WEEKNUM(H5)-WEEKNUM(DATE(2017,3,1))</f>
        <v>16</v>
      </c>
      <c r="J5" s="194">
        <v>42</v>
      </c>
      <c r="K5" s="195">
        <f>VLOOKUP(I5,'Формула рейтинга'!$A$3:$BJ$203,J5+2,FALSE)*10</f>
        <v>5.9795100371646823</v>
      </c>
      <c r="L5" s="231">
        <f>J5/55*100</f>
        <v>76.363636363636374</v>
      </c>
    </row>
    <row r="6" spans="1:255" s="41" customFormat="1">
      <c r="A6" s="127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88">
        <v>2</v>
      </c>
      <c r="H6" s="189">
        <v>42889</v>
      </c>
      <c r="I6" s="50">
        <f t="shared" ref="I6:I42" si="0">WEEKNUM(H6)-WEEKNUM(DATE(2017,3,1))</f>
        <v>13</v>
      </c>
      <c r="J6" s="63">
        <v>40</v>
      </c>
      <c r="K6" s="195">
        <f>VLOOKUP(I6,'Формула рейтинга'!$A$3:$BJ$203,J6+2,FALSE)*10</f>
        <v>6.2433184937829935</v>
      </c>
      <c r="L6" s="231">
        <f t="shared" ref="L6:L42" si="1">J6/55*100</f>
        <v>72.727272727272734</v>
      </c>
      <c r="M6" s="60"/>
    </row>
    <row r="7" spans="1:255" s="41" customFormat="1">
      <c r="A7" s="127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88">
        <v>3</v>
      </c>
      <c r="H7" s="189">
        <v>42908</v>
      </c>
      <c r="I7" s="50">
        <f t="shared" si="0"/>
        <v>16</v>
      </c>
      <c r="J7" s="63">
        <v>32</v>
      </c>
      <c r="K7" s="195">
        <f>VLOOKUP(I7,'Формула рейтинга'!$A$3:$BJ$203,J7+2,FALSE)*10</f>
        <v>5.253984633247204</v>
      </c>
      <c r="L7" s="231">
        <f t="shared" si="1"/>
        <v>58.18181818181818</v>
      </c>
    </row>
    <row r="8" spans="1:255" s="41" customFormat="1">
      <c r="A8" s="127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88">
        <v>4</v>
      </c>
      <c r="H8" s="189">
        <v>42889</v>
      </c>
      <c r="I8" s="50">
        <f t="shared" si="0"/>
        <v>13</v>
      </c>
      <c r="J8" s="63">
        <v>40</v>
      </c>
      <c r="K8" s="195">
        <f>VLOOKUP(I8,'Формула рейтинга'!$A$3:$BJ$203,J8+2,FALSE)*10</f>
        <v>6.2433184937829935</v>
      </c>
      <c r="L8" s="231">
        <f t="shared" si="1"/>
        <v>72.727272727272734</v>
      </c>
    </row>
    <row r="9" spans="1:255" s="41" customFormat="1">
      <c r="A9" s="127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88">
        <v>5</v>
      </c>
      <c r="H9" s="189">
        <v>42875</v>
      </c>
      <c r="I9" s="50">
        <f t="shared" si="0"/>
        <v>11</v>
      </c>
      <c r="J9" s="63">
        <v>34</v>
      </c>
      <c r="K9" s="195">
        <f>VLOOKUP(I9,'Формула рейтинга'!$A$3:$BJ$203,J9+2,FALSE)*10</f>
        <v>6.1326339415209876</v>
      </c>
      <c r="L9" s="231">
        <f t="shared" si="1"/>
        <v>61.818181818181813</v>
      </c>
    </row>
    <row r="10" spans="1:255" s="41" customFormat="1">
      <c r="A10" s="127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88">
        <v>6</v>
      </c>
      <c r="H10" s="189">
        <v>42875</v>
      </c>
      <c r="I10" s="50">
        <f t="shared" si="0"/>
        <v>11</v>
      </c>
      <c r="J10" s="63">
        <v>43</v>
      </c>
      <c r="K10" s="195">
        <f>VLOOKUP(I10,'Формула рейтинга'!$A$3:$BJ$203,J10+2,FALSE)*10</f>
        <v>6.7097438277340826</v>
      </c>
      <c r="L10" s="231">
        <f t="shared" si="1"/>
        <v>78.181818181818187</v>
      </c>
    </row>
    <row r="11" spans="1:255" s="41" customFormat="1">
      <c r="A11" s="127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88">
        <v>7</v>
      </c>
      <c r="H11" s="189">
        <v>42908</v>
      </c>
      <c r="I11" s="50">
        <f t="shared" si="0"/>
        <v>16</v>
      </c>
      <c r="J11" s="63">
        <v>42</v>
      </c>
      <c r="K11" s="195">
        <f>VLOOKUP(I11,'Формула рейтинга'!$A$3:$BJ$203,J11+2,FALSE)*10</f>
        <v>5.9795100371646823</v>
      </c>
      <c r="L11" s="231">
        <f t="shared" si="1"/>
        <v>76.363636363636374</v>
      </c>
    </row>
    <row r="12" spans="1:255" s="41" customFormat="1">
      <c r="A12" s="127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88">
        <v>8</v>
      </c>
      <c r="H12" s="189">
        <v>42875</v>
      </c>
      <c r="I12" s="50">
        <f t="shared" si="0"/>
        <v>11</v>
      </c>
      <c r="J12" s="63">
        <v>40</v>
      </c>
      <c r="K12" s="195">
        <f>VLOOKUP(I12,'Формула рейтинга'!$A$3:$BJ$203,J12+2,FALSE)*10</f>
        <v>6.5373377121187035</v>
      </c>
      <c r="L12" s="231">
        <f t="shared" si="1"/>
        <v>72.727272727272734</v>
      </c>
    </row>
    <row r="13" spans="1:255" s="41" customFormat="1">
      <c r="A13" s="127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88">
        <v>9</v>
      </c>
      <c r="H13" s="189">
        <v>42875</v>
      </c>
      <c r="I13" s="50">
        <f t="shared" si="0"/>
        <v>11</v>
      </c>
      <c r="J13" s="63">
        <v>40</v>
      </c>
      <c r="K13" s="195">
        <f>VLOOKUP(I13,'Формула рейтинга'!$A$3:$BJ$203,J13+2,FALSE)*10</f>
        <v>6.5373377121187035</v>
      </c>
      <c r="L13" s="231">
        <f t="shared" si="1"/>
        <v>72.727272727272734</v>
      </c>
    </row>
    <row r="14" spans="1:255" s="41" customFormat="1">
      <c r="A14" s="127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88">
        <v>11</v>
      </c>
      <c r="H14" s="189">
        <v>42875</v>
      </c>
      <c r="I14" s="50">
        <f t="shared" si="0"/>
        <v>11</v>
      </c>
      <c r="J14" s="63">
        <v>42</v>
      </c>
      <c r="K14" s="195">
        <f>VLOOKUP(I14,'Формула рейтинга'!$A$3:$BJ$203,J14+2,FALSE)*10</f>
        <v>6.6541997544330789</v>
      </c>
      <c r="L14" s="231">
        <f t="shared" si="1"/>
        <v>76.363636363636374</v>
      </c>
    </row>
    <row r="15" spans="1:255" s="41" customFormat="1">
      <c r="A15" s="127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88">
        <v>12</v>
      </c>
      <c r="H15" s="189">
        <f t="shared" ref="H15" si="2">DATE(2017,5,19)</f>
        <v>42874</v>
      </c>
      <c r="I15" s="50">
        <f t="shared" si="0"/>
        <v>11</v>
      </c>
      <c r="J15" s="63">
        <v>0</v>
      </c>
      <c r="K15" s="195">
        <f>VLOOKUP(I15,'Формула рейтинга'!$A$3:$BJ$203,J15+2,FALSE)*10</f>
        <v>0</v>
      </c>
      <c r="L15" s="231">
        <f t="shared" si="1"/>
        <v>0</v>
      </c>
    </row>
    <row r="16" spans="1:255" s="41" customFormat="1">
      <c r="A16" s="127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88">
        <v>13</v>
      </c>
      <c r="H16" s="189">
        <v>42907</v>
      </c>
      <c r="I16" s="50">
        <f t="shared" si="0"/>
        <v>16</v>
      </c>
      <c r="J16" s="63">
        <v>33</v>
      </c>
      <c r="K16" s="195">
        <f>VLOOKUP(I16,'Формула рейтинга'!$A$3:$BJ$203,J16+2,FALSE)*10</f>
        <v>5.3378943687406277</v>
      </c>
      <c r="L16" s="231">
        <f t="shared" si="1"/>
        <v>60</v>
      </c>
    </row>
    <row r="17" spans="1:12" s="41" customFormat="1">
      <c r="A17" s="127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88">
        <v>15</v>
      </c>
      <c r="H17" s="189">
        <v>42882</v>
      </c>
      <c r="I17" s="50">
        <f t="shared" si="0"/>
        <v>12</v>
      </c>
      <c r="J17" s="63">
        <v>51</v>
      </c>
      <c r="K17" s="195">
        <f>VLOOKUP(I17,'Формула рейтинга'!$A$3:$BJ$203,J17+2,FALSE)*10</f>
        <v>6.9592979584827894</v>
      </c>
      <c r="L17" s="231">
        <f t="shared" si="1"/>
        <v>92.72727272727272</v>
      </c>
    </row>
    <row r="18" spans="1:12" s="41" customFormat="1">
      <c r="A18" s="127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88">
        <v>16</v>
      </c>
      <c r="H18" s="189">
        <v>42907</v>
      </c>
      <c r="I18" s="50">
        <f t="shared" si="0"/>
        <v>16</v>
      </c>
      <c r="J18" s="63">
        <v>40</v>
      </c>
      <c r="K18" s="195">
        <f>VLOOKUP(I18,'Формула рейтинга'!$A$3:$BJ$203,J18+2,FALSE)*10</f>
        <v>5.8524500913641253</v>
      </c>
      <c r="L18" s="231">
        <f t="shared" si="1"/>
        <v>72.727272727272734</v>
      </c>
    </row>
    <row r="19" spans="1:12" s="41" customFormat="1">
      <c r="A19" s="127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88">
        <v>17</v>
      </c>
      <c r="H19" s="189">
        <f>DATE(2017,6,13)</f>
        <v>42899</v>
      </c>
      <c r="I19" s="50">
        <f t="shared" si="0"/>
        <v>15</v>
      </c>
      <c r="J19" s="63">
        <v>31</v>
      </c>
      <c r="K19" s="195">
        <f>VLOOKUP(I19,'Формула рейтинга'!$A$3:$BJ$203,J19+2,FALSE)*10</f>
        <v>5.2967462744327074</v>
      </c>
      <c r="L19" s="231">
        <f t="shared" si="1"/>
        <v>56.36363636363636</v>
      </c>
    </row>
    <row r="20" spans="1:12" s="41" customFormat="1">
      <c r="A20" s="127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88">
        <v>18</v>
      </c>
      <c r="H20" s="189">
        <v>42907</v>
      </c>
      <c r="I20" s="50">
        <f t="shared" si="0"/>
        <v>16</v>
      </c>
      <c r="J20" s="63">
        <v>41</v>
      </c>
      <c r="K20" s="195">
        <f>VLOOKUP(I20,'Формула рейтинга'!$A$3:$BJ$203,J20+2,FALSE)*10</f>
        <v>5.916955491727645</v>
      </c>
      <c r="L20" s="231">
        <f t="shared" si="1"/>
        <v>74.545454545454547</v>
      </c>
    </row>
    <row r="21" spans="1:12" s="41" customFormat="1">
      <c r="A21" s="127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88">
        <v>19</v>
      </c>
      <c r="H21" s="189">
        <v>42909</v>
      </c>
      <c r="I21" s="50">
        <f t="shared" si="0"/>
        <v>16</v>
      </c>
      <c r="J21" s="63">
        <v>38</v>
      </c>
      <c r="K21" s="195">
        <f>VLOOKUP(I21,'Формула рейтинга'!$A$3:$BJ$203,J21+2,FALSE)*10</f>
        <v>5.717217482621141</v>
      </c>
      <c r="L21" s="231">
        <f t="shared" si="1"/>
        <v>69.090909090909093</v>
      </c>
    </row>
    <row r="22" spans="1:12" s="41" customFormat="1">
      <c r="A22" s="127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88">
        <v>20</v>
      </c>
      <c r="H22" s="189">
        <v>42908</v>
      </c>
      <c r="I22" s="50">
        <f t="shared" si="0"/>
        <v>16</v>
      </c>
      <c r="J22" s="63">
        <v>43</v>
      </c>
      <c r="K22" s="195">
        <f>VLOOKUP(I22,'Формула рейтинга'!$A$3:$BJ$203,J22+2,FALSE)*10</f>
        <v>6.0401994561710906</v>
      </c>
      <c r="L22" s="231">
        <f t="shared" si="1"/>
        <v>78.181818181818187</v>
      </c>
    </row>
    <row r="23" spans="1:12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188">
        <v>21</v>
      </c>
      <c r="H23" s="189">
        <v>42907</v>
      </c>
      <c r="I23" s="50">
        <f t="shared" si="0"/>
        <v>16</v>
      </c>
      <c r="J23" s="198">
        <v>42</v>
      </c>
      <c r="K23" s="195">
        <f>VLOOKUP(I23,'Формула рейтинга'!$A$3:$BJ$203,J23+2,FALSE)*10</f>
        <v>5.9795100371646823</v>
      </c>
      <c r="L23" s="231">
        <f t="shared" si="1"/>
        <v>76.363636363636374</v>
      </c>
    </row>
    <row r="24" spans="1:12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89">
        <f>DATE(2017,6,18)</f>
        <v>42904</v>
      </c>
      <c r="I24" s="50">
        <f t="shared" si="0"/>
        <v>16</v>
      </c>
      <c r="J24" s="198">
        <v>41</v>
      </c>
      <c r="K24" s="195">
        <f>VLOOKUP(I24,'Формула рейтинга'!$A$3:$BJ$203,J24+2,FALSE)*10</f>
        <v>5.916955491727645</v>
      </c>
      <c r="L24" s="231">
        <f t="shared" si="1"/>
        <v>74.545454545454547</v>
      </c>
    </row>
    <row r="25" spans="1:12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89">
        <f>DATE(2017,6,19)</f>
        <v>42905</v>
      </c>
      <c r="I25" s="50">
        <f t="shared" si="0"/>
        <v>16</v>
      </c>
      <c r="J25" s="198">
        <v>40</v>
      </c>
      <c r="K25" s="195">
        <f>VLOOKUP(I25,'Формула рейтинга'!$A$3:$BJ$203,J25+2,FALSE)*10</f>
        <v>5.8524500913641253</v>
      </c>
      <c r="L25" s="231">
        <f t="shared" si="1"/>
        <v>72.727272727272734</v>
      </c>
    </row>
    <row r="26" spans="1:12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89">
        <v>42875</v>
      </c>
      <c r="I26" s="50">
        <f t="shared" si="0"/>
        <v>11</v>
      </c>
      <c r="J26" s="198">
        <v>44</v>
      </c>
      <c r="K26" s="195">
        <f>VLOOKUP(I26,'Формула рейтинга'!$A$3:$BJ$203,J26+2,FALSE)*10</f>
        <v>6.763486849309408</v>
      </c>
      <c r="L26" s="231">
        <f t="shared" si="1"/>
        <v>80</v>
      </c>
    </row>
    <row r="27" spans="1:12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89">
        <v>42903</v>
      </c>
      <c r="I27" s="50">
        <f t="shared" si="0"/>
        <v>15</v>
      </c>
      <c r="J27" s="198">
        <v>32</v>
      </c>
      <c r="K27" s="195">
        <f>VLOOKUP(I27,'Формула рейтинга'!$A$3:$BJ$203,J27+2,FALSE)*10</f>
        <v>5.3832389114478545</v>
      </c>
      <c r="L27" s="231">
        <f t="shared" si="1"/>
        <v>58.18181818181818</v>
      </c>
    </row>
    <row r="28" spans="1:12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89">
        <f>DATE(2017,6,19)</f>
        <v>42905</v>
      </c>
      <c r="I28" s="50">
        <f t="shared" si="0"/>
        <v>16</v>
      </c>
      <c r="J28" s="198">
        <v>33</v>
      </c>
      <c r="K28" s="195">
        <f>VLOOKUP(I28,'Формула рейтинга'!$A$3:$BJ$203,J28+2,FALSE)*10</f>
        <v>5.3378943687406277</v>
      </c>
      <c r="L28" s="231">
        <f t="shared" si="1"/>
        <v>60</v>
      </c>
    </row>
    <row r="29" spans="1:12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89">
        <f>DATE(2017,6,18)</f>
        <v>42904</v>
      </c>
      <c r="I29" s="50">
        <f t="shared" si="0"/>
        <v>16</v>
      </c>
      <c r="J29" s="198">
        <v>41</v>
      </c>
      <c r="K29" s="195">
        <f>VLOOKUP(I29,'Формула рейтинга'!$A$3:$BJ$203,J29+2,FALSE)*10</f>
        <v>5.916955491727645</v>
      </c>
      <c r="L29" s="231">
        <f t="shared" si="1"/>
        <v>74.545454545454547</v>
      </c>
    </row>
    <row r="30" spans="1:12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89">
        <v>42904</v>
      </c>
      <c r="I30" s="50">
        <f t="shared" si="0"/>
        <v>16</v>
      </c>
      <c r="J30" s="198">
        <v>55</v>
      </c>
      <c r="K30" s="195">
        <f>VLOOKUP(I30,'Формула рейтинга'!$A$3:$BJ$203,J30+2,FALSE)*10</f>
        <v>6.6484604800229974</v>
      </c>
      <c r="L30" s="231">
        <f t="shared" si="1"/>
        <v>100</v>
      </c>
    </row>
    <row r="31" spans="1:12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89">
        <v>42905</v>
      </c>
      <c r="I31" s="50">
        <f t="shared" si="0"/>
        <v>16</v>
      </c>
      <c r="J31" s="198">
        <v>1</v>
      </c>
      <c r="K31" s="195">
        <f>VLOOKUP(I31,'Формула рейтинга'!$A$3:$BJ$203,J31+2,FALSE)*10</f>
        <v>0.10460130645164237</v>
      </c>
      <c r="L31" s="231">
        <f t="shared" si="1"/>
        <v>1.8181818181818181</v>
      </c>
    </row>
    <row r="32" spans="1:12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89">
        <v>42901</v>
      </c>
      <c r="I32" s="50">
        <f t="shared" si="0"/>
        <v>15</v>
      </c>
      <c r="J32" s="198">
        <v>35</v>
      </c>
      <c r="K32" s="195">
        <f>VLOOKUP(I32,'Формула рейтинга'!$A$3:$BJ$203,J32+2,FALSE)*10</f>
        <v>5.6249387722636603</v>
      </c>
      <c r="L32" s="231">
        <f t="shared" si="1"/>
        <v>63.636363636363633</v>
      </c>
    </row>
    <row r="33" spans="1:12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89">
        <v>42875</v>
      </c>
      <c r="I33" s="50">
        <f t="shared" si="0"/>
        <v>11</v>
      </c>
      <c r="J33" s="198">
        <v>40</v>
      </c>
      <c r="K33" s="195">
        <f>VLOOKUP(I33,'Формула рейтинга'!$A$3:$BJ$203,J33+2,FALSE)*10</f>
        <v>6.5373377121187035</v>
      </c>
      <c r="L33" s="231">
        <f t="shared" si="1"/>
        <v>72.727272727272734</v>
      </c>
    </row>
    <row r="34" spans="1:12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89">
        <v>42882</v>
      </c>
      <c r="I34" s="50">
        <f t="shared" si="0"/>
        <v>12</v>
      </c>
      <c r="J34" s="198">
        <v>32</v>
      </c>
      <c r="K34" s="195">
        <f>VLOOKUP(I34,'Формула рейтинга'!$A$3:$BJ$203,J34+2,FALSE)*10</f>
        <v>5.8150845314490693</v>
      </c>
      <c r="L34" s="231">
        <f t="shared" si="1"/>
        <v>58.18181818181818</v>
      </c>
    </row>
    <row r="35" spans="1:12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89">
        <v>42875</v>
      </c>
      <c r="I35" s="50">
        <f t="shared" si="0"/>
        <v>11</v>
      </c>
      <c r="J35" s="198">
        <v>36</v>
      </c>
      <c r="K35" s="195">
        <f>VLOOKUP(I35,'Формула рейтинга'!$A$3:$BJ$203,J35+2,FALSE)*10</f>
        <v>6.2775467743159226</v>
      </c>
      <c r="L35" s="231">
        <f t="shared" si="1"/>
        <v>65.454545454545453</v>
      </c>
    </row>
    <row r="36" spans="1:12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89">
        <v>42889</v>
      </c>
      <c r="I36" s="50">
        <f t="shared" si="0"/>
        <v>13</v>
      </c>
      <c r="J36" s="198">
        <v>42</v>
      </c>
      <c r="K36" s="195">
        <f>VLOOKUP(I36,'Формула рейтинга'!$A$3:$BJ$203,J36+2,FALSE)*10</f>
        <v>6.3651381278560395</v>
      </c>
      <c r="L36" s="231">
        <f t="shared" si="1"/>
        <v>76.363636363636374</v>
      </c>
    </row>
    <row r="37" spans="1:12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89">
        <f>DATE(2017,6,18)</f>
        <v>42904</v>
      </c>
      <c r="I37" s="50">
        <f t="shared" si="0"/>
        <v>16</v>
      </c>
      <c r="J37" s="198">
        <v>43</v>
      </c>
      <c r="K37" s="195">
        <f>VLOOKUP(I37,'Формула рейтинга'!$A$3:$BJ$203,J37+2,FALSE)*10</f>
        <v>6.0401994561710906</v>
      </c>
      <c r="L37" s="231">
        <f t="shared" si="1"/>
        <v>78.181818181818187</v>
      </c>
    </row>
    <row r="38" spans="1:12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89">
        <v>42875</v>
      </c>
      <c r="I38" s="50">
        <f t="shared" si="0"/>
        <v>11</v>
      </c>
      <c r="J38" s="198">
        <v>35</v>
      </c>
      <c r="K38" s="195">
        <f>VLOOKUP(I38,'Формула рейтинга'!$A$3:$BJ$203,J38+2,FALSE)*10</f>
        <v>6.2064583830881981</v>
      </c>
      <c r="L38" s="231">
        <f t="shared" si="1"/>
        <v>63.636363636363633</v>
      </c>
    </row>
    <row r="39" spans="1:12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89">
        <v>42875</v>
      </c>
      <c r="I39" s="50">
        <f t="shared" si="0"/>
        <v>11</v>
      </c>
      <c r="J39" s="198">
        <v>39</v>
      </c>
      <c r="K39" s="195">
        <f>VLOOKUP(I39,'Формула рейтинга'!$A$3:$BJ$203,J39+2,FALSE)*10</f>
        <v>6.4758184310540443</v>
      </c>
      <c r="L39" s="231">
        <f t="shared" si="1"/>
        <v>70.909090909090907</v>
      </c>
    </row>
    <row r="40" spans="1:12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89">
        <f>DATE(2017,6,17)</f>
        <v>42903</v>
      </c>
      <c r="I40" s="50">
        <f t="shared" si="0"/>
        <v>15</v>
      </c>
      <c r="J40" s="198">
        <v>32</v>
      </c>
      <c r="K40" s="195">
        <f>VLOOKUP(I40,'Формула рейтинга'!$A$3:$BJ$203,J40+2,FALSE)*10</f>
        <v>5.3832389114478545</v>
      </c>
      <c r="L40" s="231">
        <f t="shared" si="1"/>
        <v>58.18181818181818</v>
      </c>
    </row>
    <row r="41" spans="1:12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89">
        <f>DATE(2017,6,17)</f>
        <v>42903</v>
      </c>
      <c r="I41" s="50">
        <f t="shared" si="0"/>
        <v>15</v>
      </c>
      <c r="J41" s="198">
        <v>30</v>
      </c>
      <c r="K41" s="195">
        <f>VLOOKUP(I41,'Формула рейтинга'!$A$3:$BJ$203,J41+2,FALSE)*10</f>
        <v>5.2070216809255401</v>
      </c>
      <c r="L41" s="231">
        <f t="shared" si="1"/>
        <v>54.54545454545454</v>
      </c>
    </row>
    <row r="42" spans="1:12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89">
        <f>DATE(2017,6,18)</f>
        <v>42904</v>
      </c>
      <c r="I42" s="50">
        <f t="shared" si="0"/>
        <v>16</v>
      </c>
      <c r="J42" s="198">
        <v>33</v>
      </c>
      <c r="K42" s="195">
        <f>VLOOKUP(I42,'Формула рейтинга'!$A$3:$BJ$203,J42+2,FALSE)*10</f>
        <v>5.3378943687406277</v>
      </c>
      <c r="L42" s="231">
        <f t="shared" si="1"/>
        <v>60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247"/>
      <c r="B45" s="247"/>
      <c r="C45" s="247"/>
      <c r="D45" s="247"/>
      <c r="E45" s="247"/>
      <c r="F45" s="247"/>
      <c r="G45" s="247"/>
      <c r="H45" s="248"/>
      <c r="I45" s="248"/>
      <c r="J45" s="248"/>
    </row>
    <row r="46" spans="1:12" s="27" customFormat="1">
      <c r="A46" s="249"/>
      <c r="B46" s="249"/>
      <c r="C46" s="249"/>
      <c r="D46" s="250"/>
      <c r="E46" s="249"/>
      <c r="F46" s="249"/>
      <c r="G46" s="249"/>
      <c r="H46" s="249"/>
      <c r="I46" s="248"/>
      <c r="J46" s="248"/>
    </row>
    <row r="47" spans="1:12" s="27" customFormat="1">
      <c r="A47" s="249"/>
      <c r="B47" s="249"/>
      <c r="C47" s="249"/>
      <c r="D47" s="249"/>
      <c r="E47" s="249"/>
      <c r="F47" s="249"/>
      <c r="G47" s="249"/>
      <c r="H47" s="249"/>
      <c r="I47" s="248"/>
      <c r="J47" s="248"/>
    </row>
    <row r="48" spans="1:12" s="27" customFormat="1">
      <c r="A48" s="249"/>
      <c r="B48" s="249"/>
      <c r="C48" s="249"/>
      <c r="D48" s="249"/>
      <c r="E48" s="249"/>
      <c r="F48" s="249"/>
      <c r="G48" s="249"/>
      <c r="H48" s="249"/>
      <c r="I48" s="248"/>
      <c r="J48" s="248"/>
    </row>
    <row r="49" spans="1:10">
      <c r="A49" s="249"/>
      <c r="B49" s="249"/>
      <c r="C49" s="249"/>
      <c r="D49" s="249"/>
      <c r="E49" s="249"/>
      <c r="F49" s="249"/>
      <c r="G49" s="249"/>
      <c r="H49" s="249"/>
      <c r="I49" s="251"/>
      <c r="J49" s="251"/>
    </row>
    <row r="50" spans="1:10">
      <c r="A50" s="249"/>
      <c r="B50" s="249"/>
      <c r="C50" s="249"/>
      <c r="D50" s="249"/>
      <c r="E50" s="249"/>
      <c r="F50" s="249"/>
      <c r="G50" s="249"/>
      <c r="H50" s="249"/>
      <c r="I50" s="251"/>
      <c r="J50" s="251"/>
    </row>
    <row r="51" spans="1:10">
      <c r="A51" s="249"/>
      <c r="B51" s="249"/>
      <c r="C51" s="249"/>
      <c r="D51" s="249"/>
      <c r="E51" s="249"/>
      <c r="F51" s="249"/>
      <c r="G51" s="249"/>
      <c r="H51" s="249"/>
      <c r="I51" s="251"/>
      <c r="J51" s="251"/>
    </row>
    <row r="52" spans="1:10">
      <c r="A52" s="249"/>
      <c r="B52" s="249"/>
      <c r="C52" s="249"/>
      <c r="D52" s="249"/>
      <c r="E52" s="249"/>
      <c r="F52" s="249"/>
      <c r="G52" s="249"/>
      <c r="H52" s="249"/>
      <c r="I52" s="251"/>
      <c r="J52" s="251"/>
    </row>
    <row r="53" spans="1:10">
      <c r="A53" s="249"/>
      <c r="B53" s="249"/>
      <c r="C53" s="249"/>
      <c r="D53" s="249"/>
      <c r="E53" s="249"/>
      <c r="F53" s="249"/>
      <c r="G53" s="249"/>
      <c r="H53" s="249"/>
      <c r="I53" s="251"/>
      <c r="J53" s="251"/>
    </row>
    <row r="54" spans="1:10">
      <c r="A54" s="249"/>
      <c r="B54" s="249"/>
      <c r="C54" s="249"/>
      <c r="D54" s="249"/>
      <c r="E54" s="249"/>
      <c r="F54" s="249"/>
      <c r="G54" s="249"/>
      <c r="H54" s="249"/>
      <c r="I54" s="251"/>
      <c r="J54" s="251"/>
    </row>
    <row r="55" spans="1:10">
      <c r="A55" s="249"/>
      <c r="B55" s="249"/>
      <c r="C55" s="249"/>
      <c r="D55" s="249"/>
      <c r="E55" s="249"/>
      <c r="F55" s="249"/>
      <c r="G55" s="249"/>
      <c r="H55" s="249"/>
      <c r="I55" s="251"/>
      <c r="J55" s="251"/>
    </row>
    <row r="56" spans="1:10">
      <c r="A56" s="249"/>
      <c r="B56" s="249"/>
      <c r="C56" s="249"/>
      <c r="D56" s="249"/>
      <c r="E56" s="249"/>
      <c r="F56" s="249"/>
      <c r="G56" s="249"/>
      <c r="H56" s="249"/>
      <c r="I56" s="251"/>
      <c r="J56" s="251"/>
    </row>
    <row r="57" spans="1:10">
      <c r="A57" s="249"/>
      <c r="B57" s="249"/>
      <c r="C57" s="249"/>
      <c r="D57" s="249"/>
      <c r="E57" s="249"/>
      <c r="F57" s="249"/>
      <c r="G57" s="249"/>
      <c r="H57" s="249"/>
      <c r="I57" s="251"/>
      <c r="J57" s="251"/>
    </row>
    <row r="58" spans="1:10">
      <c r="A58" s="249"/>
      <c r="B58" s="249"/>
      <c r="C58" s="249"/>
      <c r="D58" s="249"/>
      <c r="E58" s="249"/>
      <c r="F58" s="249"/>
      <c r="G58" s="249"/>
      <c r="H58" s="249"/>
      <c r="I58" s="251"/>
      <c r="J58" s="251"/>
    </row>
    <row r="59" spans="1:10">
      <c r="A59" s="251"/>
      <c r="B59" s="251"/>
      <c r="C59" s="251"/>
      <c r="D59" s="251"/>
      <c r="E59" s="251"/>
      <c r="F59" s="251"/>
      <c r="G59" s="251"/>
      <c r="H59" s="251"/>
      <c r="I59" s="251"/>
      <c r="J59" s="251"/>
    </row>
    <row r="60" spans="1:10">
      <c r="A60" s="251"/>
      <c r="B60" s="251"/>
      <c r="C60" s="251"/>
      <c r="D60" s="251"/>
      <c r="E60" s="251"/>
      <c r="F60" s="251"/>
      <c r="G60" s="251"/>
      <c r="H60" s="251"/>
      <c r="I60" s="251"/>
      <c r="J60" s="251"/>
    </row>
    <row r="61" spans="1:10">
      <c r="A61" s="251"/>
      <c r="B61" s="251"/>
      <c r="C61" s="251"/>
      <c r="D61" s="251"/>
      <c r="E61" s="251"/>
      <c r="F61" s="251"/>
      <c r="G61" s="251"/>
      <c r="H61" s="251"/>
      <c r="I61" s="251"/>
      <c r="J61" s="251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conditionalFormatting sqref="L5">
    <cfRule type="expression" dxfId="27" priority="4">
      <formula>L5&gt;=50</formula>
    </cfRule>
    <cfRule type="expression" dxfId="26" priority="5">
      <formula>L5&lt;50</formula>
    </cfRule>
  </conditionalFormatting>
  <conditionalFormatting sqref="L6:L42">
    <cfRule type="expression" dxfId="25" priority="3">
      <formula>L6&lt;50</formula>
    </cfRule>
  </conditionalFormatting>
  <conditionalFormatting sqref="L6:L42">
    <cfRule type="expression" dxfId="24" priority="1">
      <formula>L6&gt;=50</formula>
    </cfRule>
    <cfRule type="expression" dxfId="23" priority="2">
      <formula>L6&lt;50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64"/>
  <sheetViews>
    <sheetView zoomScale="85" zoomScaleNormal="85" workbookViewId="0">
      <selection activeCell="L19" sqref="L19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1" max="11" width="9.109375" customWidth="1"/>
    <col min="12" max="12" width="22.33203125" style="2" customWidth="1"/>
  </cols>
  <sheetData>
    <row r="1" spans="1:256" ht="20.100000000000001" customHeight="1">
      <c r="A1" s="263" t="s">
        <v>112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  <c r="IV1" s="263"/>
    </row>
    <row r="2" spans="1:256">
      <c r="A2" s="296" t="str">
        <f>'Сводная таблица'!D2</f>
        <v>https://goo.gl/vHHMPH - Пройти тесты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02"/>
    </row>
    <row r="3" spans="1:256" ht="15" customHeight="1">
      <c r="A3" s="264" t="str">
        <f>'Сводная таблица'!A3:A4</f>
        <v>№ п/п</v>
      </c>
      <c r="B3" s="264" t="str">
        <f>'Сводная таблица'!B3:B4</f>
        <v>группа</v>
      </c>
      <c r="C3" s="266" t="str">
        <f>'Сводная таблица'!C3:C4</f>
        <v>подргуппа</v>
      </c>
      <c r="D3" s="264" t="str">
        <f>'Сводная таблица'!D3:D4</f>
        <v>Фамилия</v>
      </c>
      <c r="E3" s="264" t="str">
        <f>'Сводная таблица'!E3:E4</f>
        <v>Имя</v>
      </c>
      <c r="F3" s="264" t="str">
        <f>'Сводная таблица'!F3:F4</f>
        <v>Отчество</v>
      </c>
      <c r="G3" s="264" t="s">
        <v>111</v>
      </c>
      <c r="H3" s="264" t="s">
        <v>35</v>
      </c>
      <c r="I3" s="297" t="s">
        <v>38</v>
      </c>
      <c r="J3" s="297" t="s">
        <v>37</v>
      </c>
      <c r="K3" s="297" t="s">
        <v>34</v>
      </c>
      <c r="L3" s="297" t="s">
        <v>132</v>
      </c>
    </row>
    <row r="4" spans="1:256">
      <c r="A4" s="264"/>
      <c r="B4" s="264"/>
      <c r="C4" s="266"/>
      <c r="D4" s="264"/>
      <c r="E4" s="264"/>
      <c r="F4" s="264"/>
      <c r="G4" s="264"/>
      <c r="H4" s="264"/>
      <c r="I4" s="297"/>
      <c r="J4" s="297"/>
      <c r="K4" s="297"/>
      <c r="L4" s="297"/>
    </row>
    <row r="5" spans="1:256" s="41" customFormat="1">
      <c r="A5" s="188">
        <v>1</v>
      </c>
      <c r="B5" s="196">
        <v>11405115</v>
      </c>
      <c r="C5" s="203">
        <v>1</v>
      </c>
      <c r="D5" s="29" t="s">
        <v>39</v>
      </c>
      <c r="E5" s="29" t="s">
        <v>22</v>
      </c>
      <c r="F5" s="29" t="s">
        <v>23</v>
      </c>
      <c r="G5" s="191">
        <v>1</v>
      </c>
      <c r="H5" s="189">
        <v>42908</v>
      </c>
      <c r="I5" s="190">
        <f>WEEKNUM(H5)-WEEKNUM(DATE(2017,3,1))</f>
        <v>16</v>
      </c>
      <c r="J5" s="198">
        <v>32</v>
      </c>
      <c r="K5" s="195">
        <f>VLOOKUP(I5,'Формула рейтинга'!$A$3:$AZ$203,J5+2,FALSE)*10</f>
        <v>5.253984633247204</v>
      </c>
      <c r="L5" s="231">
        <f>J5/47*100</f>
        <v>68.085106382978722</v>
      </c>
    </row>
    <row r="6" spans="1:256" s="41" customFormat="1">
      <c r="A6" s="188">
        <v>2</v>
      </c>
      <c r="B6" s="196">
        <v>11405115</v>
      </c>
      <c r="C6" s="203">
        <v>1</v>
      </c>
      <c r="D6" s="29" t="s">
        <v>40</v>
      </c>
      <c r="E6" s="29" t="s">
        <v>41</v>
      </c>
      <c r="F6" s="29" t="s">
        <v>42</v>
      </c>
      <c r="G6" s="188">
        <v>12</v>
      </c>
      <c r="H6" s="189">
        <v>42907</v>
      </c>
      <c r="I6" s="190">
        <f t="shared" ref="I6:I42" si="0">WEEKNUM(H6)-WEEKNUM(DATE(2017,3,1))</f>
        <v>16</v>
      </c>
      <c r="J6" s="198">
        <v>43</v>
      </c>
      <c r="K6" s="195">
        <f>VLOOKUP(I6,'Формула рейтинга'!$A$3:$AZ$203,J6+2,FALSE)*10</f>
        <v>6.0401994561710906</v>
      </c>
      <c r="L6" s="231">
        <f t="shared" ref="L6:L42" si="1">J6/47*100</f>
        <v>91.489361702127653</v>
      </c>
      <c r="M6" s="60"/>
    </row>
    <row r="7" spans="1:256" s="41" customFormat="1">
      <c r="A7" s="188">
        <v>3</v>
      </c>
      <c r="B7" s="196">
        <v>11405115</v>
      </c>
      <c r="C7" s="203">
        <v>1</v>
      </c>
      <c r="D7" s="29" t="s">
        <v>43</v>
      </c>
      <c r="E7" s="29" t="s">
        <v>26</v>
      </c>
      <c r="F7" s="29" t="s">
        <v>10</v>
      </c>
      <c r="G7" s="188">
        <v>3</v>
      </c>
      <c r="H7" s="189">
        <v>42908</v>
      </c>
      <c r="I7" s="190">
        <f t="shared" si="0"/>
        <v>16</v>
      </c>
      <c r="J7" s="198">
        <v>32</v>
      </c>
      <c r="K7" s="195">
        <f>VLOOKUP(I7,'Формула рейтинга'!$A$3:$AZ$203,J7+2,FALSE)*10</f>
        <v>5.253984633247204</v>
      </c>
      <c r="L7" s="231">
        <f t="shared" si="1"/>
        <v>68.085106382978722</v>
      </c>
    </row>
    <row r="8" spans="1:256" s="41" customFormat="1">
      <c r="A8" s="188">
        <v>4</v>
      </c>
      <c r="B8" s="196">
        <v>11405115</v>
      </c>
      <c r="C8" s="203">
        <v>1</v>
      </c>
      <c r="D8" s="29" t="s">
        <v>44</v>
      </c>
      <c r="E8" s="29" t="s">
        <v>45</v>
      </c>
      <c r="F8" s="29" t="s">
        <v>20</v>
      </c>
      <c r="G8" s="188">
        <v>9</v>
      </c>
      <c r="H8" s="189">
        <v>42908</v>
      </c>
      <c r="I8" s="190">
        <f t="shared" si="0"/>
        <v>16</v>
      </c>
      <c r="J8" s="198">
        <v>10</v>
      </c>
      <c r="K8" s="195">
        <f>VLOOKUP(I8,'Формула рейтинга'!$A$3:$AZ$203,J8+2,FALSE)*10</f>
        <v>2.2428359511834426</v>
      </c>
      <c r="L8" s="231">
        <f t="shared" si="1"/>
        <v>21.276595744680851</v>
      </c>
    </row>
    <row r="9" spans="1:256" s="41" customFormat="1">
      <c r="A9" s="188">
        <v>5</v>
      </c>
      <c r="B9" s="196">
        <v>11405115</v>
      </c>
      <c r="C9" s="203">
        <v>1</v>
      </c>
      <c r="D9" s="29" t="s">
        <v>46</v>
      </c>
      <c r="E9" s="29" t="s">
        <v>16</v>
      </c>
      <c r="F9" s="29" t="s">
        <v>47</v>
      </c>
      <c r="G9" s="188">
        <v>6</v>
      </c>
      <c r="H9" s="189">
        <f t="shared" ref="H9:H42" si="2">DATE(2017,5,19)</f>
        <v>42874</v>
      </c>
      <c r="I9" s="190">
        <f t="shared" si="0"/>
        <v>11</v>
      </c>
      <c r="J9" s="198">
        <v>0</v>
      </c>
      <c r="K9" s="195">
        <f>VLOOKUP(I9,'Формула рейтинга'!$A$3:$AZ$203,J9+2,FALSE)*10</f>
        <v>0</v>
      </c>
      <c r="L9" s="231">
        <f t="shared" si="1"/>
        <v>0</v>
      </c>
    </row>
    <row r="10" spans="1:256" s="41" customFormat="1">
      <c r="A10" s="188">
        <v>6</v>
      </c>
      <c r="B10" s="196">
        <v>11405115</v>
      </c>
      <c r="C10" s="203">
        <v>1</v>
      </c>
      <c r="D10" s="29" t="s">
        <v>48</v>
      </c>
      <c r="E10" s="29" t="s">
        <v>49</v>
      </c>
      <c r="F10" s="29" t="s">
        <v>50</v>
      </c>
      <c r="G10" s="188">
        <v>22</v>
      </c>
      <c r="H10" s="189">
        <v>42908</v>
      </c>
      <c r="I10" s="190">
        <f t="shared" si="0"/>
        <v>16</v>
      </c>
      <c r="J10" s="198">
        <v>28</v>
      </c>
      <c r="K10" s="195">
        <f>VLOOKUP(I10,'Формула рейтинга'!$A$3:$AZ$203,J10+2,FALSE)*10</f>
        <v>4.8866107278891038</v>
      </c>
      <c r="L10" s="231">
        <f t="shared" si="1"/>
        <v>59.574468085106382</v>
      </c>
    </row>
    <row r="11" spans="1:256" s="41" customFormat="1">
      <c r="A11" s="188">
        <v>7</v>
      </c>
      <c r="B11" s="196">
        <v>11405115</v>
      </c>
      <c r="C11" s="203">
        <v>1</v>
      </c>
      <c r="D11" s="29" t="s">
        <v>51</v>
      </c>
      <c r="E11" s="29" t="s">
        <v>52</v>
      </c>
      <c r="F11" s="29" t="s">
        <v>53</v>
      </c>
      <c r="G11" s="188">
        <v>8</v>
      </c>
      <c r="H11" s="189">
        <v>42908</v>
      </c>
      <c r="I11" s="190">
        <f t="shared" si="0"/>
        <v>16</v>
      </c>
      <c r="J11" s="198">
        <v>21</v>
      </c>
      <c r="K11" s="195">
        <f>VLOOKUP(I11,'Формула рейтинга'!$A$3:$AZ$203,J11+2,FALSE)*10</f>
        <v>4.0913906334200716</v>
      </c>
      <c r="L11" s="231">
        <f t="shared" si="1"/>
        <v>44.680851063829785</v>
      </c>
    </row>
    <row r="12" spans="1:256" s="41" customFormat="1">
      <c r="A12" s="188">
        <v>8</v>
      </c>
      <c r="B12" s="196">
        <v>11405115</v>
      </c>
      <c r="C12" s="203">
        <v>1</v>
      </c>
      <c r="D12" s="29" t="s">
        <v>116</v>
      </c>
      <c r="E12" s="29" t="s">
        <v>54</v>
      </c>
      <c r="F12" s="29" t="s">
        <v>23</v>
      </c>
      <c r="G12" s="188">
        <v>14</v>
      </c>
      <c r="H12" s="189">
        <v>42906</v>
      </c>
      <c r="I12" s="190">
        <f t="shared" si="0"/>
        <v>16</v>
      </c>
      <c r="J12" s="198">
        <v>36</v>
      </c>
      <c r="K12" s="195">
        <f>VLOOKUP(I12,'Формула рейтинга'!$A$3:$AZ$203,J12+2,FALSE)*10</f>
        <v>5.5730155067781126</v>
      </c>
      <c r="L12" s="231">
        <f t="shared" si="1"/>
        <v>76.59574468085107</v>
      </c>
    </row>
    <row r="13" spans="1:256" s="41" customFormat="1">
      <c r="A13" s="188">
        <v>9</v>
      </c>
      <c r="B13" s="196">
        <v>11405115</v>
      </c>
      <c r="C13" s="203">
        <v>1</v>
      </c>
      <c r="D13" s="29" t="s">
        <v>55</v>
      </c>
      <c r="E13" s="29" t="s">
        <v>56</v>
      </c>
      <c r="F13" s="29" t="s">
        <v>14</v>
      </c>
      <c r="G13" s="188">
        <v>5</v>
      </c>
      <c r="H13" s="189">
        <v>42909</v>
      </c>
      <c r="I13" s="190">
        <f t="shared" si="0"/>
        <v>16</v>
      </c>
      <c r="J13" s="198">
        <v>32</v>
      </c>
      <c r="K13" s="195">
        <f>VLOOKUP(I13,'Формула рейтинга'!$A$3:$AZ$203,J13+2,FALSE)*10</f>
        <v>5.253984633247204</v>
      </c>
      <c r="L13" s="231">
        <f t="shared" si="1"/>
        <v>68.085106382978722</v>
      </c>
    </row>
    <row r="14" spans="1:256" s="41" customFormat="1">
      <c r="A14" s="188">
        <v>10</v>
      </c>
      <c r="B14" s="196">
        <v>11405115</v>
      </c>
      <c r="C14" s="203">
        <v>1</v>
      </c>
      <c r="D14" s="29" t="s">
        <v>57</v>
      </c>
      <c r="E14" s="29" t="s">
        <v>58</v>
      </c>
      <c r="F14" s="29" t="s">
        <v>18</v>
      </c>
      <c r="G14" s="188">
        <v>7</v>
      </c>
      <c r="H14" s="189">
        <v>42906</v>
      </c>
      <c r="I14" s="190">
        <f t="shared" si="0"/>
        <v>16</v>
      </c>
      <c r="J14" s="198">
        <v>36</v>
      </c>
      <c r="K14" s="195">
        <f>VLOOKUP(I14,'Формула рейтинга'!$A$3:$AZ$203,J14+2,FALSE)*10</f>
        <v>5.5730155067781126</v>
      </c>
      <c r="L14" s="231">
        <f t="shared" si="1"/>
        <v>76.59574468085107</v>
      </c>
    </row>
    <row r="15" spans="1:256" s="41" customFormat="1">
      <c r="A15" s="188">
        <v>11</v>
      </c>
      <c r="B15" s="196">
        <v>11405115</v>
      </c>
      <c r="C15" s="197">
        <v>2</v>
      </c>
      <c r="D15" s="29" t="s">
        <v>117</v>
      </c>
      <c r="E15" s="29" t="s">
        <v>22</v>
      </c>
      <c r="F15" s="29" t="s">
        <v>24</v>
      </c>
      <c r="G15" s="188">
        <v>2</v>
      </c>
      <c r="H15" s="189">
        <v>42907</v>
      </c>
      <c r="I15" s="190">
        <f t="shared" si="0"/>
        <v>16</v>
      </c>
      <c r="J15" s="198">
        <v>26</v>
      </c>
      <c r="K15" s="195">
        <f>VLOOKUP(I15,'Формула рейтинга'!$A$3:$AZ$203,J15+2,FALSE)*10</f>
        <v>4.6813768219996374</v>
      </c>
      <c r="L15" s="231">
        <f t="shared" si="1"/>
        <v>55.319148936170215</v>
      </c>
    </row>
    <row r="16" spans="1:256" s="41" customFormat="1">
      <c r="A16" s="188">
        <v>12</v>
      </c>
      <c r="B16" s="196">
        <v>11405115</v>
      </c>
      <c r="C16" s="197">
        <v>2</v>
      </c>
      <c r="D16" s="29" t="s">
        <v>59</v>
      </c>
      <c r="E16" s="29" t="s">
        <v>60</v>
      </c>
      <c r="F16" s="29" t="s">
        <v>61</v>
      </c>
      <c r="G16" s="188">
        <v>17</v>
      </c>
      <c r="H16" s="189">
        <v>42908</v>
      </c>
      <c r="I16" s="190">
        <f t="shared" si="0"/>
        <v>16</v>
      </c>
      <c r="J16" s="198">
        <v>39</v>
      </c>
      <c r="K16" s="195">
        <f>VLOOKUP(I16,'Формула рейтинга'!$A$3:$AZ$203,J16+2,FALSE)*10</f>
        <v>5.7859029179656076</v>
      </c>
      <c r="L16" s="231">
        <f t="shared" si="1"/>
        <v>82.978723404255319</v>
      </c>
    </row>
    <row r="17" spans="1:12" s="41" customFormat="1">
      <c r="A17" s="188">
        <v>13</v>
      </c>
      <c r="B17" s="196">
        <v>11405115</v>
      </c>
      <c r="C17" s="197">
        <v>2</v>
      </c>
      <c r="D17" s="29" t="s">
        <v>62</v>
      </c>
      <c r="E17" s="29" t="s">
        <v>63</v>
      </c>
      <c r="F17" s="29" t="s">
        <v>64</v>
      </c>
      <c r="G17" s="188">
        <v>15</v>
      </c>
      <c r="H17" s="189">
        <v>42889</v>
      </c>
      <c r="I17" s="190">
        <f t="shared" si="0"/>
        <v>13</v>
      </c>
      <c r="J17" s="198">
        <v>43</v>
      </c>
      <c r="K17" s="195">
        <f>VLOOKUP(I17,'Формула рейтинга'!$A$3:$AZ$203,J17+2,FALSE)*10</f>
        <v>6.4231596648075682</v>
      </c>
      <c r="L17" s="231">
        <f t="shared" si="1"/>
        <v>91.489361702127653</v>
      </c>
    </row>
    <row r="18" spans="1:12" s="41" customFormat="1">
      <c r="A18" s="188">
        <v>14</v>
      </c>
      <c r="B18" s="196">
        <v>11405115</v>
      </c>
      <c r="C18" s="197">
        <v>2</v>
      </c>
      <c r="D18" s="29" t="s">
        <v>65</v>
      </c>
      <c r="E18" s="29" t="s">
        <v>9</v>
      </c>
      <c r="F18" s="29" t="s">
        <v>25</v>
      </c>
      <c r="G18" s="188">
        <v>19</v>
      </c>
      <c r="H18" s="189">
        <v>42906</v>
      </c>
      <c r="I18" s="190">
        <f t="shared" si="0"/>
        <v>16</v>
      </c>
      <c r="J18" s="198">
        <v>36</v>
      </c>
      <c r="K18" s="195">
        <f>VLOOKUP(I18,'Формула рейтинга'!$A$3:$AZ$203,J18+2,FALSE)*10</f>
        <v>5.5730155067781126</v>
      </c>
      <c r="L18" s="231">
        <f t="shared" si="1"/>
        <v>76.59574468085107</v>
      </c>
    </row>
    <row r="19" spans="1:12" s="41" customFormat="1">
      <c r="A19" s="188">
        <v>15</v>
      </c>
      <c r="B19" s="196">
        <v>11405115</v>
      </c>
      <c r="C19" s="197">
        <v>2</v>
      </c>
      <c r="D19" s="29" t="s">
        <v>66</v>
      </c>
      <c r="E19" s="29" t="s">
        <v>22</v>
      </c>
      <c r="F19" s="29" t="s">
        <v>23</v>
      </c>
      <c r="G19" s="188">
        <v>4</v>
      </c>
      <c r="H19" s="189">
        <v>42908</v>
      </c>
      <c r="I19" s="190">
        <f t="shared" si="0"/>
        <v>16</v>
      </c>
      <c r="J19" s="198">
        <v>47</v>
      </c>
      <c r="K19" s="195">
        <f>VLOOKUP(I19,'Формула рейтинга'!$A$3:$AZ$203,J19+2,FALSE)*10</f>
        <v>6.2658577915154829</v>
      </c>
      <c r="L19" s="231">
        <f t="shared" si="1"/>
        <v>100</v>
      </c>
    </row>
    <row r="20" spans="1:12" s="41" customFormat="1">
      <c r="A20" s="188">
        <v>16</v>
      </c>
      <c r="B20" s="196">
        <v>11405115</v>
      </c>
      <c r="C20" s="197">
        <v>2</v>
      </c>
      <c r="D20" s="29" t="s">
        <v>67</v>
      </c>
      <c r="E20" s="29" t="s">
        <v>68</v>
      </c>
      <c r="F20" s="29" t="s">
        <v>18</v>
      </c>
      <c r="G20" s="188">
        <v>13</v>
      </c>
      <c r="H20" s="189">
        <v>42908</v>
      </c>
      <c r="I20" s="190">
        <f t="shared" si="0"/>
        <v>16</v>
      </c>
      <c r="J20" s="198">
        <v>43</v>
      </c>
      <c r="K20" s="195">
        <f>VLOOKUP(I20,'Формула рейтинга'!$A$3:$AZ$203,J20+2,FALSE)*10</f>
        <v>6.0401994561710906</v>
      </c>
      <c r="L20" s="231">
        <f t="shared" si="1"/>
        <v>91.489361702127653</v>
      </c>
    </row>
    <row r="21" spans="1:12" s="41" customFormat="1">
      <c r="A21" s="188">
        <v>17</v>
      </c>
      <c r="B21" s="196">
        <v>11405115</v>
      </c>
      <c r="C21" s="197">
        <v>2</v>
      </c>
      <c r="D21" s="29" t="s">
        <v>69</v>
      </c>
      <c r="E21" s="29" t="s">
        <v>19</v>
      </c>
      <c r="F21" s="29" t="s">
        <v>23</v>
      </c>
      <c r="G21" s="188">
        <v>11</v>
      </c>
      <c r="H21" s="189">
        <v>42882</v>
      </c>
      <c r="I21" s="190">
        <f t="shared" si="0"/>
        <v>12</v>
      </c>
      <c r="J21" s="198">
        <v>1</v>
      </c>
      <c r="K21" s="195">
        <f>VLOOKUP(I21,'Формула рейтинга'!$A$3:$AZ$203,J21+2,FALSE)*10</f>
        <v>0.13710066379696303</v>
      </c>
      <c r="L21" s="231">
        <f t="shared" si="1"/>
        <v>2.1276595744680851</v>
      </c>
    </row>
    <row r="22" spans="1:12" s="41" customFormat="1">
      <c r="A22" s="188">
        <v>18</v>
      </c>
      <c r="B22" s="196">
        <v>11405115</v>
      </c>
      <c r="C22" s="197">
        <v>2</v>
      </c>
      <c r="D22" s="29" t="s">
        <v>70</v>
      </c>
      <c r="E22" s="29" t="s">
        <v>15</v>
      </c>
      <c r="F22" s="29" t="s">
        <v>10</v>
      </c>
      <c r="G22" s="188">
        <v>16</v>
      </c>
      <c r="H22" s="189">
        <v>42908</v>
      </c>
      <c r="I22" s="190">
        <f t="shared" si="0"/>
        <v>16</v>
      </c>
      <c r="J22" s="198">
        <v>36</v>
      </c>
      <c r="K22" s="195">
        <f>VLOOKUP(I22,'Формула рейтинга'!$A$3:$AZ$203,J22+2,FALSE)*10</f>
        <v>5.5730155067781126</v>
      </c>
      <c r="L22" s="231">
        <f t="shared" si="1"/>
        <v>76.59574468085107</v>
      </c>
    </row>
    <row r="23" spans="1:12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188">
        <v>10</v>
      </c>
      <c r="H23" s="189">
        <v>42908</v>
      </c>
      <c r="I23" s="190">
        <f t="shared" si="0"/>
        <v>16</v>
      </c>
      <c r="J23" s="198">
        <v>32</v>
      </c>
      <c r="K23" s="195">
        <f>VLOOKUP(I23,'Формула рейтинга'!$A$3:$AZ$203,J23+2,FALSE)*10</f>
        <v>5.253984633247204</v>
      </c>
      <c r="L23" s="231">
        <f t="shared" si="1"/>
        <v>68.085106382978722</v>
      </c>
    </row>
    <row r="24" spans="1:12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196">
        <v>28</v>
      </c>
      <c r="H24" s="189">
        <f>DATE(2017,6,19)</f>
        <v>42905</v>
      </c>
      <c r="I24" s="190">
        <f t="shared" si="0"/>
        <v>16</v>
      </c>
      <c r="J24" s="198">
        <v>1</v>
      </c>
      <c r="K24" s="195">
        <f>VLOOKUP(I24,'Формула рейтинга'!$A$3:$AZ$203,J24+2,FALSE)*10</f>
        <v>0.10460130645164237</v>
      </c>
      <c r="L24" s="231">
        <f t="shared" si="1"/>
        <v>2.1276595744680851</v>
      </c>
    </row>
    <row r="25" spans="1:12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196">
        <v>37</v>
      </c>
      <c r="H25" s="189">
        <v>42905</v>
      </c>
      <c r="I25" s="190">
        <f t="shared" si="0"/>
        <v>16</v>
      </c>
      <c r="J25" s="198">
        <v>20</v>
      </c>
      <c r="K25" s="195">
        <f>VLOOKUP(I25,'Формула рейтинга'!$A$3:$AZ$203,J25+2,FALSE)*10</f>
        <v>3.9580787316003412</v>
      </c>
      <c r="L25" s="231">
        <f t="shared" si="1"/>
        <v>42.553191489361701</v>
      </c>
    </row>
    <row r="26" spans="1:12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196">
        <v>38</v>
      </c>
      <c r="H26" s="189">
        <v>42889</v>
      </c>
      <c r="I26" s="190">
        <f t="shared" si="0"/>
        <v>13</v>
      </c>
      <c r="J26" s="198">
        <v>27</v>
      </c>
      <c r="K26" s="195">
        <f>VLOOKUP(I26,'Формула рейтинга'!$A$3:$AZ$203,J26+2,FALSE)*10</f>
        <v>5.2017458088898003</v>
      </c>
      <c r="L26" s="231">
        <f t="shared" si="1"/>
        <v>57.446808510638306</v>
      </c>
    </row>
    <row r="27" spans="1:12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196">
        <v>21</v>
      </c>
      <c r="H27" s="189">
        <f>DATE(2017,6,18)</f>
        <v>42904</v>
      </c>
      <c r="I27" s="190">
        <f t="shared" si="0"/>
        <v>16</v>
      </c>
      <c r="J27" s="198">
        <v>32</v>
      </c>
      <c r="K27" s="195">
        <f>VLOOKUP(I27,'Формула рейтинга'!$A$3:$AZ$203,J27+2,FALSE)*10</f>
        <v>5.253984633247204</v>
      </c>
      <c r="L27" s="231">
        <f t="shared" si="1"/>
        <v>68.085106382978722</v>
      </c>
    </row>
    <row r="28" spans="1:12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196">
        <v>27</v>
      </c>
      <c r="H28" s="189">
        <f>DATE(2017,6,19)</f>
        <v>42905</v>
      </c>
      <c r="I28" s="190">
        <f t="shared" si="0"/>
        <v>16</v>
      </c>
      <c r="J28" s="198">
        <v>13</v>
      </c>
      <c r="K28" s="195">
        <f>VLOOKUP(I28,'Формула рейтинга'!$A$3:$AZ$203,J28+2,FALSE)*10</f>
        <v>2.8412911148745792</v>
      </c>
      <c r="L28" s="231">
        <f t="shared" si="1"/>
        <v>27.659574468085108</v>
      </c>
    </row>
    <row r="29" spans="1:12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196">
        <v>25</v>
      </c>
      <c r="H29" s="189">
        <v>42905</v>
      </c>
      <c r="I29" s="190">
        <f t="shared" si="0"/>
        <v>16</v>
      </c>
      <c r="J29" s="198">
        <v>36</v>
      </c>
      <c r="K29" s="195">
        <f>VLOOKUP(I29,'Формула рейтинга'!$A$3:$AZ$203,J29+2,FALSE)*10</f>
        <v>5.5730155067781126</v>
      </c>
      <c r="L29" s="231">
        <f t="shared" si="1"/>
        <v>76.59574468085107</v>
      </c>
    </row>
    <row r="30" spans="1:12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196">
        <v>24</v>
      </c>
      <c r="H30" s="189">
        <v>42905</v>
      </c>
      <c r="I30" s="190">
        <f t="shared" si="0"/>
        <v>16</v>
      </c>
      <c r="J30" s="198">
        <v>47</v>
      </c>
      <c r="K30" s="195">
        <f>VLOOKUP(I30,'Формула рейтинга'!$A$3:$AZ$203,J30+2,FALSE)*10</f>
        <v>6.2658577915154829</v>
      </c>
      <c r="L30" s="231">
        <f t="shared" si="1"/>
        <v>100</v>
      </c>
    </row>
    <row r="31" spans="1:12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196">
        <v>39</v>
      </c>
      <c r="H31" s="189">
        <v>42905</v>
      </c>
      <c r="I31" s="190">
        <f t="shared" si="0"/>
        <v>16</v>
      </c>
      <c r="J31" s="198">
        <v>9</v>
      </c>
      <c r="K31" s="195">
        <f>VLOOKUP(I31,'Формула рейтинга'!$A$3:$AZ$203,J31+2,FALSE)*10</f>
        <v>2.0247656431735637</v>
      </c>
      <c r="L31" s="231">
        <f t="shared" si="1"/>
        <v>19.148936170212767</v>
      </c>
    </row>
    <row r="32" spans="1:12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196">
        <v>32</v>
      </c>
      <c r="H32" s="189">
        <f>DATE(2017,6,17)</f>
        <v>42903</v>
      </c>
      <c r="I32" s="190">
        <f t="shared" si="0"/>
        <v>15</v>
      </c>
      <c r="J32" s="198">
        <v>34</v>
      </c>
      <c r="K32" s="195">
        <f>VLOOKUP(I32,'Формула рейтинга'!$A$3:$AZ$203,J32+2,FALSE)*10</f>
        <v>5.5471842599306251</v>
      </c>
      <c r="L32" s="231">
        <f t="shared" si="1"/>
        <v>72.340425531914903</v>
      </c>
    </row>
    <row r="33" spans="1:12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196">
        <v>35</v>
      </c>
      <c r="H33" s="189">
        <v>42875</v>
      </c>
      <c r="I33" s="190">
        <f t="shared" si="0"/>
        <v>11</v>
      </c>
      <c r="J33" s="198">
        <v>36</v>
      </c>
      <c r="K33" s="195">
        <f>VLOOKUP(I33,'Формула рейтинга'!$A$3:$AZ$203,J33+2,FALSE)*10</f>
        <v>6.2775467743159226</v>
      </c>
      <c r="L33" s="231">
        <f t="shared" si="1"/>
        <v>76.59574468085107</v>
      </c>
    </row>
    <row r="34" spans="1:12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196">
        <v>34</v>
      </c>
      <c r="H34" s="189">
        <f>DATE(2017,6,18)</f>
        <v>42904</v>
      </c>
      <c r="I34" s="190">
        <f t="shared" si="0"/>
        <v>16</v>
      </c>
      <c r="J34" s="198">
        <v>43</v>
      </c>
      <c r="K34" s="195">
        <f>VLOOKUP(I34,'Формула рейтинга'!$A$3:$AZ$203,J34+2,FALSE)*10</f>
        <v>6.0401994561710906</v>
      </c>
      <c r="L34" s="231">
        <f t="shared" si="1"/>
        <v>91.489361702127653</v>
      </c>
    </row>
    <row r="35" spans="1:12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188">
        <v>29</v>
      </c>
      <c r="H35" s="189">
        <f>DATE(2017,6,18)</f>
        <v>42904</v>
      </c>
      <c r="I35" s="190">
        <f t="shared" si="0"/>
        <v>16</v>
      </c>
      <c r="J35" s="198">
        <v>24</v>
      </c>
      <c r="K35" s="195">
        <f>VLOOKUP(I35,'Формула рейтинга'!$A$3:$AZ$203,J35+2,FALSE)*10</f>
        <v>4.4595619827393502</v>
      </c>
      <c r="L35" s="231">
        <f t="shared" si="1"/>
        <v>51.063829787234042</v>
      </c>
    </row>
    <row r="36" spans="1:12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196">
        <v>20</v>
      </c>
      <c r="H36" s="189">
        <f>DATE(2017,6,19)</f>
        <v>42905</v>
      </c>
      <c r="I36" s="190">
        <f t="shared" si="0"/>
        <v>16</v>
      </c>
      <c r="J36" s="198">
        <v>12</v>
      </c>
      <c r="K36" s="195">
        <f>VLOOKUP(I36,'Формула рейтинга'!$A$3:$AZ$203,J36+2,FALSE)*10</f>
        <v>2.6508296180731228</v>
      </c>
      <c r="L36" s="231">
        <f t="shared" si="1"/>
        <v>25.531914893617021</v>
      </c>
    </row>
    <row r="37" spans="1:12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188">
        <v>36</v>
      </c>
      <c r="H37" s="189">
        <f>DATE(2017,6,18)</f>
        <v>42904</v>
      </c>
      <c r="I37" s="190">
        <f t="shared" si="0"/>
        <v>16</v>
      </c>
      <c r="J37" s="198">
        <v>42</v>
      </c>
      <c r="K37" s="195">
        <f>VLOOKUP(I37,'Формула рейтинга'!$A$3:$AZ$203,J37+2,FALSE)*10</f>
        <v>5.9795100371646823</v>
      </c>
      <c r="L37" s="231">
        <f t="shared" si="1"/>
        <v>89.361702127659569</v>
      </c>
    </row>
    <row r="38" spans="1:12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196">
        <v>23</v>
      </c>
      <c r="H38" s="189">
        <f>DATE(2017,6,18)</f>
        <v>42904</v>
      </c>
      <c r="I38" s="190">
        <f t="shared" si="0"/>
        <v>16</v>
      </c>
      <c r="J38" s="198">
        <v>24</v>
      </c>
      <c r="K38" s="195">
        <f>VLOOKUP(I38,'Формула рейтинга'!$A$3:$AZ$203,J38+2,FALSE)*10</f>
        <v>4.4595619827393502</v>
      </c>
      <c r="L38" s="231">
        <f t="shared" si="1"/>
        <v>51.063829787234042</v>
      </c>
    </row>
    <row r="39" spans="1:12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196">
        <v>26</v>
      </c>
      <c r="H39" s="189">
        <f>DATE(2017,6,14)</f>
        <v>42900</v>
      </c>
      <c r="I39" s="190">
        <f t="shared" si="0"/>
        <v>15</v>
      </c>
      <c r="J39" s="198">
        <v>27</v>
      </c>
      <c r="K39" s="195">
        <f>VLOOKUP(I39,'Формула рейтинга'!$A$3:$AZ$203,J39+2,FALSE)*10</f>
        <v>4.9166089287079373</v>
      </c>
      <c r="L39" s="231">
        <f t="shared" si="1"/>
        <v>57.446808510638306</v>
      </c>
    </row>
    <row r="40" spans="1:12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196">
        <v>30</v>
      </c>
      <c r="H40" s="189">
        <f>DATE(2017,6,19)</f>
        <v>42905</v>
      </c>
      <c r="I40" s="190">
        <f t="shared" si="0"/>
        <v>16</v>
      </c>
      <c r="J40" s="198">
        <v>10</v>
      </c>
      <c r="K40" s="195">
        <f>VLOOKUP(I40,'Формула рейтинга'!$A$3:$AZ$203,J40+2,FALSE)*10</f>
        <v>2.2428359511834426</v>
      </c>
      <c r="L40" s="231">
        <f t="shared" si="1"/>
        <v>21.276595744680851</v>
      </c>
    </row>
    <row r="41" spans="1:12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188">
        <v>33</v>
      </c>
      <c r="H41" s="189">
        <f>DATE(2017,6,18)</f>
        <v>42904</v>
      </c>
      <c r="I41" s="190">
        <f t="shared" si="0"/>
        <v>16</v>
      </c>
      <c r="J41" s="198">
        <v>43</v>
      </c>
      <c r="K41" s="195">
        <f>VLOOKUP(I41,'Формула рейтинга'!$A$3:$AZ$203,J41+2,FALSE)*10</f>
        <v>6.0401994561710906</v>
      </c>
      <c r="L41" s="231">
        <f t="shared" si="1"/>
        <v>91.489361702127653</v>
      </c>
    </row>
    <row r="42" spans="1:12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196">
        <v>31</v>
      </c>
      <c r="H42" s="189">
        <f t="shared" si="2"/>
        <v>42874</v>
      </c>
      <c r="I42" s="190">
        <f t="shared" si="0"/>
        <v>11</v>
      </c>
      <c r="J42" s="198">
        <v>0</v>
      </c>
      <c r="K42" s="195">
        <f>VLOOKUP(I42,'Формула рейтинга'!$A$3:$AZ$203,J42+2,FALSE)*10</f>
        <v>0</v>
      </c>
      <c r="L42" s="231">
        <f t="shared" si="1"/>
        <v>0</v>
      </c>
    </row>
    <row r="45" spans="1:12">
      <c r="A45" s="251"/>
      <c r="B45" s="251"/>
      <c r="C45" s="251"/>
      <c r="D45" s="251"/>
      <c r="E45" s="251"/>
      <c r="F45" s="251"/>
      <c r="G45" s="251"/>
      <c r="H45" s="251"/>
      <c r="I45" s="251"/>
      <c r="J45" s="251"/>
    </row>
    <row r="46" spans="1:12">
      <c r="A46" s="251"/>
      <c r="B46" s="251"/>
      <c r="C46" s="251"/>
      <c r="D46" s="251"/>
      <c r="E46" s="251"/>
      <c r="F46" s="251"/>
      <c r="G46" s="251"/>
      <c r="H46" s="251"/>
      <c r="I46" s="251"/>
      <c r="J46" s="251"/>
    </row>
    <row r="47" spans="1:12">
      <c r="A47" s="251"/>
      <c r="B47" s="251"/>
      <c r="C47" s="251"/>
      <c r="D47" s="251"/>
      <c r="E47" s="251"/>
      <c r="F47" s="251"/>
      <c r="G47" s="251"/>
      <c r="H47" s="251"/>
      <c r="I47" s="251"/>
      <c r="J47" s="251"/>
    </row>
    <row r="48" spans="1:12">
      <c r="A48" s="251"/>
      <c r="B48" s="251"/>
      <c r="C48" s="251"/>
      <c r="D48" s="251"/>
      <c r="E48" s="251"/>
      <c r="F48" s="251"/>
      <c r="G48" s="251"/>
      <c r="H48" s="251"/>
      <c r="I48" s="251"/>
      <c r="J48" s="251"/>
    </row>
    <row r="49" spans="1:10">
      <c r="A49" s="251"/>
      <c r="B49" s="251"/>
      <c r="C49" s="251"/>
      <c r="D49" s="251"/>
      <c r="E49" s="251"/>
      <c r="F49" s="251"/>
      <c r="G49" s="251"/>
      <c r="H49" s="251"/>
      <c r="I49" s="251"/>
      <c r="J49" s="251"/>
    </row>
    <row r="50" spans="1:10">
      <c r="A50" s="251"/>
      <c r="B50" s="251"/>
      <c r="C50" s="251"/>
      <c r="D50" s="251"/>
      <c r="E50" s="251"/>
      <c r="F50" s="251"/>
      <c r="G50" s="251"/>
      <c r="H50" s="251"/>
      <c r="I50" s="251"/>
      <c r="J50" s="251"/>
    </row>
    <row r="51" spans="1:10">
      <c r="A51" s="251"/>
      <c r="B51" s="251"/>
      <c r="C51" s="251"/>
      <c r="D51" s="251"/>
      <c r="E51" s="251"/>
      <c r="F51" s="251"/>
      <c r="G51" s="251"/>
      <c r="H51" s="251"/>
      <c r="I51" s="251"/>
      <c r="J51" s="251"/>
    </row>
    <row r="52" spans="1:10">
      <c r="A52" s="251"/>
      <c r="B52" s="251"/>
      <c r="C52" s="251"/>
      <c r="D52" s="251"/>
      <c r="E52" s="251"/>
      <c r="F52" s="251"/>
      <c r="G52" s="251"/>
      <c r="H52" s="251"/>
      <c r="I52" s="251"/>
      <c r="J52" s="251"/>
    </row>
    <row r="53" spans="1:10">
      <c r="A53" s="251"/>
      <c r="B53" s="251"/>
      <c r="C53" s="251"/>
      <c r="D53" s="251"/>
      <c r="E53" s="251"/>
      <c r="F53" s="251"/>
      <c r="G53" s="251"/>
      <c r="H53" s="251"/>
      <c r="I53" s="251"/>
      <c r="J53" s="251"/>
    </row>
    <row r="54" spans="1:10">
      <c r="A54" s="251"/>
      <c r="B54" s="251"/>
      <c r="C54" s="251"/>
      <c r="D54" s="251"/>
      <c r="E54" s="251"/>
      <c r="F54" s="251"/>
      <c r="G54" s="251"/>
      <c r="H54" s="251"/>
      <c r="I54" s="251"/>
      <c r="J54" s="251"/>
    </row>
    <row r="55" spans="1:10">
      <c r="A55" s="251"/>
      <c r="B55" s="251"/>
      <c r="C55" s="251"/>
      <c r="D55" s="251"/>
      <c r="E55" s="251"/>
      <c r="F55" s="251"/>
      <c r="G55" s="251"/>
      <c r="H55" s="251"/>
      <c r="I55" s="251"/>
      <c r="J55" s="251"/>
    </row>
    <row r="56" spans="1:10">
      <c r="A56" s="251"/>
      <c r="B56" s="251"/>
      <c r="C56" s="251"/>
      <c r="D56" s="251"/>
      <c r="E56" s="251"/>
      <c r="F56" s="251"/>
      <c r="G56" s="251"/>
      <c r="H56" s="251"/>
      <c r="I56" s="251"/>
      <c r="J56" s="251"/>
    </row>
    <row r="57" spans="1:10">
      <c r="A57" s="251"/>
      <c r="B57" s="251"/>
      <c r="C57" s="251"/>
      <c r="D57" s="251"/>
      <c r="E57" s="251"/>
      <c r="F57" s="251"/>
      <c r="G57" s="251"/>
      <c r="H57" s="251"/>
      <c r="I57" s="251"/>
      <c r="J57" s="251"/>
    </row>
    <row r="58" spans="1:10">
      <c r="A58" s="251"/>
      <c r="B58" s="251"/>
      <c r="C58" s="251"/>
      <c r="D58" s="251"/>
      <c r="E58" s="251"/>
      <c r="F58" s="251"/>
      <c r="G58" s="251"/>
      <c r="H58" s="251"/>
      <c r="I58" s="251"/>
      <c r="J58" s="251"/>
    </row>
    <row r="59" spans="1:10">
      <c r="A59" s="251"/>
      <c r="B59" s="251"/>
      <c r="C59" s="251"/>
      <c r="D59" s="251"/>
      <c r="E59" s="251"/>
      <c r="F59" s="251"/>
      <c r="G59" s="251"/>
      <c r="H59" s="251"/>
      <c r="I59" s="251"/>
      <c r="J59" s="251"/>
    </row>
    <row r="60" spans="1:10">
      <c r="A60" s="251"/>
      <c r="B60" s="251"/>
      <c r="C60" s="251"/>
      <c r="D60" s="251"/>
      <c r="E60" s="251"/>
      <c r="F60" s="251"/>
      <c r="G60" s="251"/>
      <c r="H60" s="251"/>
      <c r="I60" s="251"/>
      <c r="J60" s="251"/>
    </row>
    <row r="61" spans="1:10">
      <c r="A61" s="251"/>
      <c r="B61" s="251"/>
      <c r="C61" s="251"/>
      <c r="D61" s="251"/>
      <c r="E61" s="251"/>
      <c r="F61" s="251"/>
      <c r="G61" s="251"/>
      <c r="H61" s="251"/>
      <c r="I61" s="251"/>
      <c r="J61" s="251"/>
    </row>
    <row r="62" spans="1:10">
      <c r="A62" s="251"/>
      <c r="B62" s="251"/>
      <c r="C62" s="251"/>
      <c r="D62" s="251"/>
      <c r="E62" s="251"/>
      <c r="F62" s="251"/>
      <c r="G62" s="251"/>
      <c r="H62" s="251"/>
      <c r="I62" s="251"/>
      <c r="J62" s="251"/>
    </row>
    <row r="63" spans="1:10">
      <c r="A63" s="251"/>
      <c r="B63" s="251"/>
      <c r="C63" s="251"/>
      <c r="D63" s="251"/>
      <c r="E63" s="251"/>
      <c r="F63" s="251"/>
      <c r="G63" s="251"/>
      <c r="H63" s="251"/>
      <c r="I63" s="251"/>
      <c r="J63" s="251"/>
    </row>
    <row r="64" spans="1:10">
      <c r="A64" s="251"/>
      <c r="B64" s="251"/>
      <c r="C64" s="251"/>
      <c r="D64" s="251"/>
      <c r="E64" s="251"/>
      <c r="F64" s="251"/>
      <c r="G64" s="251"/>
      <c r="H64" s="251"/>
      <c r="I64" s="251"/>
      <c r="J64" s="251"/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22" priority="3">
      <formula>L5&gt;=50</formula>
    </cfRule>
    <cfRule type="expression" dxfId="21" priority="5">
      <formula>L5&lt;50</formula>
    </cfRule>
  </conditionalFormatting>
  <conditionalFormatting sqref="L6:L42">
    <cfRule type="expression" dxfId="20" priority="4">
      <formula>L6&lt;50</formula>
    </cfRule>
  </conditionalFormatting>
  <conditionalFormatting sqref="L6:L42">
    <cfRule type="expression" dxfId="19" priority="1">
      <formula>L6&gt;=50</formula>
    </cfRule>
    <cfRule type="expression" dxfId="18" priority="2">
      <formula>L6&lt;50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8"/>
  <sheetViews>
    <sheetView zoomScale="85" zoomScaleNormal="85" workbookViewId="0">
      <selection activeCell="J21" sqref="J2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2.88671875" customWidth="1"/>
    <col min="13" max="13" width="10.109375" bestFit="1" customWidth="1"/>
    <col min="17" max="17" width="17.88671875" bestFit="1" customWidth="1"/>
  </cols>
  <sheetData>
    <row r="1" spans="1:255" ht="20.100000000000001" customHeight="1">
      <c r="A1" s="263" t="s">
        <v>112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</row>
    <row r="2" spans="1:255">
      <c r="A2" s="296" t="str">
        <f>'Сводная таблица'!D2</f>
        <v>https://goo.gl/vHHMPH - Пройти тесты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68"/>
    </row>
    <row r="3" spans="1:255" ht="15" customHeight="1">
      <c r="A3" s="264" t="str">
        <f>'Сводная таблица'!A3:A4</f>
        <v>№ п/п</v>
      </c>
      <c r="B3" s="264" t="str">
        <f>'Сводная таблица'!B3:B4</f>
        <v>группа</v>
      </c>
      <c r="C3" s="266" t="str">
        <f>'Сводная таблица'!C3:C4</f>
        <v>подргуппа</v>
      </c>
      <c r="D3" s="264" t="str">
        <f>'Сводная таблица'!D3:D4</f>
        <v>Фамилия</v>
      </c>
      <c r="E3" s="264" t="str">
        <f>'Сводная таблица'!E3:E4</f>
        <v>Имя</v>
      </c>
      <c r="F3" s="264" t="str">
        <f>'Сводная таблица'!F3:F4</f>
        <v>Отчество</v>
      </c>
      <c r="G3" s="264" t="s">
        <v>111</v>
      </c>
      <c r="H3" s="264" t="s">
        <v>35</v>
      </c>
      <c r="I3" s="297" t="s">
        <v>38</v>
      </c>
      <c r="J3" s="297" t="s">
        <v>37</v>
      </c>
      <c r="K3" s="297" t="s">
        <v>34</v>
      </c>
      <c r="L3" s="297" t="s">
        <v>132</v>
      </c>
    </row>
    <row r="4" spans="1:255">
      <c r="A4" s="264"/>
      <c r="B4" s="264"/>
      <c r="C4" s="266"/>
      <c r="D4" s="264"/>
      <c r="E4" s="264"/>
      <c r="F4" s="264"/>
      <c r="G4" s="264"/>
      <c r="H4" s="264"/>
      <c r="I4" s="297"/>
      <c r="J4" s="297"/>
      <c r="K4" s="297"/>
      <c r="L4" s="297"/>
    </row>
    <row r="5" spans="1:255" s="41" customFormat="1">
      <c r="A5" s="188">
        <v>1</v>
      </c>
      <c r="B5" s="196">
        <v>11405115</v>
      </c>
      <c r="C5" s="203">
        <v>1</v>
      </c>
      <c r="D5" s="29" t="s">
        <v>39</v>
      </c>
      <c r="E5" s="29" t="s">
        <v>22</v>
      </c>
      <c r="F5" s="29" t="s">
        <v>23</v>
      </c>
      <c r="G5" s="191">
        <v>1</v>
      </c>
      <c r="H5" s="189">
        <v>42908</v>
      </c>
      <c r="I5" s="190">
        <f>WEEKNUM(H5)-WEEKNUM(DATE(2017,3,1))</f>
        <v>16</v>
      </c>
      <c r="J5" s="198">
        <v>31</v>
      </c>
      <c r="K5" s="195">
        <f>VLOOKUP(I5,'Формула рейтинга'!$A$3:$AZ$203,J5+2,FALSE)*10</f>
        <v>5.1670659505302972</v>
      </c>
      <c r="L5" s="231">
        <f>J5/46*100</f>
        <v>67.391304347826093</v>
      </c>
    </row>
    <row r="6" spans="1:255" s="41" customFormat="1">
      <c r="A6" s="188">
        <v>2</v>
      </c>
      <c r="B6" s="196">
        <v>11405115</v>
      </c>
      <c r="C6" s="203">
        <v>1</v>
      </c>
      <c r="D6" s="29" t="s">
        <v>40</v>
      </c>
      <c r="E6" s="29" t="s">
        <v>41</v>
      </c>
      <c r="F6" s="29" t="s">
        <v>42</v>
      </c>
      <c r="G6" s="220">
        <v>2</v>
      </c>
      <c r="H6" s="189">
        <v>42907</v>
      </c>
      <c r="I6" s="190">
        <f t="shared" ref="I6:I42" si="0">WEEKNUM(H6)-WEEKNUM(DATE(2017,3,1))</f>
        <v>16</v>
      </c>
      <c r="J6" s="198">
        <v>30</v>
      </c>
      <c r="K6" s="195">
        <f>VLOOKUP(I6,'Формула рейтинга'!$A$3:$AZ$203,J6+2,FALSE)*10</f>
        <v>5.0769792177272564</v>
      </c>
      <c r="L6" s="231">
        <f t="shared" ref="L6:L42" si="1">J6/46*100</f>
        <v>65.217391304347828</v>
      </c>
      <c r="M6" s="60"/>
    </row>
    <row r="7" spans="1:255" s="41" customFormat="1">
      <c r="A7" s="188">
        <v>3</v>
      </c>
      <c r="B7" s="196">
        <v>11405115</v>
      </c>
      <c r="C7" s="203">
        <v>1</v>
      </c>
      <c r="D7" s="29" t="s">
        <v>43</v>
      </c>
      <c r="E7" s="29" t="s">
        <v>26</v>
      </c>
      <c r="F7" s="29" t="s">
        <v>10</v>
      </c>
      <c r="G7" s="220">
        <v>3</v>
      </c>
      <c r="H7" s="189">
        <v>42908</v>
      </c>
      <c r="I7" s="190">
        <f t="shared" si="0"/>
        <v>16</v>
      </c>
      <c r="J7" s="198">
        <v>30</v>
      </c>
      <c r="K7" s="195">
        <f>VLOOKUP(I7,'Формула рейтинга'!$A$3:$AZ$203,J7+2,FALSE)*10</f>
        <v>5.0769792177272564</v>
      </c>
      <c r="L7" s="231">
        <f t="shared" si="1"/>
        <v>65.217391304347828</v>
      </c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</row>
    <row r="8" spans="1:255" s="41" customFormat="1">
      <c r="A8" s="188">
        <v>4</v>
      </c>
      <c r="B8" s="196">
        <v>11405115</v>
      </c>
      <c r="C8" s="203">
        <v>1</v>
      </c>
      <c r="D8" s="29" t="s">
        <v>44</v>
      </c>
      <c r="E8" s="29" t="s">
        <v>45</v>
      </c>
      <c r="F8" s="29" t="s">
        <v>20</v>
      </c>
      <c r="G8" s="220">
        <v>4</v>
      </c>
      <c r="H8" s="189">
        <v>42908</v>
      </c>
      <c r="I8" s="190">
        <f t="shared" si="0"/>
        <v>16</v>
      </c>
      <c r="J8" s="198">
        <v>32</v>
      </c>
      <c r="K8" s="195">
        <f>VLOOKUP(I8,'Формула рейтинга'!$A$3:$AZ$203,J8+2,FALSE)*10</f>
        <v>5.253984633247204</v>
      </c>
      <c r="L8" s="231">
        <f t="shared" si="1"/>
        <v>69.565217391304344</v>
      </c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</row>
    <row r="9" spans="1:255" s="41" customFormat="1">
      <c r="A9" s="188">
        <v>5</v>
      </c>
      <c r="B9" s="196">
        <v>11405115</v>
      </c>
      <c r="C9" s="203">
        <v>1</v>
      </c>
      <c r="D9" s="29" t="s">
        <v>46</v>
      </c>
      <c r="E9" s="29" t="s">
        <v>16</v>
      </c>
      <c r="F9" s="29" t="s">
        <v>47</v>
      </c>
      <c r="G9" s="220">
        <v>5</v>
      </c>
      <c r="H9" s="189">
        <v>42909</v>
      </c>
      <c r="I9" s="190">
        <f t="shared" si="0"/>
        <v>16</v>
      </c>
      <c r="J9" s="198">
        <v>30</v>
      </c>
      <c r="K9" s="195">
        <f>VLOOKUP(I9,'Формула рейтинга'!$A$3:$AZ$203,J9+2,FALSE)*10</f>
        <v>5.0769792177272564</v>
      </c>
      <c r="L9" s="231">
        <f t="shared" si="1"/>
        <v>65.217391304347828</v>
      </c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</row>
    <row r="10" spans="1:255" s="41" customFormat="1">
      <c r="A10" s="188">
        <v>6</v>
      </c>
      <c r="B10" s="196">
        <v>11405115</v>
      </c>
      <c r="C10" s="203">
        <v>1</v>
      </c>
      <c r="D10" s="29" t="s">
        <v>48</v>
      </c>
      <c r="E10" s="29" t="s">
        <v>49</v>
      </c>
      <c r="F10" s="29" t="s">
        <v>50</v>
      </c>
      <c r="G10" s="220">
        <v>6</v>
      </c>
      <c r="H10" s="189">
        <v>42898</v>
      </c>
      <c r="I10" s="190">
        <f t="shared" si="0"/>
        <v>15</v>
      </c>
      <c r="J10" s="198">
        <v>34</v>
      </c>
      <c r="K10" s="195">
        <f>VLOOKUP(I10,'Формула рейтинга'!$A$3:$AZ$203,J10+2,FALSE)*10</f>
        <v>5.5471842599306251</v>
      </c>
      <c r="L10" s="231">
        <f t="shared" si="1"/>
        <v>73.91304347826086</v>
      </c>
      <c r="M10" s="252"/>
      <c r="N10" s="249"/>
      <c r="O10" s="249"/>
      <c r="P10" s="249"/>
      <c r="Q10" s="249"/>
      <c r="R10" s="249"/>
      <c r="S10" s="249"/>
      <c r="T10" s="249"/>
      <c r="U10" s="249"/>
      <c r="V10" s="252"/>
      <c r="W10" s="252"/>
      <c r="X10" s="252"/>
      <c r="Y10" s="252"/>
      <c r="Z10" s="252"/>
      <c r="AA10" s="252"/>
      <c r="AB10" s="252"/>
    </row>
    <row r="11" spans="1:255" s="41" customFormat="1">
      <c r="A11" s="188">
        <v>7</v>
      </c>
      <c r="B11" s="196">
        <v>11405115</v>
      </c>
      <c r="C11" s="203">
        <v>1</v>
      </c>
      <c r="D11" s="29" t="s">
        <v>51</v>
      </c>
      <c r="E11" s="29" t="s">
        <v>52</v>
      </c>
      <c r="F11" s="29" t="s">
        <v>53</v>
      </c>
      <c r="G11" s="220">
        <v>7</v>
      </c>
      <c r="H11" s="189">
        <v>42908</v>
      </c>
      <c r="I11" s="190">
        <f t="shared" si="0"/>
        <v>16</v>
      </c>
      <c r="J11" s="198">
        <v>31</v>
      </c>
      <c r="K11" s="195">
        <f>VLOOKUP(I11,'Формула рейтинга'!$A$3:$AZ$203,J11+2,FALSE)*10</f>
        <v>5.1670659505302972</v>
      </c>
      <c r="L11" s="231">
        <f t="shared" si="1"/>
        <v>67.391304347826093</v>
      </c>
      <c r="M11" s="252"/>
      <c r="N11" s="249"/>
      <c r="O11" s="249"/>
      <c r="P11" s="249"/>
      <c r="Q11" s="250"/>
      <c r="R11" s="249"/>
      <c r="S11" s="249"/>
      <c r="T11" s="249"/>
      <c r="U11" s="249"/>
      <c r="V11" s="252"/>
      <c r="W11" s="252"/>
      <c r="X11" s="252"/>
      <c r="Y11" s="252"/>
      <c r="Z11" s="252"/>
      <c r="AA11" s="252"/>
      <c r="AB11" s="252"/>
    </row>
    <row r="12" spans="1:255" s="41" customFormat="1">
      <c r="A12" s="188">
        <v>8</v>
      </c>
      <c r="B12" s="196">
        <v>11405115</v>
      </c>
      <c r="C12" s="203">
        <v>1</v>
      </c>
      <c r="D12" s="29" t="s">
        <v>116</v>
      </c>
      <c r="E12" s="29" t="s">
        <v>54</v>
      </c>
      <c r="F12" s="29" t="s">
        <v>23</v>
      </c>
      <c r="G12" s="220">
        <v>8</v>
      </c>
      <c r="H12" s="189">
        <v>42909</v>
      </c>
      <c r="I12" s="190">
        <f t="shared" si="0"/>
        <v>16</v>
      </c>
      <c r="J12" s="198">
        <v>30</v>
      </c>
      <c r="K12" s="195">
        <f>VLOOKUP(I12,'Формула рейтинга'!$A$3:$AZ$203,J12+2,FALSE)*10</f>
        <v>5.0769792177272564</v>
      </c>
      <c r="L12" s="231">
        <f t="shared" si="1"/>
        <v>65.217391304347828</v>
      </c>
      <c r="M12" s="252"/>
      <c r="N12" s="249"/>
      <c r="O12" s="249"/>
      <c r="P12" s="249"/>
      <c r="Q12" s="249"/>
      <c r="R12" s="249"/>
      <c r="S12" s="249"/>
      <c r="T12" s="249"/>
      <c r="U12" s="249"/>
      <c r="V12" s="252"/>
      <c r="W12" s="252"/>
      <c r="X12" s="252"/>
      <c r="Y12" s="252"/>
      <c r="Z12" s="252"/>
      <c r="AA12" s="252"/>
      <c r="AB12" s="252"/>
    </row>
    <row r="13" spans="1:255" s="41" customFormat="1">
      <c r="A13" s="188">
        <v>9</v>
      </c>
      <c r="B13" s="196">
        <v>11405115</v>
      </c>
      <c r="C13" s="203">
        <v>1</v>
      </c>
      <c r="D13" s="29" t="s">
        <v>55</v>
      </c>
      <c r="E13" s="29" t="s">
        <v>56</v>
      </c>
      <c r="F13" s="29" t="s">
        <v>14</v>
      </c>
      <c r="G13" s="220">
        <v>9</v>
      </c>
      <c r="H13" s="189">
        <v>42908</v>
      </c>
      <c r="I13" s="190">
        <f t="shared" si="0"/>
        <v>16</v>
      </c>
      <c r="J13" s="198">
        <v>30</v>
      </c>
      <c r="K13" s="195">
        <f>VLOOKUP(I13,'Формула рейтинга'!$A$3:$AZ$203,J13+2,FALSE)*10</f>
        <v>5.0769792177272564</v>
      </c>
      <c r="L13" s="231">
        <f t="shared" si="1"/>
        <v>65.217391304347828</v>
      </c>
      <c r="M13" s="252"/>
      <c r="N13" s="249"/>
      <c r="O13" s="249"/>
      <c r="P13" s="249"/>
      <c r="Q13" s="249"/>
      <c r="R13" s="249"/>
      <c r="S13" s="249"/>
      <c r="T13" s="249"/>
      <c r="U13" s="249"/>
      <c r="V13" s="252"/>
      <c r="W13" s="252"/>
      <c r="X13" s="252"/>
      <c r="Y13" s="252"/>
      <c r="Z13" s="252"/>
      <c r="AA13" s="252"/>
      <c r="AB13" s="252"/>
    </row>
    <row r="14" spans="1:255" s="41" customFormat="1">
      <c r="A14" s="188">
        <v>10</v>
      </c>
      <c r="B14" s="196">
        <v>11405115</v>
      </c>
      <c r="C14" s="203">
        <v>1</v>
      </c>
      <c r="D14" s="29" t="s">
        <v>57</v>
      </c>
      <c r="E14" s="29" t="s">
        <v>58</v>
      </c>
      <c r="F14" s="29" t="s">
        <v>18</v>
      </c>
      <c r="G14" s="220">
        <v>11</v>
      </c>
      <c r="H14" s="189">
        <v>42904</v>
      </c>
      <c r="I14" s="190">
        <f t="shared" si="0"/>
        <v>16</v>
      </c>
      <c r="J14" s="198">
        <v>26</v>
      </c>
      <c r="K14" s="195">
        <f>VLOOKUP(I14,'Формула рейтинга'!$A$3:$AZ$203,J14+2,FALSE)*10</f>
        <v>4.6813768219996374</v>
      </c>
      <c r="L14" s="231">
        <f t="shared" si="1"/>
        <v>56.521739130434781</v>
      </c>
      <c r="M14" s="252"/>
      <c r="N14" s="249"/>
      <c r="O14" s="249"/>
      <c r="P14" s="249"/>
      <c r="Q14" s="249"/>
      <c r="R14" s="249"/>
      <c r="S14" s="249"/>
      <c r="T14" s="249"/>
      <c r="U14" s="249"/>
      <c r="V14" s="252"/>
      <c r="W14" s="252"/>
      <c r="X14" s="252"/>
      <c r="Y14" s="252"/>
      <c r="Z14" s="252"/>
      <c r="AA14" s="252"/>
      <c r="AB14" s="252"/>
    </row>
    <row r="15" spans="1:255" s="41" customFormat="1">
      <c r="A15" s="188">
        <v>11</v>
      </c>
      <c r="B15" s="196">
        <v>11405115</v>
      </c>
      <c r="C15" s="197">
        <v>2</v>
      </c>
      <c r="D15" s="29" t="s">
        <v>117</v>
      </c>
      <c r="E15" s="29" t="s">
        <v>22</v>
      </c>
      <c r="F15" s="29" t="s">
        <v>24</v>
      </c>
      <c r="G15" s="220">
        <v>12</v>
      </c>
      <c r="H15" s="189">
        <f t="shared" ref="H15" si="2">DATE(2017,5,19)</f>
        <v>42874</v>
      </c>
      <c r="I15" s="190">
        <f t="shared" si="0"/>
        <v>11</v>
      </c>
      <c r="J15" s="198">
        <v>0</v>
      </c>
      <c r="K15" s="195">
        <f>VLOOKUP(I15,'Формула рейтинга'!$A$3:$AZ$203,J15+2,FALSE)*10</f>
        <v>0</v>
      </c>
      <c r="L15" s="231">
        <f t="shared" si="1"/>
        <v>0</v>
      </c>
      <c r="M15" s="252"/>
      <c r="N15" s="249"/>
      <c r="O15" s="249"/>
      <c r="P15" s="249"/>
      <c r="Q15" s="249"/>
      <c r="R15" s="249"/>
      <c r="S15" s="249"/>
      <c r="T15" s="249"/>
      <c r="U15" s="249"/>
      <c r="V15" s="252"/>
      <c r="W15" s="252"/>
      <c r="X15" s="252"/>
      <c r="Y15" s="252"/>
      <c r="Z15" s="252"/>
      <c r="AA15" s="252"/>
      <c r="AB15" s="252"/>
    </row>
    <row r="16" spans="1:255" s="41" customFormat="1">
      <c r="A16" s="188">
        <v>12</v>
      </c>
      <c r="B16" s="196">
        <v>11405115</v>
      </c>
      <c r="C16" s="197">
        <v>2</v>
      </c>
      <c r="D16" s="29" t="s">
        <v>59</v>
      </c>
      <c r="E16" s="29" t="s">
        <v>60</v>
      </c>
      <c r="F16" s="29" t="s">
        <v>61</v>
      </c>
      <c r="G16" s="220">
        <v>13</v>
      </c>
      <c r="H16" s="189">
        <v>42908</v>
      </c>
      <c r="I16" s="190">
        <f t="shared" si="0"/>
        <v>16</v>
      </c>
      <c r="J16" s="198">
        <v>33</v>
      </c>
      <c r="K16" s="195">
        <f>VLOOKUP(I16,'Формула рейтинга'!$A$3:$AZ$203,J16+2,FALSE)*10</f>
        <v>5.3378943687406277</v>
      </c>
      <c r="L16" s="231">
        <f t="shared" si="1"/>
        <v>71.739130434782609</v>
      </c>
      <c r="M16" s="252"/>
      <c r="N16" s="249"/>
      <c r="O16" s="249"/>
      <c r="P16" s="249"/>
      <c r="Q16" s="249"/>
      <c r="R16" s="249"/>
      <c r="S16" s="249"/>
      <c r="T16" s="249"/>
      <c r="U16" s="249"/>
      <c r="V16" s="252"/>
      <c r="W16" s="252"/>
      <c r="X16" s="252"/>
      <c r="Y16" s="252"/>
      <c r="Z16" s="252"/>
      <c r="AA16" s="252"/>
      <c r="AB16" s="252"/>
    </row>
    <row r="17" spans="1:28" s="41" customFormat="1">
      <c r="A17" s="188">
        <v>13</v>
      </c>
      <c r="B17" s="196">
        <v>11405115</v>
      </c>
      <c r="C17" s="197">
        <v>2</v>
      </c>
      <c r="D17" s="29" t="s">
        <v>62</v>
      </c>
      <c r="E17" s="29" t="s">
        <v>63</v>
      </c>
      <c r="F17" s="29" t="s">
        <v>64</v>
      </c>
      <c r="G17" s="220">
        <v>15</v>
      </c>
      <c r="H17" s="189">
        <v>42904</v>
      </c>
      <c r="I17" s="190">
        <f t="shared" si="0"/>
        <v>16</v>
      </c>
      <c r="J17" s="198">
        <v>25</v>
      </c>
      <c r="K17" s="195">
        <f>VLOOKUP(I17,'Формула рейтинга'!$A$3:$AZ$203,J17+2,FALSE)*10</f>
        <v>4.5726583898692565</v>
      </c>
      <c r="L17" s="231">
        <f t="shared" si="1"/>
        <v>54.347826086956516</v>
      </c>
      <c r="M17" s="252"/>
      <c r="N17" s="249"/>
      <c r="O17" s="249"/>
      <c r="P17" s="249"/>
      <c r="Q17" s="249"/>
      <c r="R17" s="249"/>
      <c r="S17" s="249"/>
      <c r="T17" s="249"/>
      <c r="U17" s="249"/>
      <c r="V17" s="252"/>
      <c r="W17" s="252"/>
      <c r="X17" s="252"/>
      <c r="Y17" s="252"/>
      <c r="Z17" s="252"/>
      <c r="AA17" s="252"/>
      <c r="AB17" s="252"/>
    </row>
    <row r="18" spans="1:28" s="41" customFormat="1">
      <c r="A18" s="188">
        <v>14</v>
      </c>
      <c r="B18" s="196">
        <v>11405115</v>
      </c>
      <c r="C18" s="197">
        <v>2</v>
      </c>
      <c r="D18" s="29" t="s">
        <v>65</v>
      </c>
      <c r="E18" s="29" t="s">
        <v>9</v>
      </c>
      <c r="F18" s="29" t="s">
        <v>25</v>
      </c>
      <c r="G18" s="220">
        <v>16</v>
      </c>
      <c r="H18" s="189">
        <v>42907</v>
      </c>
      <c r="I18" s="190">
        <f t="shared" si="0"/>
        <v>16</v>
      </c>
      <c r="J18" s="198">
        <v>25</v>
      </c>
      <c r="K18" s="195">
        <f>VLOOKUP(I18,'Формула рейтинга'!$A$3:$AZ$203,J18+2,FALSE)*10</f>
        <v>4.5726583898692565</v>
      </c>
      <c r="L18" s="231">
        <f t="shared" si="1"/>
        <v>54.347826086956516</v>
      </c>
      <c r="M18" s="252"/>
      <c r="N18" s="249"/>
      <c r="O18" s="249"/>
      <c r="P18" s="249"/>
      <c r="Q18" s="249"/>
      <c r="R18" s="249"/>
      <c r="S18" s="249"/>
      <c r="T18" s="249"/>
      <c r="U18" s="249"/>
      <c r="V18" s="252"/>
      <c r="W18" s="252"/>
      <c r="X18" s="252"/>
      <c r="Y18" s="252"/>
      <c r="Z18" s="252"/>
      <c r="AA18" s="252"/>
      <c r="AB18" s="252"/>
    </row>
    <row r="19" spans="1:28" s="41" customFormat="1">
      <c r="A19" s="188">
        <v>15</v>
      </c>
      <c r="B19" s="196">
        <v>11405115</v>
      </c>
      <c r="C19" s="197">
        <v>2</v>
      </c>
      <c r="D19" s="29" t="s">
        <v>66</v>
      </c>
      <c r="E19" s="29" t="s">
        <v>22</v>
      </c>
      <c r="F19" s="29" t="s">
        <v>23</v>
      </c>
      <c r="G19" s="220">
        <v>17</v>
      </c>
      <c r="H19" s="189">
        <f>DATE(2017,6,19)</f>
        <v>42905</v>
      </c>
      <c r="I19" s="190">
        <f t="shared" si="0"/>
        <v>16</v>
      </c>
      <c r="J19" s="198">
        <v>29</v>
      </c>
      <c r="K19" s="195">
        <f>VLOOKUP(I19,'Формула рейтинга'!$A$3:$AZ$203,J19+2,FALSE)*10</f>
        <v>4.9835546011952205</v>
      </c>
      <c r="L19" s="231">
        <f t="shared" si="1"/>
        <v>63.04347826086957</v>
      </c>
      <c r="M19" s="252"/>
      <c r="N19" s="249"/>
      <c r="O19" s="249"/>
      <c r="P19" s="249"/>
      <c r="Q19" s="249"/>
      <c r="R19" s="249"/>
      <c r="S19" s="249"/>
      <c r="T19" s="249"/>
      <c r="U19" s="249"/>
      <c r="V19" s="252"/>
      <c r="W19" s="252"/>
      <c r="X19" s="252"/>
      <c r="Y19" s="252"/>
      <c r="Z19" s="252"/>
      <c r="AA19" s="252"/>
      <c r="AB19" s="252"/>
    </row>
    <row r="20" spans="1:28" s="41" customFormat="1">
      <c r="A20" s="188">
        <v>16</v>
      </c>
      <c r="B20" s="196">
        <v>11405115</v>
      </c>
      <c r="C20" s="197">
        <v>2</v>
      </c>
      <c r="D20" s="29" t="s">
        <v>67</v>
      </c>
      <c r="E20" s="29" t="s">
        <v>68</v>
      </c>
      <c r="F20" s="29" t="s">
        <v>18</v>
      </c>
      <c r="G20" s="220">
        <v>18</v>
      </c>
      <c r="H20" s="189">
        <v>42908</v>
      </c>
      <c r="I20" s="190">
        <f t="shared" si="0"/>
        <v>16</v>
      </c>
      <c r="J20" s="198">
        <v>33</v>
      </c>
      <c r="K20" s="195">
        <f>VLOOKUP(I20,'Формула рейтинга'!$A$3:$AZ$203,J20+2,FALSE)*10</f>
        <v>5.3378943687406277</v>
      </c>
      <c r="L20" s="231">
        <f t="shared" si="1"/>
        <v>71.739130434782609</v>
      </c>
      <c r="M20" s="252"/>
      <c r="N20" s="249"/>
      <c r="O20" s="249"/>
      <c r="P20" s="249"/>
      <c r="Q20" s="249"/>
      <c r="R20" s="249"/>
      <c r="S20" s="249"/>
      <c r="T20" s="249"/>
      <c r="U20" s="249"/>
      <c r="V20" s="252"/>
      <c r="W20" s="252"/>
      <c r="X20" s="252"/>
      <c r="Y20" s="252"/>
      <c r="Z20" s="252"/>
      <c r="AA20" s="252"/>
      <c r="AB20" s="252"/>
    </row>
    <row r="21" spans="1:28" s="41" customFormat="1">
      <c r="A21" s="188">
        <v>17</v>
      </c>
      <c r="B21" s="196">
        <v>11405115</v>
      </c>
      <c r="C21" s="197">
        <v>2</v>
      </c>
      <c r="D21" s="29" t="s">
        <v>69</v>
      </c>
      <c r="E21" s="29" t="s">
        <v>19</v>
      </c>
      <c r="F21" s="29" t="s">
        <v>23</v>
      </c>
      <c r="G21" s="220">
        <v>19</v>
      </c>
      <c r="H21" s="189">
        <v>42909</v>
      </c>
      <c r="I21" s="190">
        <f t="shared" si="0"/>
        <v>16</v>
      </c>
      <c r="J21" s="198">
        <v>11</v>
      </c>
      <c r="K21" s="195">
        <f>VLOOKUP(I21,'Формула рейтинга'!$A$3:$AZ$203,J21+2,FALSE)*10</f>
        <v>2.4514513372857345</v>
      </c>
      <c r="L21" s="231">
        <f t="shared" si="1"/>
        <v>23.913043478260871</v>
      </c>
      <c r="M21" s="252"/>
      <c r="N21" s="249"/>
      <c r="O21" s="249"/>
      <c r="P21" s="249"/>
      <c r="Q21" s="249"/>
      <c r="R21" s="249"/>
      <c r="S21" s="249"/>
      <c r="T21" s="249"/>
      <c r="U21" s="249"/>
      <c r="V21" s="252"/>
      <c r="W21" s="252"/>
      <c r="X21" s="252"/>
      <c r="Y21" s="252"/>
      <c r="Z21" s="252"/>
      <c r="AA21" s="252"/>
      <c r="AB21" s="252"/>
    </row>
    <row r="22" spans="1:28" s="41" customFormat="1">
      <c r="A22" s="188">
        <v>18</v>
      </c>
      <c r="B22" s="196">
        <v>11405115</v>
      </c>
      <c r="C22" s="197">
        <v>2</v>
      </c>
      <c r="D22" s="29" t="s">
        <v>70</v>
      </c>
      <c r="E22" s="29" t="s">
        <v>15</v>
      </c>
      <c r="F22" s="29" t="s">
        <v>10</v>
      </c>
      <c r="G22" s="220">
        <v>20</v>
      </c>
      <c r="H22" s="189">
        <v>42908</v>
      </c>
      <c r="I22" s="190">
        <f t="shared" si="0"/>
        <v>16</v>
      </c>
      <c r="J22" s="198">
        <v>28</v>
      </c>
      <c r="K22" s="195">
        <f>VLOOKUP(I22,'Формула рейтинга'!$A$3:$AZ$203,J22+2,FALSE)*10</f>
        <v>4.8866107278891038</v>
      </c>
      <c r="L22" s="231">
        <f t="shared" si="1"/>
        <v>60.869565217391312</v>
      </c>
      <c r="M22" s="252"/>
      <c r="N22" s="249"/>
      <c r="O22" s="249"/>
      <c r="P22" s="249"/>
      <c r="Q22" s="249"/>
      <c r="R22" s="249"/>
      <c r="S22" s="249"/>
      <c r="T22" s="249"/>
      <c r="U22" s="249"/>
      <c r="V22" s="252"/>
      <c r="W22" s="252"/>
      <c r="X22" s="252"/>
      <c r="Y22" s="252"/>
      <c r="Z22" s="252"/>
      <c r="AA22" s="252"/>
      <c r="AB22" s="252"/>
    </row>
    <row r="23" spans="1:28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0">
        <v>21</v>
      </c>
      <c r="H23" s="189">
        <v>42908</v>
      </c>
      <c r="I23" s="190">
        <f t="shared" si="0"/>
        <v>16</v>
      </c>
      <c r="J23" s="198">
        <v>30</v>
      </c>
      <c r="K23" s="195">
        <f>VLOOKUP(I23,'Формула рейтинга'!$A$3:$AZ$203,J23+2,FALSE)*10</f>
        <v>5.0769792177272564</v>
      </c>
      <c r="L23" s="231">
        <f t="shared" si="1"/>
        <v>65.217391304347828</v>
      </c>
      <c r="M23" s="252"/>
      <c r="N23" s="249"/>
      <c r="O23" s="249"/>
      <c r="P23" s="249"/>
      <c r="Q23" s="249"/>
      <c r="R23" s="249"/>
      <c r="S23" s="249"/>
      <c r="T23" s="249"/>
      <c r="U23" s="249"/>
      <c r="V23" s="252"/>
      <c r="W23" s="252"/>
      <c r="X23" s="252"/>
      <c r="Y23" s="252"/>
      <c r="Z23" s="252"/>
      <c r="AA23" s="252"/>
      <c r="AB23" s="252"/>
    </row>
    <row r="24" spans="1:28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89">
        <f>DATE(2017,6,18)</f>
        <v>42904</v>
      </c>
      <c r="I24" s="190">
        <f t="shared" si="0"/>
        <v>16</v>
      </c>
      <c r="J24" s="198">
        <v>30</v>
      </c>
      <c r="K24" s="195">
        <f>VLOOKUP(I24,'Формула рейтинга'!$A$3:$AZ$203,J24+2,FALSE)*10</f>
        <v>5.0769792177272564</v>
      </c>
      <c r="L24" s="231">
        <f t="shared" si="1"/>
        <v>65.217391304347828</v>
      </c>
      <c r="M24" s="252"/>
      <c r="N24" s="249"/>
      <c r="O24" s="249"/>
      <c r="P24" s="249"/>
      <c r="Q24" s="249"/>
      <c r="R24" s="249"/>
      <c r="S24" s="249"/>
      <c r="T24" s="249"/>
      <c r="U24" s="249"/>
      <c r="V24" s="252"/>
      <c r="W24" s="252"/>
      <c r="X24" s="252"/>
      <c r="Y24" s="252"/>
      <c r="Z24" s="252"/>
      <c r="AA24" s="252"/>
      <c r="AB24" s="252"/>
    </row>
    <row r="25" spans="1:28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89">
        <f>DATE(2017,6,19)</f>
        <v>42905</v>
      </c>
      <c r="I25" s="190">
        <f t="shared" si="0"/>
        <v>16</v>
      </c>
      <c r="J25" s="198">
        <v>24</v>
      </c>
      <c r="K25" s="195">
        <f>VLOOKUP(I25,'Формула рейтинга'!$A$3:$AZ$203,J25+2,FALSE)*10</f>
        <v>4.4595619827393502</v>
      </c>
      <c r="L25" s="231">
        <f t="shared" si="1"/>
        <v>52.173913043478258</v>
      </c>
      <c r="M25" s="252"/>
      <c r="N25" s="249"/>
      <c r="O25" s="249"/>
      <c r="P25" s="249"/>
      <c r="Q25" s="249"/>
      <c r="R25" s="249"/>
      <c r="S25" s="249"/>
      <c r="T25" s="249"/>
      <c r="U25" s="249"/>
      <c r="V25" s="252"/>
      <c r="W25" s="252"/>
      <c r="X25" s="252"/>
      <c r="Y25" s="252"/>
      <c r="Z25" s="252"/>
      <c r="AA25" s="252"/>
      <c r="AB25" s="252"/>
    </row>
    <row r="26" spans="1:28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89">
        <f>DATE(2017,6,17)</f>
        <v>42903</v>
      </c>
      <c r="I26" s="190">
        <f t="shared" si="0"/>
        <v>15</v>
      </c>
      <c r="J26" s="198">
        <v>32</v>
      </c>
      <c r="K26" s="195">
        <f>VLOOKUP(I26,'Формула рейтинга'!$A$3:$AZ$203,J26+2,FALSE)*10</f>
        <v>5.3832389114478545</v>
      </c>
      <c r="L26" s="231">
        <f t="shared" si="1"/>
        <v>69.565217391304344</v>
      </c>
      <c r="M26" s="252"/>
      <c r="N26" s="249"/>
      <c r="O26" s="249"/>
      <c r="P26" s="249"/>
      <c r="Q26" s="249"/>
      <c r="R26" s="249"/>
      <c r="S26" s="249"/>
      <c r="T26" s="249"/>
      <c r="U26" s="249"/>
      <c r="V26" s="252"/>
      <c r="W26" s="252"/>
      <c r="X26" s="252"/>
      <c r="Y26" s="252"/>
      <c r="Z26" s="252"/>
      <c r="AA26" s="252"/>
      <c r="AB26" s="252"/>
    </row>
    <row r="27" spans="1:28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89">
        <f>DATE(2017,6,17)</f>
        <v>42903</v>
      </c>
      <c r="I27" s="190">
        <f t="shared" si="0"/>
        <v>15</v>
      </c>
      <c r="J27" s="198">
        <v>30</v>
      </c>
      <c r="K27" s="195">
        <f>VLOOKUP(I27,'Формула рейтинга'!$A$3:$AZ$203,J27+2,FALSE)*10</f>
        <v>5.2070216809255401</v>
      </c>
      <c r="L27" s="231">
        <f t="shared" si="1"/>
        <v>65.217391304347828</v>
      </c>
      <c r="M27" s="252"/>
      <c r="N27" s="249"/>
      <c r="O27" s="249"/>
      <c r="P27" s="249"/>
      <c r="Q27" s="249"/>
      <c r="R27" s="249"/>
      <c r="S27" s="249"/>
      <c r="T27" s="249"/>
      <c r="U27" s="249"/>
      <c r="V27" s="252"/>
      <c r="W27" s="252"/>
      <c r="X27" s="252"/>
      <c r="Y27" s="252"/>
      <c r="Z27" s="252"/>
      <c r="AA27" s="252"/>
      <c r="AB27" s="252"/>
    </row>
    <row r="28" spans="1:28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89">
        <f>DATE(2017,6,19)</f>
        <v>42905</v>
      </c>
      <c r="I28" s="190">
        <f t="shared" si="0"/>
        <v>16</v>
      </c>
      <c r="J28" s="198">
        <v>33</v>
      </c>
      <c r="K28" s="195">
        <f>VLOOKUP(I28,'Формула рейтинга'!$A$3:$AZ$203,J28+2,FALSE)*10</f>
        <v>5.3378943687406277</v>
      </c>
      <c r="L28" s="231">
        <f t="shared" si="1"/>
        <v>71.739130434782609</v>
      </c>
      <c r="M28" s="252"/>
      <c r="N28" s="249"/>
      <c r="O28" s="249"/>
      <c r="P28" s="249"/>
      <c r="Q28" s="249"/>
      <c r="R28" s="249"/>
      <c r="S28" s="249"/>
      <c r="T28" s="249"/>
      <c r="U28" s="249"/>
      <c r="V28" s="252"/>
      <c r="W28" s="252"/>
      <c r="X28" s="252"/>
      <c r="Y28" s="252"/>
      <c r="Z28" s="252"/>
      <c r="AA28" s="252"/>
      <c r="AB28" s="252"/>
    </row>
    <row r="29" spans="1:28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89">
        <f>DATE(2017,6,18)</f>
        <v>42904</v>
      </c>
      <c r="I29" s="190">
        <f t="shared" si="0"/>
        <v>16</v>
      </c>
      <c r="J29" s="198">
        <v>25</v>
      </c>
      <c r="K29" s="195">
        <f>VLOOKUP(I29,'Формула рейтинга'!$A$3:$AZ$203,J29+2,FALSE)*10</f>
        <v>4.5726583898692565</v>
      </c>
      <c r="L29" s="231">
        <f t="shared" si="1"/>
        <v>54.347826086956516</v>
      </c>
      <c r="M29" s="252"/>
      <c r="N29" s="249"/>
      <c r="O29" s="249"/>
      <c r="P29" s="249"/>
      <c r="Q29" s="249"/>
      <c r="R29" s="249"/>
      <c r="S29" s="249"/>
      <c r="T29" s="249"/>
      <c r="U29" s="249"/>
      <c r="V29" s="252"/>
      <c r="W29" s="252"/>
      <c r="X29" s="252"/>
      <c r="Y29" s="252"/>
      <c r="Z29" s="252"/>
      <c r="AA29" s="252"/>
      <c r="AB29" s="252"/>
    </row>
    <row r="30" spans="1:28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89">
        <f>DATE(2017,6,16)</f>
        <v>42902</v>
      </c>
      <c r="I30" s="190">
        <f t="shared" si="0"/>
        <v>15</v>
      </c>
      <c r="J30" s="198">
        <v>34</v>
      </c>
      <c r="K30" s="195">
        <f>VLOOKUP(I30,'Формула рейтинга'!$A$3:$AZ$203,J30+2,FALSE)*10</f>
        <v>5.5471842599306251</v>
      </c>
      <c r="L30" s="231">
        <f t="shared" si="1"/>
        <v>73.91304347826086</v>
      </c>
      <c r="M30" s="252"/>
      <c r="N30" s="249"/>
      <c r="O30" s="249"/>
      <c r="P30" s="249"/>
      <c r="Q30" s="249"/>
      <c r="R30" s="249"/>
      <c r="S30" s="249"/>
      <c r="T30" s="249"/>
      <c r="U30" s="249"/>
      <c r="V30" s="252"/>
      <c r="W30" s="252"/>
      <c r="X30" s="252"/>
      <c r="Y30" s="252"/>
      <c r="Z30" s="252"/>
      <c r="AA30" s="252"/>
      <c r="AB30" s="252"/>
    </row>
    <row r="31" spans="1:28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89">
        <v>42905</v>
      </c>
      <c r="I31" s="190">
        <f t="shared" si="0"/>
        <v>16</v>
      </c>
      <c r="J31" s="198">
        <v>3</v>
      </c>
      <c r="K31" s="195">
        <f>VLOOKUP(I31,'Формула рейтинга'!$A$3:$AZ$203,J31+2,FALSE)*10</f>
        <v>0.55203710399278261</v>
      </c>
      <c r="L31" s="231">
        <f t="shared" si="1"/>
        <v>6.5217391304347823</v>
      </c>
      <c r="M31" s="252"/>
      <c r="N31" s="249"/>
      <c r="O31" s="249"/>
      <c r="P31" s="249"/>
      <c r="Q31" s="249"/>
      <c r="R31" s="249"/>
      <c r="S31" s="249"/>
      <c r="T31" s="249"/>
      <c r="U31" s="249"/>
      <c r="V31" s="252"/>
      <c r="W31" s="252"/>
      <c r="X31" s="252"/>
      <c r="Y31" s="252"/>
      <c r="Z31" s="252"/>
      <c r="AA31" s="252"/>
      <c r="AB31" s="252"/>
    </row>
    <row r="32" spans="1:28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89">
        <f>DATE(2017,6,17)</f>
        <v>42903</v>
      </c>
      <c r="I32" s="190">
        <f t="shared" si="0"/>
        <v>15</v>
      </c>
      <c r="J32" s="198">
        <v>24</v>
      </c>
      <c r="K32" s="195">
        <f>VLOOKUP(I32,'Формула рейтинга'!$A$3:$AZ$203,J32+2,FALSE)*10</f>
        <v>4.5898781310078469</v>
      </c>
      <c r="L32" s="231">
        <f t="shared" si="1"/>
        <v>52.173913043478258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</row>
    <row r="33" spans="1:28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89">
        <f>DATE(2017,6,18)</f>
        <v>42904</v>
      </c>
      <c r="I33" s="190">
        <f t="shared" si="0"/>
        <v>16</v>
      </c>
      <c r="J33" s="198">
        <v>27</v>
      </c>
      <c r="K33" s="195">
        <f>VLOOKUP(I33,'Формула рейтинга'!$A$3:$AZ$203,J33+2,FALSE)*10</f>
        <v>4.7859538265273169</v>
      </c>
      <c r="L33" s="231">
        <f t="shared" si="1"/>
        <v>58.695652173913047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</row>
    <row r="34" spans="1:28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89">
        <f>DATE(2017,6,17)</f>
        <v>42903</v>
      </c>
      <c r="I34" s="190">
        <f t="shared" si="0"/>
        <v>15</v>
      </c>
      <c r="J34" s="198">
        <v>31</v>
      </c>
      <c r="K34" s="195">
        <f>VLOOKUP(I34,'Формула рейтинга'!$A$3:$AZ$203,J34+2,FALSE)*10</f>
        <v>5.2967462744327074</v>
      </c>
      <c r="L34" s="231">
        <f t="shared" si="1"/>
        <v>67.391304347826093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</row>
    <row r="35" spans="1:28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89">
        <f>DATE(2017,6,17)</f>
        <v>42903</v>
      </c>
      <c r="I35" s="190">
        <f t="shared" si="0"/>
        <v>15</v>
      </c>
      <c r="J35" s="198">
        <v>32</v>
      </c>
      <c r="K35" s="195">
        <f>VLOOKUP(I35,'Формула рейтинга'!$A$3:$AZ$203,J35+2,FALSE)*10</f>
        <v>5.3832389114478545</v>
      </c>
      <c r="L35" s="231">
        <f t="shared" si="1"/>
        <v>69.565217391304344</v>
      </c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</row>
    <row r="36" spans="1:28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89">
        <f>DATE(2017,6,19)</f>
        <v>42905</v>
      </c>
      <c r="I36" s="190">
        <f t="shared" si="0"/>
        <v>16</v>
      </c>
      <c r="J36" s="198">
        <v>34</v>
      </c>
      <c r="K36" s="195">
        <f>VLOOKUP(I36,'Формула рейтинга'!$A$3:$AZ$203,J36+2,FALSE)*10</f>
        <v>5.4189442863723922</v>
      </c>
      <c r="L36" s="231">
        <f t="shared" si="1"/>
        <v>73.91304347826086</v>
      </c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</row>
    <row r="37" spans="1:28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89">
        <f>DATE(2017,6,18)</f>
        <v>42904</v>
      </c>
      <c r="I37" s="190">
        <f t="shared" si="0"/>
        <v>16</v>
      </c>
      <c r="J37" s="198">
        <v>1</v>
      </c>
      <c r="K37" s="195">
        <f>VLOOKUP(I37,'Формула рейтинга'!$A$3:$AZ$203,J37+2,FALSE)*10</f>
        <v>0.10460130645164237</v>
      </c>
      <c r="L37" s="231">
        <f t="shared" si="1"/>
        <v>2.1739130434782608</v>
      </c>
    </row>
    <row r="38" spans="1:28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89">
        <f>DATE(2017,6,13)</f>
        <v>42899</v>
      </c>
      <c r="I38" s="190">
        <f t="shared" si="0"/>
        <v>15</v>
      </c>
      <c r="J38" s="198">
        <v>29</v>
      </c>
      <c r="K38" s="195">
        <f>VLOOKUP(I38,'Формула рейтинга'!$A$3:$AZ$203,J38+2,FALSE)*10</f>
        <v>5.113886797193949</v>
      </c>
      <c r="L38" s="231">
        <f t="shared" si="1"/>
        <v>63.04347826086957</v>
      </c>
    </row>
    <row r="39" spans="1:28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89">
        <f>DATE(2017,6,17)</f>
        <v>42903</v>
      </c>
      <c r="I39" s="190">
        <f t="shared" si="0"/>
        <v>15</v>
      </c>
      <c r="J39" s="198">
        <v>32</v>
      </c>
      <c r="K39" s="195">
        <f>VLOOKUP(I39,'Формула рейтинга'!$A$3:$AZ$203,J39+2,FALSE)*10</f>
        <v>5.3832389114478545</v>
      </c>
      <c r="L39" s="231">
        <f t="shared" si="1"/>
        <v>69.565217391304344</v>
      </c>
    </row>
    <row r="40" spans="1:28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89">
        <f>DATE(2017,6,19)</f>
        <v>42905</v>
      </c>
      <c r="I40" s="190">
        <f t="shared" si="0"/>
        <v>16</v>
      </c>
      <c r="J40" s="198">
        <v>27</v>
      </c>
      <c r="K40" s="195">
        <f>VLOOKUP(I40,'Формула рейтинга'!$A$3:$AZ$203,J40+2,FALSE)*10</f>
        <v>4.7859538265273169</v>
      </c>
      <c r="L40" s="231">
        <f t="shared" si="1"/>
        <v>58.695652173913047</v>
      </c>
    </row>
    <row r="41" spans="1:28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89">
        <f>DATE(2017,6,17)</f>
        <v>42903</v>
      </c>
      <c r="I41" s="190">
        <f t="shared" si="0"/>
        <v>15</v>
      </c>
      <c r="J41" s="198">
        <v>30</v>
      </c>
      <c r="K41" s="195">
        <f>VLOOKUP(I41,'Формула рейтинга'!$A$3:$AZ$203,J41+2,FALSE)*10</f>
        <v>5.2070216809255401</v>
      </c>
      <c r="L41" s="231">
        <f t="shared" si="1"/>
        <v>65.217391304347828</v>
      </c>
    </row>
    <row r="42" spans="1:28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89">
        <f>DATE(2017,6,19)</f>
        <v>42905</v>
      </c>
      <c r="I42" s="190">
        <f t="shared" si="0"/>
        <v>16</v>
      </c>
      <c r="J42" s="198">
        <v>25</v>
      </c>
      <c r="K42" s="195">
        <f>VLOOKUP(I42,'Формула рейтинга'!$A$3:$AZ$203,J42+2,FALSE)*10</f>
        <v>4.5726583898692565</v>
      </c>
      <c r="L42" s="231">
        <f t="shared" si="1"/>
        <v>54.347826086956516</v>
      </c>
    </row>
    <row r="43" spans="1:28" s="27" customFormat="1">
      <c r="A43" s="40"/>
      <c r="B43" s="40"/>
      <c r="C43" s="40"/>
      <c r="D43" s="40"/>
      <c r="E43" s="40"/>
      <c r="F43" s="40"/>
      <c r="G43" s="40"/>
    </row>
    <row r="44" spans="1:28" s="27" customFormat="1">
      <c r="A44" s="40"/>
      <c r="B44" s="40"/>
      <c r="C44" s="40"/>
      <c r="D44" s="40"/>
      <c r="E44" s="40"/>
      <c r="F44" s="40"/>
      <c r="G44" s="40"/>
    </row>
    <row r="45" spans="1:28" s="27" customFormat="1">
      <c r="A45" s="40"/>
      <c r="B45" s="40"/>
      <c r="C45" s="40"/>
      <c r="D45" s="40"/>
      <c r="E45" s="40"/>
      <c r="F45" s="40"/>
      <c r="G45" s="40"/>
    </row>
    <row r="46" spans="1:28" s="27" customFormat="1"/>
    <row r="47" spans="1:28" s="27" customFormat="1"/>
    <row r="48" spans="1:28" s="27" customFormat="1"/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:L42">
    <cfRule type="expression" dxfId="17" priority="4">
      <formula>L5&gt;=50</formula>
    </cfRule>
    <cfRule type="expression" dxfId="16" priority="5">
      <formula>L5&lt;50</formula>
    </cfRule>
  </conditionalFormatting>
  <conditionalFormatting sqref="L6:L42">
    <cfRule type="expression" dxfId="15" priority="3">
      <formula>L6&lt;50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2"/>
  <sheetViews>
    <sheetView zoomScale="85" zoomScaleNormal="85" workbookViewId="0">
      <selection activeCell="L8" sqref="L8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2" max="12" width="21" customWidth="1"/>
  </cols>
  <sheetData>
    <row r="1" spans="1:256" ht="20.100000000000001" customHeight="1">
      <c r="A1" s="263" t="s">
        <v>112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  <c r="IV1" s="263"/>
    </row>
    <row r="2" spans="1:256">
      <c r="A2" s="296" t="str">
        <f>'Сводная таблица'!D2</f>
        <v>https://goo.gl/vHHMPH - Пройти тесты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68"/>
    </row>
    <row r="3" spans="1:256" ht="15" customHeight="1">
      <c r="A3" s="264" t="str">
        <f>'Сводная таблица'!A3:A4</f>
        <v>№ п/п</v>
      </c>
      <c r="B3" s="264" t="str">
        <f>'Сводная таблица'!B3:B4</f>
        <v>группа</v>
      </c>
      <c r="C3" s="266" t="str">
        <f>'Сводная таблица'!C3:C4</f>
        <v>подргуппа</v>
      </c>
      <c r="D3" s="264" t="str">
        <f>'Сводная таблица'!D3:D4</f>
        <v>Фамилия</v>
      </c>
      <c r="E3" s="264" t="str">
        <f>'Сводная таблица'!E3:E4</f>
        <v>Имя</v>
      </c>
      <c r="F3" s="264" t="str">
        <f>'Сводная таблица'!F3:F4</f>
        <v>Отчество</v>
      </c>
      <c r="G3" s="264" t="s">
        <v>111</v>
      </c>
      <c r="H3" s="264" t="s">
        <v>35</v>
      </c>
      <c r="I3" s="297" t="s">
        <v>38</v>
      </c>
      <c r="J3" s="297" t="s">
        <v>37</v>
      </c>
      <c r="K3" s="297" t="s">
        <v>34</v>
      </c>
      <c r="L3" s="297" t="s">
        <v>132</v>
      </c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256">
      <c r="A4" s="264"/>
      <c r="B4" s="264"/>
      <c r="C4" s="266"/>
      <c r="D4" s="264"/>
      <c r="E4" s="264"/>
      <c r="F4" s="264"/>
      <c r="G4" s="264"/>
      <c r="H4" s="264"/>
      <c r="I4" s="297"/>
      <c r="J4" s="297"/>
      <c r="K4" s="297"/>
      <c r="L4" s="297"/>
      <c r="M4" s="251"/>
      <c r="N4" s="251"/>
      <c r="O4" s="251"/>
      <c r="P4" s="251"/>
      <c r="Q4" s="251"/>
      <c r="R4" s="251"/>
      <c r="S4" s="251"/>
      <c r="T4" s="251"/>
      <c r="U4" s="251"/>
      <c r="V4" s="251"/>
    </row>
    <row r="5" spans="1:256" s="41" customFormat="1">
      <c r="A5" s="188">
        <v>1</v>
      </c>
      <c r="B5" s="196">
        <v>11405115</v>
      </c>
      <c r="C5" s="203">
        <v>1</v>
      </c>
      <c r="D5" s="29" t="s">
        <v>39</v>
      </c>
      <c r="E5" s="29" t="s">
        <v>22</v>
      </c>
      <c r="F5" s="29" t="s">
        <v>23</v>
      </c>
      <c r="G5" s="191">
        <v>1</v>
      </c>
      <c r="H5" s="189">
        <v>42908</v>
      </c>
      <c r="I5" s="190">
        <f>WEEKNUM(H5)-WEEKNUM(DATE(2017,3,1))</f>
        <v>16</v>
      </c>
      <c r="J5" s="198">
        <v>26</v>
      </c>
      <c r="K5" s="195">
        <f>VLOOKUP(I5,'Формула рейтинга'!$A$3:$AZ$203,J5+2,FALSE)*10</f>
        <v>4.6813768219996374</v>
      </c>
      <c r="L5" s="231">
        <f>J5/46*100</f>
        <v>56.521739130434781</v>
      </c>
      <c r="M5" s="252"/>
      <c r="N5" s="252"/>
      <c r="O5" s="252"/>
      <c r="P5" s="252"/>
      <c r="Q5" s="252"/>
      <c r="R5" s="252"/>
      <c r="S5" s="252"/>
      <c r="T5" s="252"/>
      <c r="U5" s="252"/>
      <c r="V5" s="252"/>
    </row>
    <row r="6" spans="1:256" s="41" customFormat="1">
      <c r="A6" s="188">
        <v>2</v>
      </c>
      <c r="B6" s="196">
        <v>11405115</v>
      </c>
      <c r="C6" s="203">
        <v>1</v>
      </c>
      <c r="D6" s="29" t="s">
        <v>40</v>
      </c>
      <c r="E6" s="29" t="s">
        <v>41</v>
      </c>
      <c r="F6" s="29" t="s">
        <v>42</v>
      </c>
      <c r="G6" s="220">
        <v>12</v>
      </c>
      <c r="H6" s="189">
        <v>42908</v>
      </c>
      <c r="I6" s="190">
        <f t="shared" ref="I6:I42" si="0">WEEKNUM(H6)-WEEKNUM(DATE(2017,3,1))</f>
        <v>16</v>
      </c>
      <c r="J6" s="198">
        <v>34</v>
      </c>
      <c r="K6" s="195">
        <f>VLOOKUP(I6,'Формула рейтинга'!$A$3:$AZ$203,J6+2,FALSE)*10</f>
        <v>5.4189442863723922</v>
      </c>
      <c r="L6" s="231">
        <f t="shared" ref="L6:L42" si="1">J6/46*100</f>
        <v>73.91304347826086</v>
      </c>
      <c r="M6" s="253"/>
      <c r="N6" s="252"/>
      <c r="O6" s="252"/>
      <c r="P6" s="252"/>
      <c r="Q6" s="252"/>
      <c r="R6" s="252"/>
      <c r="S6" s="252"/>
      <c r="T6" s="252"/>
      <c r="U6" s="252"/>
      <c r="V6" s="252"/>
    </row>
    <row r="7" spans="1:256" s="41" customFormat="1">
      <c r="A7" s="188">
        <v>3</v>
      </c>
      <c r="B7" s="196">
        <v>11405115</v>
      </c>
      <c r="C7" s="203">
        <v>1</v>
      </c>
      <c r="D7" s="29" t="s">
        <v>43</v>
      </c>
      <c r="E7" s="29" t="s">
        <v>26</v>
      </c>
      <c r="F7" s="29" t="s">
        <v>10</v>
      </c>
      <c r="G7" s="220">
        <v>3</v>
      </c>
      <c r="H7" s="189">
        <v>42909</v>
      </c>
      <c r="I7" s="190">
        <f t="shared" si="0"/>
        <v>16</v>
      </c>
      <c r="J7" s="198">
        <v>28</v>
      </c>
      <c r="K7" s="195">
        <f>VLOOKUP(I7,'Формула рейтинга'!$A$3:$AZ$203,J7+2,FALSE)*10</f>
        <v>4.8866107278891038</v>
      </c>
      <c r="L7" s="231">
        <f t="shared" si="1"/>
        <v>60.869565217391312</v>
      </c>
      <c r="M7" s="252"/>
      <c r="N7" s="252"/>
      <c r="O7" s="252"/>
      <c r="P7" s="252"/>
      <c r="Q7" s="252"/>
      <c r="R7" s="252"/>
      <c r="S7" s="252"/>
      <c r="T7" s="252"/>
      <c r="U7" s="252"/>
      <c r="V7" s="252"/>
    </row>
    <row r="8" spans="1:256" s="41" customFormat="1">
      <c r="A8" s="188">
        <v>4</v>
      </c>
      <c r="B8" s="196">
        <v>11405115</v>
      </c>
      <c r="C8" s="203">
        <v>1</v>
      </c>
      <c r="D8" s="29" t="s">
        <v>44</v>
      </c>
      <c r="E8" s="29" t="s">
        <v>45</v>
      </c>
      <c r="F8" s="29" t="s">
        <v>20</v>
      </c>
      <c r="G8" s="220">
        <v>9</v>
      </c>
      <c r="H8" s="189">
        <v>42909</v>
      </c>
      <c r="I8" s="190">
        <f t="shared" si="0"/>
        <v>16</v>
      </c>
      <c r="J8" s="198">
        <v>4</v>
      </c>
      <c r="K8" s="195">
        <f>VLOOKUP(I8,'Формула рейтинга'!$A$3:$AZ$203,J8+2,FALSE)*10</f>
        <v>0.80656353271199976</v>
      </c>
      <c r="L8" s="231">
        <f t="shared" si="1"/>
        <v>8.695652173913043</v>
      </c>
      <c r="M8" s="252"/>
      <c r="N8" s="252"/>
      <c r="O8" s="252"/>
      <c r="P8" s="252"/>
      <c r="Q8" s="252"/>
      <c r="R8" s="252"/>
      <c r="S8" s="252"/>
      <c r="T8" s="252"/>
      <c r="U8" s="252"/>
      <c r="V8" s="252"/>
    </row>
    <row r="9" spans="1:256" s="41" customFormat="1">
      <c r="A9" s="188">
        <v>5</v>
      </c>
      <c r="B9" s="196">
        <v>11405115</v>
      </c>
      <c r="C9" s="203">
        <v>1</v>
      </c>
      <c r="D9" s="29" t="s">
        <v>46</v>
      </c>
      <c r="E9" s="29" t="s">
        <v>16</v>
      </c>
      <c r="F9" s="29" t="s">
        <v>47</v>
      </c>
      <c r="G9" s="220">
        <v>6</v>
      </c>
      <c r="H9" s="189">
        <f t="shared" ref="H9:H42" si="2">DATE(2017,5,19)</f>
        <v>42874</v>
      </c>
      <c r="I9" s="190">
        <f t="shared" si="0"/>
        <v>11</v>
      </c>
      <c r="J9" s="198">
        <v>0</v>
      </c>
      <c r="K9" s="195">
        <f>VLOOKUP(I9,'Формула рейтинга'!$A$3:$AZ$203,J9+2,FALSE)*10</f>
        <v>0</v>
      </c>
      <c r="L9" s="231">
        <f t="shared" si="1"/>
        <v>0</v>
      </c>
      <c r="M9" s="252"/>
      <c r="N9" s="252"/>
      <c r="O9" s="252"/>
      <c r="P9" s="252"/>
      <c r="Q9" s="252"/>
      <c r="R9" s="252"/>
      <c r="S9" s="252"/>
      <c r="T9" s="252"/>
      <c r="U9" s="252"/>
      <c r="V9" s="252"/>
    </row>
    <row r="10" spans="1:256" s="41" customFormat="1">
      <c r="A10" s="188">
        <v>6</v>
      </c>
      <c r="B10" s="196">
        <v>11405115</v>
      </c>
      <c r="C10" s="203">
        <v>1</v>
      </c>
      <c r="D10" s="29" t="s">
        <v>48</v>
      </c>
      <c r="E10" s="29" t="s">
        <v>49</v>
      </c>
      <c r="F10" s="29" t="s">
        <v>50</v>
      </c>
      <c r="G10" s="220">
        <v>22</v>
      </c>
      <c r="H10" s="189">
        <v>42908</v>
      </c>
      <c r="I10" s="190">
        <f t="shared" si="0"/>
        <v>16</v>
      </c>
      <c r="J10" s="198">
        <v>38</v>
      </c>
      <c r="K10" s="195">
        <f>VLOOKUP(I10,'Формула рейтинга'!$A$3:$AZ$203,J10+2,FALSE)*10</f>
        <v>5.717217482621141</v>
      </c>
      <c r="L10" s="231">
        <f t="shared" si="1"/>
        <v>82.608695652173907</v>
      </c>
      <c r="M10" s="252"/>
      <c r="N10" s="252"/>
      <c r="O10" s="252"/>
      <c r="P10" s="252"/>
      <c r="Q10" s="252"/>
      <c r="R10" s="252"/>
      <c r="S10" s="252"/>
      <c r="T10" s="252"/>
      <c r="U10" s="252"/>
      <c r="V10" s="252"/>
    </row>
    <row r="11" spans="1:256" s="41" customFormat="1">
      <c r="A11" s="188">
        <v>7</v>
      </c>
      <c r="B11" s="196">
        <v>11405115</v>
      </c>
      <c r="C11" s="203">
        <v>1</v>
      </c>
      <c r="D11" s="29" t="s">
        <v>51</v>
      </c>
      <c r="E11" s="29" t="s">
        <v>52</v>
      </c>
      <c r="F11" s="29" t="s">
        <v>53</v>
      </c>
      <c r="G11" s="220">
        <v>8</v>
      </c>
      <c r="H11" s="189">
        <v>42908</v>
      </c>
      <c r="I11" s="190">
        <f t="shared" si="0"/>
        <v>16</v>
      </c>
      <c r="J11" s="198">
        <v>7</v>
      </c>
      <c r="K11" s="195">
        <f>VLOOKUP(I11,'Формула рейтинга'!$A$3:$AZ$203,J11+2,FALSE)*10</f>
        <v>1.5603828020972457</v>
      </c>
      <c r="L11" s="231">
        <f t="shared" si="1"/>
        <v>15.217391304347828</v>
      </c>
      <c r="M11" s="252"/>
      <c r="N11" s="252"/>
      <c r="O11" s="252"/>
      <c r="P11" s="252"/>
      <c r="Q11" s="252"/>
      <c r="R11" s="252"/>
      <c r="S11" s="252"/>
      <c r="T11" s="252"/>
      <c r="U11" s="252"/>
      <c r="V11" s="252"/>
    </row>
    <row r="12" spans="1:256" s="41" customFormat="1">
      <c r="A12" s="188">
        <v>8</v>
      </c>
      <c r="B12" s="196">
        <v>11405115</v>
      </c>
      <c r="C12" s="203">
        <v>1</v>
      </c>
      <c r="D12" s="29" t="s">
        <v>116</v>
      </c>
      <c r="E12" s="29" t="s">
        <v>54</v>
      </c>
      <c r="F12" s="29" t="s">
        <v>23</v>
      </c>
      <c r="G12" s="220">
        <v>14</v>
      </c>
      <c r="H12" s="189">
        <v>42906</v>
      </c>
      <c r="I12" s="190">
        <f t="shared" si="0"/>
        <v>16</v>
      </c>
      <c r="J12" s="198">
        <v>28</v>
      </c>
      <c r="K12" s="195">
        <f>VLOOKUP(I12,'Формула рейтинга'!$A$3:$AZ$203,J12+2,FALSE)*10</f>
        <v>4.8866107278891038</v>
      </c>
      <c r="L12" s="231">
        <f t="shared" si="1"/>
        <v>60.869565217391312</v>
      </c>
      <c r="M12" s="252"/>
      <c r="N12" s="252"/>
      <c r="O12" s="252"/>
      <c r="P12" s="252"/>
      <c r="Q12" s="252"/>
      <c r="R12" s="252"/>
      <c r="S12" s="252"/>
      <c r="T12" s="252"/>
      <c r="U12" s="252"/>
      <c r="V12" s="252"/>
    </row>
    <row r="13" spans="1:256" s="41" customFormat="1">
      <c r="A13" s="188">
        <v>9</v>
      </c>
      <c r="B13" s="196">
        <v>11405115</v>
      </c>
      <c r="C13" s="203">
        <v>1</v>
      </c>
      <c r="D13" s="29" t="s">
        <v>55</v>
      </c>
      <c r="E13" s="29" t="s">
        <v>56</v>
      </c>
      <c r="F13" s="29" t="s">
        <v>14</v>
      </c>
      <c r="G13" s="220">
        <v>5</v>
      </c>
      <c r="H13" s="189">
        <v>42909</v>
      </c>
      <c r="I13" s="190">
        <f t="shared" si="0"/>
        <v>16</v>
      </c>
      <c r="J13" s="198">
        <v>13</v>
      </c>
      <c r="K13" s="195">
        <f>VLOOKUP(I13,'Формула рейтинга'!$A$3:$AZ$203,J13+2,FALSE)*10</f>
        <v>2.8412911148745792</v>
      </c>
      <c r="L13" s="231">
        <f t="shared" si="1"/>
        <v>28.260869565217391</v>
      </c>
      <c r="M13" s="252"/>
      <c r="N13" s="252"/>
      <c r="O13" s="252"/>
      <c r="P13" s="252"/>
      <c r="Q13" s="252"/>
      <c r="R13" s="252"/>
      <c r="S13" s="252"/>
      <c r="T13" s="252"/>
      <c r="U13" s="252"/>
      <c r="V13" s="252"/>
    </row>
    <row r="14" spans="1:256" s="41" customFormat="1">
      <c r="A14" s="188">
        <v>10</v>
      </c>
      <c r="B14" s="196">
        <v>11405115</v>
      </c>
      <c r="C14" s="203">
        <v>1</v>
      </c>
      <c r="D14" s="29" t="s">
        <v>57</v>
      </c>
      <c r="E14" s="29" t="s">
        <v>58</v>
      </c>
      <c r="F14" s="29" t="s">
        <v>18</v>
      </c>
      <c r="G14" s="220">
        <v>7</v>
      </c>
      <c r="H14" s="189">
        <v>42908</v>
      </c>
      <c r="I14" s="190">
        <f t="shared" si="0"/>
        <v>16</v>
      </c>
      <c r="J14" s="198">
        <v>34</v>
      </c>
      <c r="K14" s="195">
        <f>VLOOKUP(I14,'Формула рейтинга'!$A$3:$AZ$203,J14+2,FALSE)*10</f>
        <v>5.4189442863723922</v>
      </c>
      <c r="L14" s="231">
        <f t="shared" si="1"/>
        <v>73.91304347826086</v>
      </c>
      <c r="M14" s="252"/>
      <c r="N14" s="252"/>
      <c r="O14" s="252"/>
      <c r="P14" s="252"/>
      <c r="Q14" s="252"/>
      <c r="R14" s="252"/>
      <c r="S14" s="252"/>
      <c r="T14" s="252"/>
      <c r="U14" s="252"/>
      <c r="V14" s="252"/>
    </row>
    <row r="15" spans="1:256" s="41" customFormat="1">
      <c r="A15" s="188">
        <v>11</v>
      </c>
      <c r="B15" s="196">
        <v>11405115</v>
      </c>
      <c r="C15" s="197">
        <v>2</v>
      </c>
      <c r="D15" s="29" t="s">
        <v>117</v>
      </c>
      <c r="E15" s="29" t="s">
        <v>22</v>
      </c>
      <c r="F15" s="29" t="s">
        <v>24</v>
      </c>
      <c r="G15" s="220">
        <v>2</v>
      </c>
      <c r="H15" s="189">
        <v>42907</v>
      </c>
      <c r="I15" s="190">
        <f t="shared" si="0"/>
        <v>16</v>
      </c>
      <c r="J15" s="198">
        <v>36</v>
      </c>
      <c r="K15" s="195">
        <f>VLOOKUP(I15,'Формула рейтинга'!$A$3:$AZ$203,J15+2,FALSE)*10</f>
        <v>5.5730155067781126</v>
      </c>
      <c r="L15" s="231">
        <f t="shared" si="1"/>
        <v>78.260869565217391</v>
      </c>
      <c r="M15" s="252"/>
      <c r="N15" s="252"/>
      <c r="O15" s="252"/>
      <c r="P15" s="252"/>
      <c r="Q15" s="252"/>
      <c r="R15" s="252"/>
      <c r="S15" s="252"/>
      <c r="T15" s="252"/>
      <c r="U15" s="252"/>
      <c r="V15" s="252"/>
    </row>
    <row r="16" spans="1:256" s="41" customFormat="1">
      <c r="A16" s="188">
        <v>12</v>
      </c>
      <c r="B16" s="196">
        <v>11405115</v>
      </c>
      <c r="C16" s="197">
        <v>2</v>
      </c>
      <c r="D16" s="29" t="s">
        <v>59</v>
      </c>
      <c r="E16" s="29" t="s">
        <v>60</v>
      </c>
      <c r="F16" s="29" t="s">
        <v>61</v>
      </c>
      <c r="G16" s="220">
        <v>17</v>
      </c>
      <c r="H16" s="189">
        <v>42908</v>
      </c>
      <c r="I16" s="190">
        <f t="shared" si="0"/>
        <v>16</v>
      </c>
      <c r="J16" s="198">
        <v>36</v>
      </c>
      <c r="K16" s="195">
        <f>VLOOKUP(I16,'Формула рейтинга'!$A$3:$AZ$203,J16+2,FALSE)*10</f>
        <v>5.5730155067781126</v>
      </c>
      <c r="L16" s="231">
        <f t="shared" si="1"/>
        <v>78.260869565217391</v>
      </c>
      <c r="M16" s="252"/>
      <c r="N16" s="252"/>
      <c r="O16" s="252"/>
      <c r="P16" s="252"/>
      <c r="Q16" s="252"/>
      <c r="R16" s="252"/>
      <c r="S16" s="252"/>
      <c r="T16" s="252"/>
      <c r="U16" s="252"/>
      <c r="V16" s="252"/>
    </row>
    <row r="17" spans="1:22" s="41" customFormat="1">
      <c r="A17" s="188">
        <v>13</v>
      </c>
      <c r="B17" s="196">
        <v>11405115</v>
      </c>
      <c r="C17" s="197">
        <v>2</v>
      </c>
      <c r="D17" s="29" t="s">
        <v>62</v>
      </c>
      <c r="E17" s="29" t="s">
        <v>63</v>
      </c>
      <c r="F17" s="29" t="s">
        <v>64</v>
      </c>
      <c r="G17" s="220">
        <v>15</v>
      </c>
      <c r="H17" s="189">
        <v>42907</v>
      </c>
      <c r="I17" s="190">
        <f t="shared" si="0"/>
        <v>16</v>
      </c>
      <c r="J17" s="198">
        <v>24</v>
      </c>
      <c r="K17" s="195">
        <f>VLOOKUP(I17,'Формула рейтинга'!$A$3:$AZ$203,J17+2,FALSE)*10</f>
        <v>4.4595619827393502</v>
      </c>
      <c r="L17" s="231">
        <f t="shared" si="1"/>
        <v>52.173913043478258</v>
      </c>
      <c r="M17" s="252"/>
      <c r="N17" s="252"/>
      <c r="O17" s="252"/>
      <c r="P17" s="252"/>
      <c r="Q17" s="252"/>
      <c r="R17" s="252"/>
      <c r="S17" s="252"/>
      <c r="T17" s="252"/>
      <c r="U17" s="252"/>
      <c r="V17" s="252"/>
    </row>
    <row r="18" spans="1:22" s="41" customFormat="1">
      <c r="A18" s="188">
        <v>14</v>
      </c>
      <c r="B18" s="196">
        <v>11405115</v>
      </c>
      <c r="C18" s="197">
        <v>2</v>
      </c>
      <c r="D18" s="29" t="s">
        <v>65</v>
      </c>
      <c r="E18" s="29" t="s">
        <v>9</v>
      </c>
      <c r="F18" s="29" t="s">
        <v>25</v>
      </c>
      <c r="G18" s="220">
        <v>19</v>
      </c>
      <c r="H18" s="189">
        <v>42906</v>
      </c>
      <c r="I18" s="190">
        <f t="shared" si="0"/>
        <v>16</v>
      </c>
      <c r="J18" s="198">
        <v>23</v>
      </c>
      <c r="K18" s="195">
        <f>VLOOKUP(I18,'Формула рейтинга'!$A$3:$AZ$203,J18+2,FALSE)*10</f>
        <v>4.3418348473344901</v>
      </c>
      <c r="L18" s="231">
        <f t="shared" si="1"/>
        <v>50</v>
      </c>
      <c r="M18" s="252"/>
      <c r="N18" s="252"/>
      <c r="O18" s="252"/>
      <c r="P18" s="252"/>
      <c r="Q18" s="252"/>
      <c r="R18" s="252"/>
      <c r="S18" s="252"/>
      <c r="T18" s="252"/>
      <c r="U18" s="252"/>
      <c r="V18" s="252"/>
    </row>
    <row r="19" spans="1:22" s="41" customFormat="1">
      <c r="A19" s="188">
        <v>15</v>
      </c>
      <c r="B19" s="196">
        <v>11405115</v>
      </c>
      <c r="C19" s="197">
        <v>2</v>
      </c>
      <c r="D19" s="29" t="s">
        <v>66</v>
      </c>
      <c r="E19" s="29" t="s">
        <v>22</v>
      </c>
      <c r="F19" s="29" t="s">
        <v>23</v>
      </c>
      <c r="G19" s="220">
        <v>4</v>
      </c>
      <c r="H19" s="189">
        <f>DATE(2017,6,18)</f>
        <v>42904</v>
      </c>
      <c r="I19" s="190">
        <f t="shared" si="0"/>
        <v>16</v>
      </c>
      <c r="J19" s="198">
        <v>33</v>
      </c>
      <c r="K19" s="195">
        <f>VLOOKUP(I19,'Формула рейтинга'!$A$3:$AZ$203,J19+2,FALSE)*10</f>
        <v>5.3378943687406277</v>
      </c>
      <c r="L19" s="231">
        <f t="shared" si="1"/>
        <v>71.739130434782609</v>
      </c>
      <c r="M19" s="252"/>
      <c r="N19" s="252"/>
      <c r="O19" s="252"/>
      <c r="P19" s="252"/>
      <c r="Q19" s="252"/>
      <c r="R19" s="252"/>
      <c r="S19" s="252"/>
      <c r="T19" s="252"/>
      <c r="U19" s="252"/>
      <c r="V19" s="252"/>
    </row>
    <row r="20" spans="1:22" s="41" customFormat="1">
      <c r="A20" s="188">
        <v>16</v>
      </c>
      <c r="B20" s="196">
        <v>11405115</v>
      </c>
      <c r="C20" s="197">
        <v>2</v>
      </c>
      <c r="D20" s="29" t="s">
        <v>67</v>
      </c>
      <c r="E20" s="29" t="s">
        <v>68</v>
      </c>
      <c r="F20" s="29" t="s">
        <v>18</v>
      </c>
      <c r="G20" s="220">
        <v>13</v>
      </c>
      <c r="H20" s="189">
        <v>42908</v>
      </c>
      <c r="I20" s="190">
        <f t="shared" si="0"/>
        <v>16</v>
      </c>
      <c r="J20" s="198">
        <v>29</v>
      </c>
      <c r="K20" s="195">
        <f>VLOOKUP(I20,'Формула рейтинга'!$A$3:$AZ$203,J20+2,FALSE)*10</f>
        <v>4.9835546011952205</v>
      </c>
      <c r="L20" s="231">
        <f t="shared" si="1"/>
        <v>63.04347826086957</v>
      </c>
      <c r="M20" s="252"/>
      <c r="N20" s="252"/>
      <c r="O20" s="252"/>
      <c r="P20" s="252"/>
      <c r="Q20" s="252"/>
      <c r="R20" s="252"/>
      <c r="S20" s="252"/>
      <c r="T20" s="252"/>
      <c r="U20" s="252"/>
      <c r="V20" s="252"/>
    </row>
    <row r="21" spans="1:22" s="41" customFormat="1">
      <c r="A21" s="188">
        <v>17</v>
      </c>
      <c r="B21" s="196">
        <v>11405115</v>
      </c>
      <c r="C21" s="197">
        <v>2</v>
      </c>
      <c r="D21" s="29" t="s">
        <v>69</v>
      </c>
      <c r="E21" s="29" t="s">
        <v>19</v>
      </c>
      <c r="F21" s="29" t="s">
        <v>23</v>
      </c>
      <c r="G21" s="220">
        <v>11</v>
      </c>
      <c r="H21" s="189">
        <f t="shared" si="2"/>
        <v>42874</v>
      </c>
      <c r="I21" s="190">
        <f t="shared" si="0"/>
        <v>11</v>
      </c>
      <c r="J21" s="198">
        <v>0</v>
      </c>
      <c r="K21" s="195">
        <f>VLOOKUP(I21,'Формула рейтинга'!$A$3:$AZ$203,J21+2,FALSE)*10</f>
        <v>0</v>
      </c>
      <c r="L21" s="231">
        <f t="shared" si="1"/>
        <v>0</v>
      </c>
      <c r="M21" s="252"/>
      <c r="N21" s="252"/>
      <c r="O21" s="252"/>
      <c r="P21" s="252"/>
      <c r="Q21" s="252"/>
      <c r="R21" s="252"/>
      <c r="S21" s="252"/>
      <c r="T21" s="252"/>
      <c r="U21" s="252"/>
      <c r="V21" s="252"/>
    </row>
    <row r="22" spans="1:22" s="41" customFormat="1">
      <c r="A22" s="188">
        <v>18</v>
      </c>
      <c r="B22" s="196">
        <v>11405115</v>
      </c>
      <c r="C22" s="197">
        <v>2</v>
      </c>
      <c r="D22" s="29" t="s">
        <v>70</v>
      </c>
      <c r="E22" s="29" t="s">
        <v>15</v>
      </c>
      <c r="F22" s="29" t="s">
        <v>10</v>
      </c>
      <c r="G22" s="220">
        <v>16</v>
      </c>
      <c r="H22" s="189">
        <v>42908</v>
      </c>
      <c r="I22" s="190">
        <f t="shared" si="0"/>
        <v>16</v>
      </c>
      <c r="J22" s="198">
        <v>34</v>
      </c>
      <c r="K22" s="195">
        <f>VLOOKUP(I22,'Формула рейтинга'!$A$3:$AZ$203,J22+2,FALSE)*10</f>
        <v>5.4189442863723922</v>
      </c>
      <c r="L22" s="231">
        <f t="shared" si="1"/>
        <v>73.91304347826086</v>
      </c>
      <c r="M22" s="252"/>
      <c r="N22" s="252"/>
      <c r="O22" s="252"/>
      <c r="P22" s="252"/>
      <c r="Q22" s="252"/>
      <c r="R22" s="252"/>
      <c r="S22" s="252"/>
      <c r="T22" s="252"/>
      <c r="U22" s="252"/>
      <c r="V22" s="252"/>
    </row>
    <row r="23" spans="1:22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0">
        <v>10</v>
      </c>
      <c r="H23" s="189">
        <v>42908</v>
      </c>
      <c r="I23" s="190">
        <f t="shared" si="0"/>
        <v>16</v>
      </c>
      <c r="J23" s="198">
        <v>39</v>
      </c>
      <c r="K23" s="195">
        <f>VLOOKUP(I23,'Формула рейтинга'!$A$3:$AZ$203,J23+2,FALSE)*10</f>
        <v>5.7859029179656076</v>
      </c>
      <c r="L23" s="231">
        <f t="shared" si="1"/>
        <v>84.782608695652172</v>
      </c>
      <c r="M23" s="252"/>
      <c r="N23" s="252"/>
      <c r="O23" s="252"/>
      <c r="P23" s="252"/>
      <c r="Q23" s="252"/>
      <c r="R23" s="252"/>
      <c r="S23" s="252"/>
      <c r="T23" s="252"/>
      <c r="U23" s="252"/>
      <c r="V23" s="252"/>
    </row>
    <row r="24" spans="1:22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196">
        <v>28</v>
      </c>
      <c r="H24" s="189">
        <v>42905</v>
      </c>
      <c r="I24" s="190">
        <f t="shared" si="0"/>
        <v>16</v>
      </c>
      <c r="J24" s="198">
        <v>3</v>
      </c>
      <c r="K24" s="195">
        <f>VLOOKUP(I24,'Формула рейтинга'!$A$3:$AZ$203,J24+2,FALSE)*10</f>
        <v>0.55203710399278261</v>
      </c>
      <c r="L24" s="231">
        <f t="shared" si="1"/>
        <v>6.5217391304347823</v>
      </c>
      <c r="M24" s="252"/>
      <c r="N24" s="252"/>
      <c r="O24" s="252"/>
      <c r="P24" s="252"/>
      <c r="Q24" s="252"/>
      <c r="R24" s="252"/>
      <c r="S24" s="252"/>
      <c r="T24" s="252"/>
      <c r="U24" s="252"/>
      <c r="V24" s="252"/>
    </row>
    <row r="25" spans="1:22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196">
        <v>37</v>
      </c>
      <c r="H25" s="189">
        <v>42905</v>
      </c>
      <c r="I25" s="190">
        <f t="shared" si="0"/>
        <v>16</v>
      </c>
      <c r="J25" s="198">
        <v>7</v>
      </c>
      <c r="K25" s="195">
        <f>VLOOKUP(I25,'Формула рейтинга'!$A$3:$AZ$203,J25+2,FALSE)*10</f>
        <v>1.5603828020972457</v>
      </c>
      <c r="L25" s="231">
        <f t="shared" si="1"/>
        <v>15.217391304347828</v>
      </c>
    </row>
    <row r="26" spans="1:22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196">
        <v>38</v>
      </c>
      <c r="H26" s="189">
        <f>DATE(2017,6,17)</f>
        <v>42903</v>
      </c>
      <c r="I26" s="190">
        <f t="shared" si="0"/>
        <v>15</v>
      </c>
      <c r="J26" s="198">
        <v>25</v>
      </c>
      <c r="K26" s="195">
        <f>VLOOKUP(I26,'Формула рейтинга'!$A$3:$AZ$203,J26+2,FALSE)*10</f>
        <v>4.7032160054531911</v>
      </c>
      <c r="L26" s="231">
        <f t="shared" si="1"/>
        <v>54.347826086956516</v>
      </c>
    </row>
    <row r="27" spans="1:22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196">
        <v>21</v>
      </c>
      <c r="H27" s="189">
        <f>DATE(2017,6,19)</f>
        <v>42905</v>
      </c>
      <c r="I27" s="190">
        <f t="shared" si="0"/>
        <v>16</v>
      </c>
      <c r="J27" s="198">
        <v>23</v>
      </c>
      <c r="K27" s="195">
        <f>VLOOKUP(I27,'Формула рейтинга'!$A$3:$AZ$203,J27+2,FALSE)*10</f>
        <v>4.3418348473344901</v>
      </c>
      <c r="L27" s="231">
        <f t="shared" si="1"/>
        <v>50</v>
      </c>
    </row>
    <row r="28" spans="1:22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196">
        <v>27</v>
      </c>
      <c r="H28" s="189">
        <v>42905</v>
      </c>
      <c r="I28" s="190">
        <f t="shared" si="0"/>
        <v>16</v>
      </c>
      <c r="J28" s="198">
        <v>4</v>
      </c>
      <c r="K28" s="195">
        <f>VLOOKUP(I28,'Формула рейтинга'!$A$3:$AZ$203,J28+2,FALSE)*10</f>
        <v>0.80656353271199976</v>
      </c>
      <c r="L28" s="231">
        <f t="shared" si="1"/>
        <v>8.695652173913043</v>
      </c>
    </row>
    <row r="29" spans="1:22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196">
        <v>25</v>
      </c>
      <c r="H29" s="189">
        <f>DATE(2017,6,19)</f>
        <v>42905</v>
      </c>
      <c r="I29" s="190">
        <f t="shared" si="0"/>
        <v>16</v>
      </c>
      <c r="J29" s="198">
        <v>34</v>
      </c>
      <c r="K29" s="195">
        <f>VLOOKUP(I29,'Формула рейтинга'!$A$3:$AZ$203,J29+2,FALSE)*10</f>
        <v>5.4189442863723922</v>
      </c>
      <c r="L29" s="231">
        <f t="shared" si="1"/>
        <v>73.91304347826086</v>
      </c>
    </row>
    <row r="30" spans="1:22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196">
        <v>24</v>
      </c>
      <c r="H30" s="189">
        <f>DATE(2017,6,19)</f>
        <v>42905</v>
      </c>
      <c r="I30" s="190">
        <f t="shared" si="0"/>
        <v>16</v>
      </c>
      <c r="J30" s="198">
        <v>36</v>
      </c>
      <c r="K30" s="195">
        <f>VLOOKUP(I30,'Формула рейтинга'!$A$3:$AZ$203,J30+2,FALSE)*10</f>
        <v>5.5730155067781126</v>
      </c>
      <c r="L30" s="231">
        <f t="shared" si="1"/>
        <v>78.260869565217391</v>
      </c>
    </row>
    <row r="31" spans="1:22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196">
        <v>39</v>
      </c>
      <c r="H31" s="189">
        <v>42905</v>
      </c>
      <c r="I31" s="190">
        <f t="shared" si="0"/>
        <v>16</v>
      </c>
      <c r="J31" s="198">
        <v>5</v>
      </c>
      <c r="K31" s="195">
        <f>VLOOKUP(I31,'Формула рейтинга'!$A$3:$AZ$203,J31+2,FALSE)*10</f>
        <v>1.0627856389112265</v>
      </c>
      <c r="L31" s="231">
        <f t="shared" si="1"/>
        <v>10.869565217391305</v>
      </c>
    </row>
    <row r="32" spans="1:22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196">
        <v>32</v>
      </c>
      <c r="H32" s="189">
        <f>DATE(2017,6,18)</f>
        <v>42904</v>
      </c>
      <c r="I32" s="190">
        <f t="shared" si="0"/>
        <v>16</v>
      </c>
      <c r="J32" s="198">
        <v>27</v>
      </c>
      <c r="K32" s="195">
        <f>VLOOKUP(I32,'Формула рейтинга'!$A$3:$AZ$203,J32+2,FALSE)*10</f>
        <v>4.7859538265273169</v>
      </c>
      <c r="L32" s="231">
        <f t="shared" si="1"/>
        <v>58.695652173913047</v>
      </c>
    </row>
    <row r="33" spans="1:12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196">
        <v>35</v>
      </c>
      <c r="H33" s="189">
        <f>DATE(2017,6,18)</f>
        <v>42904</v>
      </c>
      <c r="I33" s="190">
        <f t="shared" si="0"/>
        <v>16</v>
      </c>
      <c r="J33" s="198">
        <v>27</v>
      </c>
      <c r="K33" s="195">
        <f>VLOOKUP(I33,'Формула рейтинга'!$A$3:$AZ$203,J33+2,FALSE)*10</f>
        <v>4.7859538265273169</v>
      </c>
      <c r="L33" s="231">
        <f t="shared" si="1"/>
        <v>58.695652173913047</v>
      </c>
    </row>
    <row r="34" spans="1:12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196">
        <v>34</v>
      </c>
      <c r="H34" s="189">
        <f>DATE(2017,6,19)</f>
        <v>42905</v>
      </c>
      <c r="I34" s="190">
        <f t="shared" si="0"/>
        <v>16</v>
      </c>
      <c r="J34" s="198">
        <v>27</v>
      </c>
      <c r="K34" s="195">
        <f>VLOOKUP(I34,'Формула рейтинга'!$A$3:$AZ$203,J34+2,FALSE)*10</f>
        <v>4.7859538265273169</v>
      </c>
      <c r="L34" s="231">
        <f t="shared" si="1"/>
        <v>58.695652173913047</v>
      </c>
    </row>
    <row r="35" spans="1:12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20">
        <v>29</v>
      </c>
      <c r="H35" s="189">
        <f>DATE(2017,6,19)</f>
        <v>42905</v>
      </c>
      <c r="I35" s="190">
        <f t="shared" si="0"/>
        <v>16</v>
      </c>
      <c r="J35" s="198">
        <v>32</v>
      </c>
      <c r="K35" s="195">
        <f>VLOOKUP(I35,'Формула рейтинга'!$A$3:$AZ$203,J35+2,FALSE)*10</f>
        <v>5.253984633247204</v>
      </c>
      <c r="L35" s="231">
        <f t="shared" si="1"/>
        <v>69.565217391304344</v>
      </c>
    </row>
    <row r="36" spans="1:12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196">
        <v>20</v>
      </c>
      <c r="H36" s="189">
        <f>DATE(2017,6,19)</f>
        <v>42905</v>
      </c>
      <c r="I36" s="190">
        <f t="shared" si="0"/>
        <v>16</v>
      </c>
      <c r="J36" s="198">
        <v>8</v>
      </c>
      <c r="K36" s="195">
        <f>VLOOKUP(I36,'Формула рейтинга'!$A$3:$AZ$203,J36+2,FALSE)*10</f>
        <v>1.7971978688379644</v>
      </c>
      <c r="L36" s="231">
        <f t="shared" si="1"/>
        <v>17.391304347826086</v>
      </c>
    </row>
    <row r="37" spans="1:12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20">
        <v>36</v>
      </c>
      <c r="H37" s="189">
        <f>DATE(2017,6,19)</f>
        <v>42905</v>
      </c>
      <c r="I37" s="190">
        <f t="shared" si="0"/>
        <v>16</v>
      </c>
      <c r="J37" s="198">
        <v>9</v>
      </c>
      <c r="K37" s="195">
        <f>VLOOKUP(I37,'Формула рейтинга'!$A$3:$AZ$203,J37+2,FALSE)*10</f>
        <v>2.0247656431735637</v>
      </c>
      <c r="L37" s="231">
        <f t="shared" si="1"/>
        <v>19.565217391304348</v>
      </c>
    </row>
    <row r="38" spans="1:12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196">
        <v>23</v>
      </c>
      <c r="H38" s="189">
        <f>DATE(2017,6,19)</f>
        <v>42905</v>
      </c>
      <c r="I38" s="190">
        <f t="shared" si="0"/>
        <v>16</v>
      </c>
      <c r="J38" s="198">
        <v>25</v>
      </c>
      <c r="K38" s="195">
        <f>VLOOKUP(I38,'Формула рейтинга'!$A$3:$AZ$203,J38+2,FALSE)*10</f>
        <v>4.5726583898692565</v>
      </c>
      <c r="L38" s="231">
        <f t="shared" si="1"/>
        <v>54.347826086956516</v>
      </c>
    </row>
    <row r="39" spans="1:12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196">
        <v>26</v>
      </c>
      <c r="H39" s="189">
        <f>DATE(2017,6,14)</f>
        <v>42900</v>
      </c>
      <c r="I39" s="190">
        <f t="shared" si="0"/>
        <v>15</v>
      </c>
      <c r="J39" s="198">
        <v>34</v>
      </c>
      <c r="K39" s="195">
        <f>VLOOKUP(I39,'Формула рейтинга'!$A$3:$AZ$203,J39+2,FALSE)*10</f>
        <v>5.5471842599306251</v>
      </c>
      <c r="L39" s="231">
        <f t="shared" si="1"/>
        <v>73.91304347826086</v>
      </c>
    </row>
    <row r="40" spans="1:12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196">
        <v>30</v>
      </c>
      <c r="H40" s="189">
        <v>42906</v>
      </c>
      <c r="I40" s="190">
        <f t="shared" si="0"/>
        <v>16</v>
      </c>
      <c r="J40" s="198">
        <v>9</v>
      </c>
      <c r="K40" s="195">
        <f>VLOOKUP(I40,'Формула рейтинга'!$A$3:$AZ$203,J40+2,FALSE)*10</f>
        <v>2.0247656431735637</v>
      </c>
      <c r="L40" s="231">
        <f t="shared" si="1"/>
        <v>19.565217391304348</v>
      </c>
    </row>
    <row r="41" spans="1:12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20">
        <v>33</v>
      </c>
      <c r="H41" s="189">
        <f>DATE(2017,6,19)</f>
        <v>42905</v>
      </c>
      <c r="I41" s="190">
        <f t="shared" si="0"/>
        <v>16</v>
      </c>
      <c r="J41" s="198">
        <v>28</v>
      </c>
      <c r="K41" s="195">
        <f>VLOOKUP(I41,'Формула рейтинга'!$A$3:$AZ$203,J41+2,FALSE)*10</f>
        <v>4.8866107278891038</v>
      </c>
      <c r="L41" s="231">
        <f t="shared" si="1"/>
        <v>60.869565217391312</v>
      </c>
    </row>
    <row r="42" spans="1:12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196">
        <v>31</v>
      </c>
      <c r="H42" s="189">
        <f t="shared" si="2"/>
        <v>42874</v>
      </c>
      <c r="I42" s="190">
        <f t="shared" si="0"/>
        <v>11</v>
      </c>
      <c r="J42" s="198">
        <v>0</v>
      </c>
      <c r="K42" s="195">
        <f>VLOOKUP(I42,'Формула рейтинга'!$A$3:$AZ$203,J42+2,FALSE)*10</f>
        <v>0</v>
      </c>
      <c r="L42" s="231">
        <f t="shared" si="1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">
    <cfRule type="expression" dxfId="14" priority="4">
      <formula>L5&gt;=50</formula>
    </cfRule>
    <cfRule type="expression" dxfId="13" priority="5">
      <formula>L5&lt;50</formula>
    </cfRule>
  </conditionalFormatting>
  <conditionalFormatting sqref="L6:L42">
    <cfRule type="expression" dxfId="12" priority="3">
      <formula>L6&lt;50</formula>
    </cfRule>
  </conditionalFormatting>
  <conditionalFormatting sqref="L6:L42">
    <cfRule type="expression" dxfId="11" priority="1">
      <formula>L6&gt;=50</formula>
    </cfRule>
    <cfRule type="expression" dxfId="10" priority="2">
      <formula>L6&lt;50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U42"/>
  <sheetViews>
    <sheetView zoomScale="85" zoomScaleNormal="85" workbookViewId="0">
      <selection activeCell="K5" sqref="K5"/>
    </sheetView>
  </sheetViews>
  <sheetFormatPr defaultRowHeight="14.4"/>
  <cols>
    <col min="4" max="4" width="15.33203125" bestFit="1" customWidth="1"/>
    <col min="5" max="5" width="11.88671875" bestFit="1" customWidth="1"/>
    <col min="6" max="6" width="15.33203125" bestFit="1" customWidth="1"/>
    <col min="8" max="8" width="10.88671875" bestFit="1" customWidth="1"/>
    <col min="12" max="12" width="20.5546875" customWidth="1"/>
  </cols>
  <sheetData>
    <row r="1" spans="1:255">
      <c r="A1" s="263" t="s">
        <v>112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</row>
    <row r="2" spans="1:255">
      <c r="A2" s="296" t="str">
        <f>'Сводная таблица'!D2</f>
        <v>https://goo.gl/vHHMPH - Пройти тесты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68"/>
    </row>
    <row r="3" spans="1:255">
      <c r="A3" s="264" t="str">
        <f>'Сводная таблица'!A3:A4</f>
        <v>№ п/п</v>
      </c>
      <c r="B3" s="264" t="str">
        <f>'Сводная таблица'!B3:B4</f>
        <v>группа</v>
      </c>
      <c r="C3" s="266" t="str">
        <f>'Сводная таблица'!C3:C4</f>
        <v>подргуппа</v>
      </c>
      <c r="D3" s="264" t="str">
        <f>'Сводная таблица'!D3:D4</f>
        <v>Фамилия</v>
      </c>
      <c r="E3" s="264" t="str">
        <f>'Сводная таблица'!E3:E4</f>
        <v>Имя</v>
      </c>
      <c r="F3" s="264" t="str">
        <f>'Сводная таблица'!F3:F4</f>
        <v>Отчество</v>
      </c>
      <c r="G3" s="264" t="s">
        <v>111</v>
      </c>
      <c r="H3" s="264" t="s">
        <v>35</v>
      </c>
      <c r="I3" s="297" t="s">
        <v>38</v>
      </c>
      <c r="J3" s="297" t="s">
        <v>37</v>
      </c>
      <c r="K3" s="297" t="s">
        <v>34</v>
      </c>
      <c r="L3" s="297" t="s">
        <v>132</v>
      </c>
    </row>
    <row r="4" spans="1:255">
      <c r="A4" s="264"/>
      <c r="B4" s="264"/>
      <c r="C4" s="266"/>
      <c r="D4" s="264"/>
      <c r="E4" s="264"/>
      <c r="F4" s="264"/>
      <c r="G4" s="264"/>
      <c r="H4" s="264"/>
      <c r="I4" s="297"/>
      <c r="J4" s="297"/>
      <c r="K4" s="297"/>
      <c r="L4" s="297"/>
      <c r="M4" s="251"/>
      <c r="N4" s="251"/>
      <c r="O4" s="251"/>
      <c r="P4" s="251"/>
      <c r="Q4" s="251"/>
      <c r="R4" s="251"/>
      <c r="S4" s="251"/>
      <c r="T4" s="251"/>
      <c r="U4" s="251"/>
      <c r="V4" s="251"/>
    </row>
    <row r="5" spans="1:255">
      <c r="A5" s="191">
        <v>1</v>
      </c>
      <c r="B5" s="47">
        <v>11405115</v>
      </c>
      <c r="C5" s="192">
        <v>1</v>
      </c>
      <c r="D5" s="48" t="s">
        <v>39</v>
      </c>
      <c r="E5" s="48" t="s">
        <v>22</v>
      </c>
      <c r="F5" s="49" t="s">
        <v>23</v>
      </c>
      <c r="G5" s="191">
        <v>1</v>
      </c>
      <c r="H5" s="193">
        <v>42908</v>
      </c>
      <c r="I5" s="50">
        <f>WEEKNUM(H5)-WEEKNUM(DATE(2017,5,19))</f>
        <v>5</v>
      </c>
      <c r="J5" s="194">
        <v>37</v>
      </c>
      <c r="K5" s="195">
        <f>VLOOKUP(I5,'Формула рейтинга'!$A$3:$BJ$203,J5+2,FALSE)*10</f>
        <v>7.4999318192892463</v>
      </c>
      <c r="L5" s="231">
        <f>J5/45*100</f>
        <v>82.222222222222214</v>
      </c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21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1">
        <v>2</v>
      </c>
      <c r="H6" s="193">
        <v>42889</v>
      </c>
      <c r="I6" s="50">
        <f t="shared" ref="I6:I42" si="0">WEEKNUM(H6)-WEEKNUM(DATE(2017,5,19))</f>
        <v>2</v>
      </c>
      <c r="J6" s="194">
        <v>36</v>
      </c>
      <c r="K6" s="195">
        <f>VLOOKUP(I6,'Формула рейтинга'!$A$3:$BJ$203,J6+2,FALSE)*10</f>
        <v>8.2714233118931144</v>
      </c>
      <c r="L6" s="231">
        <f t="shared" ref="L6:L42" si="1">J6/45*100</f>
        <v>80</v>
      </c>
      <c r="M6" s="253"/>
      <c r="N6" s="252"/>
      <c r="O6" s="252"/>
      <c r="P6" s="252"/>
      <c r="Q6" s="252"/>
      <c r="R6" s="252"/>
      <c r="S6" s="252"/>
      <c r="T6" s="252"/>
      <c r="U6" s="252"/>
      <c r="V6" s="252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21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1">
        <v>3</v>
      </c>
      <c r="H7" s="193">
        <v>42909</v>
      </c>
      <c r="I7" s="50">
        <f t="shared" si="0"/>
        <v>5</v>
      </c>
      <c r="J7" s="194">
        <v>27</v>
      </c>
      <c r="K7" s="195">
        <f>VLOOKUP(I7,'Формула рейтинга'!$A$3:$BJ$203,J7+2,FALSE)*10</f>
        <v>6.8245507446433473</v>
      </c>
      <c r="L7" s="231">
        <f t="shared" si="1"/>
        <v>60</v>
      </c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21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1">
        <v>4</v>
      </c>
      <c r="H8" s="193">
        <v>42889</v>
      </c>
      <c r="I8" s="50">
        <f t="shared" si="0"/>
        <v>2</v>
      </c>
      <c r="J8" s="194">
        <v>32</v>
      </c>
      <c r="K8" s="195">
        <f>VLOOKUP(I8,'Формула рейтинга'!$A$3:$BJ$203,J8+2,FALSE)*10</f>
        <v>8.0906063110536284</v>
      </c>
      <c r="L8" s="231">
        <f t="shared" si="1"/>
        <v>71.111111111111114</v>
      </c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21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1">
        <v>5</v>
      </c>
      <c r="H9" s="193">
        <v>42909</v>
      </c>
      <c r="I9" s="50">
        <f t="shared" si="0"/>
        <v>5</v>
      </c>
      <c r="J9" s="194">
        <v>37</v>
      </c>
      <c r="K9" s="195">
        <f>VLOOKUP(I9,'Формула рейтинга'!$A$3:$BJ$203,J9+2,FALSE)*10</f>
        <v>7.4999318192892463</v>
      </c>
      <c r="L9" s="231">
        <f t="shared" si="1"/>
        <v>82.222222222222214</v>
      </c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21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1">
        <v>6</v>
      </c>
      <c r="H10" s="193">
        <v>42889</v>
      </c>
      <c r="I10" s="50">
        <f t="shared" si="0"/>
        <v>2</v>
      </c>
      <c r="J10" s="194">
        <v>42</v>
      </c>
      <c r="K10" s="195">
        <f>VLOOKUP(I10,'Формула рейтинга'!$A$3:$BJ$203,J10+2,FALSE)*10</f>
        <v>8.4864728474696847</v>
      </c>
      <c r="L10" s="231">
        <f t="shared" si="1"/>
        <v>93.333333333333329</v>
      </c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21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1">
        <v>7</v>
      </c>
      <c r="H11" s="193">
        <v>42889</v>
      </c>
      <c r="I11" s="50">
        <f t="shared" si="0"/>
        <v>2</v>
      </c>
      <c r="J11" s="194">
        <v>33</v>
      </c>
      <c r="K11" s="195">
        <f>VLOOKUP(I11,'Формула рейтинга'!$A$3:$BJ$203,J11+2,FALSE)*10</f>
        <v>8.1392619260629964</v>
      </c>
      <c r="L11" s="231">
        <f t="shared" si="1"/>
        <v>73.333333333333329</v>
      </c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21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1">
        <v>8</v>
      </c>
      <c r="H12" s="193">
        <v>42889</v>
      </c>
      <c r="I12" s="50">
        <f t="shared" si="0"/>
        <v>2</v>
      </c>
      <c r="J12" s="194">
        <v>27</v>
      </c>
      <c r="K12" s="195">
        <f>VLOOKUP(I12,'Формула рейтинга'!$A$3:$BJ$203,J12+2,FALSE)*10</f>
        <v>7.8035052404148075</v>
      </c>
      <c r="L12" s="231">
        <f t="shared" si="1"/>
        <v>60</v>
      </c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21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1">
        <v>9</v>
      </c>
      <c r="H13" s="193">
        <v>42889</v>
      </c>
      <c r="I13" s="50">
        <f t="shared" si="0"/>
        <v>2</v>
      </c>
      <c r="J13" s="194">
        <v>27</v>
      </c>
      <c r="K13" s="195">
        <f>VLOOKUP(I13,'Формула рейтинга'!$A$3:$BJ$203,J13+2,FALSE)*10</f>
        <v>7.8035052404148075</v>
      </c>
      <c r="L13" s="231">
        <f t="shared" si="1"/>
        <v>60</v>
      </c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21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1">
        <v>11</v>
      </c>
      <c r="H14" s="193">
        <v>42909</v>
      </c>
      <c r="I14" s="50">
        <f t="shared" si="0"/>
        <v>5</v>
      </c>
      <c r="J14" s="194">
        <v>40</v>
      </c>
      <c r="K14" s="195">
        <f>VLOOKUP(I14,'Формула рейтинга'!$A$3:$BJ$203,J14+2,FALSE)*10</f>
        <v>7.6500624509109052</v>
      </c>
      <c r="L14" s="231">
        <f t="shared" si="1"/>
        <v>88.888888888888886</v>
      </c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21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1">
        <v>12</v>
      </c>
      <c r="H15" s="193">
        <f t="shared" ref="H15:H31" si="2">DATE(2017,5,26)</f>
        <v>42881</v>
      </c>
      <c r="I15" s="50">
        <f t="shared" si="0"/>
        <v>1</v>
      </c>
      <c r="J15" s="194">
        <v>0</v>
      </c>
      <c r="K15" s="195">
        <f>VLOOKUP(I15,'Формула рейтинга'!$A$3:$BJ$203,J15+2,FALSE)*10</f>
        <v>0</v>
      </c>
      <c r="L15" s="231">
        <f t="shared" si="1"/>
        <v>0</v>
      </c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21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1">
        <v>13</v>
      </c>
      <c r="H16" s="193">
        <v>42907</v>
      </c>
      <c r="I16" s="50">
        <f t="shared" si="0"/>
        <v>5</v>
      </c>
      <c r="J16" s="194">
        <v>30</v>
      </c>
      <c r="K16" s="195">
        <f>VLOOKUP(I16,'Формула рейтинга'!$A$3:$BJ$203,J16+2,FALSE)*10</f>
        <v>7.0624119691325724</v>
      </c>
      <c r="L16" s="231">
        <f t="shared" si="1"/>
        <v>66.666666666666657</v>
      </c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21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1">
        <v>15</v>
      </c>
      <c r="H17" s="193">
        <v>42889</v>
      </c>
      <c r="I17" s="50">
        <f t="shared" si="0"/>
        <v>2</v>
      </c>
      <c r="J17" s="194">
        <v>42</v>
      </c>
      <c r="K17" s="195">
        <f>VLOOKUP(I17,'Формула рейтинга'!$A$3:$BJ$203,J17+2,FALSE)*10</f>
        <v>8.4864728474696847</v>
      </c>
      <c r="L17" s="231">
        <f t="shared" si="1"/>
        <v>93.333333333333329</v>
      </c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21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1">
        <v>16</v>
      </c>
      <c r="H18" s="193">
        <v>42907</v>
      </c>
      <c r="I18" s="50">
        <f t="shared" si="0"/>
        <v>5</v>
      </c>
      <c r="J18" s="194">
        <v>40</v>
      </c>
      <c r="K18" s="195">
        <f>VLOOKUP(I18,'Формула рейтинга'!$A$3:$BJ$203,J18+2,FALSE)*10</f>
        <v>7.6500624509109052</v>
      </c>
      <c r="L18" s="231">
        <f t="shared" si="1"/>
        <v>88.888888888888886</v>
      </c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21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1">
        <v>17</v>
      </c>
      <c r="H19" s="193">
        <v>42905</v>
      </c>
      <c r="I19" s="50">
        <f t="shared" si="0"/>
        <v>5</v>
      </c>
      <c r="J19" s="194">
        <v>45</v>
      </c>
      <c r="K19" s="195">
        <f>VLOOKUP(I19,'Формула рейтинга'!$A$3:$BJ$203,J19+2,FALSE)*10</f>
        <v>7.8639509665211618</v>
      </c>
      <c r="L19" s="231">
        <f t="shared" si="1"/>
        <v>100</v>
      </c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21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1">
        <v>18</v>
      </c>
      <c r="H20" s="193">
        <v>42907</v>
      </c>
      <c r="I20" s="50">
        <f t="shared" si="0"/>
        <v>5</v>
      </c>
      <c r="J20" s="194">
        <v>40</v>
      </c>
      <c r="K20" s="195">
        <f>VLOOKUP(I20,'Формула рейтинга'!$A$3:$BJ$203,J20+2,FALSE)*10</f>
        <v>7.6500624509109052</v>
      </c>
      <c r="L20" s="231">
        <f t="shared" si="1"/>
        <v>88.888888888888886</v>
      </c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21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1">
        <v>19</v>
      </c>
      <c r="H21" s="193">
        <v>42909</v>
      </c>
      <c r="I21" s="50">
        <f t="shared" si="0"/>
        <v>5</v>
      </c>
      <c r="J21" s="194">
        <v>26</v>
      </c>
      <c r="K21" s="195">
        <f>VLOOKUP(I21,'Формула рейтинга'!$A$3:$BJ$203,J21+2,FALSE)*10</f>
        <v>6.7365297275021128</v>
      </c>
      <c r="L21" s="231">
        <f t="shared" si="1"/>
        <v>57.777777777777771</v>
      </c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21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1">
        <v>20</v>
      </c>
      <c r="H22" s="193">
        <v>42908</v>
      </c>
      <c r="I22" s="50">
        <f t="shared" si="0"/>
        <v>5</v>
      </c>
      <c r="J22" s="194">
        <v>45</v>
      </c>
      <c r="K22" s="195">
        <f>VLOOKUP(I22,'Формула рейтинга'!$A$3:$BJ$203,J22+2,FALSE)*10</f>
        <v>7.8639509665211618</v>
      </c>
      <c r="L22" s="231">
        <f t="shared" si="1"/>
        <v>100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21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1">
        <v>21</v>
      </c>
      <c r="H23" s="193">
        <v>42908</v>
      </c>
      <c r="I23" s="50">
        <f t="shared" si="0"/>
        <v>5</v>
      </c>
      <c r="J23" s="194">
        <v>38</v>
      </c>
      <c r="K23" s="195">
        <f>VLOOKUP(I23,'Формула рейтинга'!$A$3:$BJ$203,J23+2,FALSE)*10</f>
        <v>7.5520551109358607</v>
      </c>
      <c r="L23" s="231">
        <f t="shared" si="1"/>
        <v>84.444444444444443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21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93">
        <f>DATE(2017,6,19)</f>
        <v>42905</v>
      </c>
      <c r="I24" s="50">
        <f t="shared" si="0"/>
        <v>5</v>
      </c>
      <c r="J24" s="194">
        <v>25</v>
      </c>
      <c r="K24" s="195">
        <f>VLOOKUP(I24,'Формула рейтинга'!$A$3:$BJ$203,J24+2,FALSE)*10</f>
        <v>6.6435294814319823</v>
      </c>
      <c r="L24" s="231">
        <f t="shared" si="1"/>
        <v>55.555555555555557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21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93">
        <f>DATE(2017,6,19)</f>
        <v>42905</v>
      </c>
      <c r="I25" s="50">
        <f t="shared" si="0"/>
        <v>5</v>
      </c>
      <c r="J25" s="194">
        <v>24</v>
      </c>
      <c r="K25" s="195">
        <f>VLOOKUP(I25,'Формула рейтинга'!$A$3:$BJ$203,J25+2,FALSE)*10</f>
        <v>6.5451199427184896</v>
      </c>
      <c r="L25" s="231">
        <f t="shared" si="1"/>
        <v>53.333333333333336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21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93">
        <v>42889</v>
      </c>
      <c r="I26" s="50">
        <f t="shared" si="0"/>
        <v>2</v>
      </c>
      <c r="J26" s="194">
        <v>45</v>
      </c>
      <c r="K26" s="195">
        <f>VLOOKUP(I26,'Формула рейтинга'!$A$3:$BJ$203,J26+2,FALSE)*10</f>
        <v>8.5751212806140558</v>
      </c>
      <c r="L26" s="231">
        <f t="shared" si="1"/>
        <v>100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21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93">
        <v>42904</v>
      </c>
      <c r="I27" s="50">
        <f t="shared" si="0"/>
        <v>5</v>
      </c>
      <c r="J27" s="194">
        <v>28</v>
      </c>
      <c r="K27" s="195">
        <f>VLOOKUP(I27,'Формула рейтинга'!$A$3:$BJ$203,J27+2,FALSE)*10</f>
        <v>6.9079786861539532</v>
      </c>
      <c r="L27" s="231">
        <f t="shared" si="1"/>
        <v>62.222222222222221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21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93">
        <v>42905</v>
      </c>
      <c r="I28" s="50">
        <f t="shared" si="0"/>
        <v>5</v>
      </c>
      <c r="J28" s="194">
        <v>8</v>
      </c>
      <c r="K28" s="195">
        <f>VLOOKUP(I28,'Формула рейтинга'!$A$3:$BJ$203,J28+2,FALSE)*10</f>
        <v>3.5522480972268551</v>
      </c>
      <c r="L28" s="231">
        <f t="shared" si="1"/>
        <v>17.777777777777779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21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93">
        <v>42904</v>
      </c>
      <c r="I29" s="50">
        <f t="shared" si="0"/>
        <v>5</v>
      </c>
      <c r="J29" s="194">
        <v>36</v>
      </c>
      <c r="K29" s="195">
        <f>VLOOKUP(I29,'Формула рейтинга'!$A$3:$BJ$203,J29+2,FALSE)*10</f>
        <v>7.4455492351155144</v>
      </c>
      <c r="L29" s="231">
        <f t="shared" si="1"/>
        <v>80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21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93">
        <v>42882</v>
      </c>
      <c r="I30" s="50">
        <f t="shared" si="0"/>
        <v>1</v>
      </c>
      <c r="J30" s="194">
        <v>45</v>
      </c>
      <c r="K30" s="195">
        <f>VLOOKUP(I30,'Формула рейтинга'!$A$3:$BJ$203,J30+2,FALSE)*10</f>
        <v>8.8664445505666958</v>
      </c>
      <c r="L30" s="231">
        <f t="shared" si="1"/>
        <v>100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21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93">
        <f t="shared" si="2"/>
        <v>42881</v>
      </c>
      <c r="I31" s="50">
        <f t="shared" si="0"/>
        <v>1</v>
      </c>
      <c r="J31" s="194">
        <v>0</v>
      </c>
      <c r="K31" s="195">
        <f>VLOOKUP(I31,'Формула рейтинга'!$A$3:$BJ$203,J31+2,FALSE)*10</f>
        <v>0</v>
      </c>
      <c r="L31" s="231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21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93">
        <v>42889</v>
      </c>
      <c r="I32" s="50">
        <f t="shared" si="0"/>
        <v>2</v>
      </c>
      <c r="J32" s="194">
        <v>21</v>
      </c>
      <c r="K32" s="195">
        <f>VLOOKUP(I32,'Формула рейтинга'!$A$3:$BJ$203,J32+2,FALSE)*10</f>
        <v>7.3203595701905977</v>
      </c>
      <c r="L32" s="231">
        <f t="shared" si="1"/>
        <v>46.666666666666664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21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93">
        <v>42889</v>
      </c>
      <c r="I33" s="50">
        <f t="shared" si="0"/>
        <v>2</v>
      </c>
      <c r="J33" s="194">
        <v>40</v>
      </c>
      <c r="K33" s="195">
        <f>VLOOKUP(I33,'Формула рейтинга'!$A$3:$BJ$203,J33+2,FALSE)*10</f>
        <v>8.4209864684520266</v>
      </c>
      <c r="L33" s="231">
        <f t="shared" si="1"/>
        <v>88.888888888888886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21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93">
        <v>42903</v>
      </c>
      <c r="I34" s="50">
        <f t="shared" si="0"/>
        <v>4</v>
      </c>
      <c r="J34" s="194">
        <v>38</v>
      </c>
      <c r="K34" s="195">
        <f>VLOOKUP(I34,'Формула рейтинга'!$A$3:$BJ$203,J34+2,FALSE)*10</f>
        <v>7.7934604774946683</v>
      </c>
      <c r="L34" s="231">
        <f t="shared" si="1"/>
        <v>84.444444444444443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21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93">
        <v>42889</v>
      </c>
      <c r="I35" s="50">
        <f t="shared" si="0"/>
        <v>2</v>
      </c>
      <c r="J35" s="194">
        <v>45</v>
      </c>
      <c r="K35" s="195">
        <f>VLOOKUP(I35,'Формула рейтинга'!$A$3:$BJ$203,J35+2,FALSE)*10</f>
        <v>8.5751212806140558</v>
      </c>
      <c r="L35" s="231">
        <f t="shared" si="1"/>
        <v>100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21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93">
        <v>42889</v>
      </c>
      <c r="I36" s="50">
        <f t="shared" si="0"/>
        <v>2</v>
      </c>
      <c r="J36" s="194">
        <v>29</v>
      </c>
      <c r="K36" s="195">
        <f>VLOOKUP(I36,'Формула рейтинга'!$A$3:$BJ$203,J36+2,FALSE)*10</f>
        <v>7.9281011681253553</v>
      </c>
      <c r="L36" s="231">
        <f t="shared" si="1"/>
        <v>64.444444444444443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21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93">
        <f>DATE(2017,6,18)</f>
        <v>42904</v>
      </c>
      <c r="I37" s="50">
        <f t="shared" si="0"/>
        <v>5</v>
      </c>
      <c r="J37" s="194">
        <v>37</v>
      </c>
      <c r="K37" s="195">
        <f>VLOOKUP(I37,'Формула рейтинга'!$A$3:$BJ$203,J37+2,FALSE)*10</f>
        <v>7.4999318192892463</v>
      </c>
      <c r="L37" s="231">
        <f t="shared" si="1"/>
        <v>82.222222222222214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21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93">
        <v>42902</v>
      </c>
      <c r="I38" s="50">
        <f t="shared" si="0"/>
        <v>4</v>
      </c>
      <c r="J38" s="194">
        <v>33</v>
      </c>
      <c r="K38" s="195">
        <f>VLOOKUP(I38,'Формула рейтинга'!$A$3:$BJ$203,J38+2,FALSE)*10</f>
        <v>7.5291153584832848</v>
      </c>
      <c r="L38" s="231">
        <f t="shared" si="1"/>
        <v>73.333333333333329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21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93">
        <v>42898</v>
      </c>
      <c r="I39" s="50">
        <f t="shared" si="0"/>
        <v>4</v>
      </c>
      <c r="J39" s="194">
        <v>40</v>
      </c>
      <c r="K39" s="195">
        <f>VLOOKUP(I39,'Формула рейтинга'!$A$3:$BJ$203,J39+2,FALSE)*10</f>
        <v>7.8840480602082508</v>
      </c>
      <c r="L39" s="231">
        <f t="shared" si="1"/>
        <v>88.888888888888886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21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93">
        <v>42904</v>
      </c>
      <c r="I40" s="50">
        <f t="shared" si="0"/>
        <v>5</v>
      </c>
      <c r="J40" s="194">
        <v>35</v>
      </c>
      <c r="K40" s="195">
        <f>VLOOKUP(I40,'Формула рейтинга'!$A$3:$BJ$203,J40+2,FALSE)*10</f>
        <v>7.3887579329761852</v>
      </c>
      <c r="L40" s="231">
        <f t="shared" si="1"/>
        <v>77.777777777777786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21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93">
        <v>42903</v>
      </c>
      <c r="I41" s="50">
        <f t="shared" si="0"/>
        <v>4</v>
      </c>
      <c r="J41" s="194">
        <v>38</v>
      </c>
      <c r="K41" s="195">
        <f>VLOOKUP(I41,'Формула рейтинга'!$A$3:$BJ$203,J41+2,FALSE)*10</f>
        <v>7.7934604774946683</v>
      </c>
      <c r="L41" s="231">
        <f t="shared" si="1"/>
        <v>84.444444444444443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21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93">
        <f>DATE(2017,6,18)</f>
        <v>42904</v>
      </c>
      <c r="I42" s="50">
        <f t="shared" si="0"/>
        <v>5</v>
      </c>
      <c r="J42" s="194">
        <v>7</v>
      </c>
      <c r="K42" s="195">
        <f>VLOOKUP(I42,'Формула рейтинга'!$A$3:$BJ$203,J42+2,FALSE)*10</f>
        <v>3.1950733565537281</v>
      </c>
      <c r="L42" s="231">
        <f t="shared" si="1"/>
        <v>15.555555555555555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conditionalFormatting sqref="L5">
    <cfRule type="expression" dxfId="9" priority="4">
      <formula>L5&gt;=50</formula>
    </cfRule>
    <cfRule type="expression" dxfId="8" priority="5">
      <formula>L5&lt;50</formula>
    </cfRule>
  </conditionalFormatting>
  <conditionalFormatting sqref="L6:L42">
    <cfRule type="expression" dxfId="7" priority="3">
      <formula>L6&lt;50</formula>
    </cfRule>
  </conditionalFormatting>
  <conditionalFormatting sqref="L6:L42">
    <cfRule type="expression" dxfId="6" priority="1">
      <formula>L6&gt;=50</formula>
    </cfRule>
    <cfRule type="expression" dxfId="5" priority="2">
      <formula>L6&lt;50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U42"/>
  <sheetViews>
    <sheetView zoomScale="85" zoomScaleNormal="85" workbookViewId="0">
      <selection activeCell="K16" sqref="K16"/>
    </sheetView>
  </sheetViews>
  <sheetFormatPr defaultRowHeight="14.4"/>
  <cols>
    <col min="4" max="4" width="15.33203125" bestFit="1" customWidth="1"/>
    <col min="5" max="5" width="11.88671875" bestFit="1" customWidth="1"/>
    <col min="6" max="6" width="15.33203125" bestFit="1" customWidth="1"/>
    <col min="8" max="8" width="10.88671875" bestFit="1" customWidth="1"/>
    <col min="12" max="12" width="20.5546875" customWidth="1"/>
  </cols>
  <sheetData>
    <row r="1" spans="1:255">
      <c r="A1" s="263" t="s">
        <v>112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3"/>
      <c r="EP1" s="263"/>
      <c r="EQ1" s="263"/>
      <c r="ER1" s="263"/>
      <c r="ES1" s="263"/>
      <c r="ET1" s="263"/>
      <c r="EU1" s="263"/>
      <c r="EV1" s="263"/>
      <c r="EW1" s="263"/>
      <c r="EX1" s="263"/>
      <c r="EY1" s="263"/>
      <c r="EZ1" s="263"/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3"/>
      <c r="FV1" s="263"/>
      <c r="FW1" s="263"/>
      <c r="FX1" s="263"/>
      <c r="FY1" s="263"/>
      <c r="FZ1" s="263"/>
      <c r="GA1" s="263"/>
      <c r="GB1" s="263"/>
      <c r="GC1" s="263"/>
      <c r="GD1" s="263"/>
      <c r="GE1" s="263"/>
      <c r="GF1" s="263"/>
      <c r="GG1" s="263"/>
      <c r="GH1" s="263"/>
      <c r="GI1" s="263"/>
      <c r="GJ1" s="263"/>
      <c r="GK1" s="263"/>
      <c r="GL1" s="263"/>
      <c r="GM1" s="263"/>
      <c r="GN1" s="263"/>
      <c r="GO1" s="263"/>
      <c r="GP1" s="263"/>
      <c r="GQ1" s="263"/>
      <c r="GR1" s="263"/>
      <c r="GS1" s="263"/>
      <c r="GT1" s="263"/>
      <c r="GU1" s="263"/>
      <c r="GV1" s="263"/>
      <c r="GW1" s="263"/>
      <c r="GX1" s="263"/>
      <c r="GY1" s="263"/>
      <c r="GZ1" s="263"/>
      <c r="HA1" s="263"/>
      <c r="HB1" s="263"/>
      <c r="HC1" s="263"/>
      <c r="HD1" s="263"/>
      <c r="HE1" s="263"/>
      <c r="HF1" s="263"/>
      <c r="HG1" s="263"/>
      <c r="HH1" s="263"/>
      <c r="HI1" s="263"/>
      <c r="HJ1" s="263"/>
      <c r="HK1" s="263"/>
      <c r="HL1" s="263"/>
      <c r="HM1" s="263"/>
      <c r="HN1" s="263"/>
      <c r="HO1" s="263"/>
      <c r="HP1" s="263"/>
      <c r="HQ1" s="263"/>
      <c r="HR1" s="263"/>
      <c r="HS1" s="263"/>
      <c r="HT1" s="263"/>
      <c r="HU1" s="263"/>
      <c r="HV1" s="263"/>
      <c r="HW1" s="263"/>
      <c r="HX1" s="263"/>
      <c r="HY1" s="263"/>
      <c r="HZ1" s="263"/>
      <c r="IA1" s="263"/>
      <c r="IB1" s="263"/>
      <c r="IC1" s="263"/>
      <c r="ID1" s="263"/>
      <c r="IE1" s="263"/>
      <c r="IF1" s="263"/>
      <c r="IG1" s="263"/>
      <c r="IH1" s="263"/>
      <c r="II1" s="263"/>
      <c r="IJ1" s="263"/>
      <c r="IK1" s="263"/>
      <c r="IL1" s="263"/>
      <c r="IM1" s="263"/>
      <c r="IN1" s="263"/>
      <c r="IO1" s="263"/>
      <c r="IP1" s="263"/>
      <c r="IQ1" s="263"/>
      <c r="IR1" s="263"/>
      <c r="IS1" s="263"/>
      <c r="IT1" s="263"/>
      <c r="IU1" s="263"/>
    </row>
    <row r="2" spans="1:255">
      <c r="A2" s="296" t="str">
        <f>'Сводная таблица'!D2</f>
        <v>https://goo.gl/vHHMPH - Пройти тесты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68"/>
      <c r="M2" s="251"/>
      <c r="N2" s="251"/>
      <c r="O2" s="251"/>
      <c r="P2" s="251"/>
      <c r="Q2" s="251"/>
      <c r="R2" s="251"/>
      <c r="S2" s="251"/>
      <c r="T2" s="251"/>
      <c r="U2" s="251"/>
      <c r="V2" s="251"/>
    </row>
    <row r="3" spans="1:255">
      <c r="A3" s="264" t="str">
        <f>'Сводная таблица'!A3:A4</f>
        <v>№ п/п</v>
      </c>
      <c r="B3" s="264" t="str">
        <f>'Сводная таблица'!B3:B4</f>
        <v>группа</v>
      </c>
      <c r="C3" s="266" t="str">
        <f>'Сводная таблица'!C3:C4</f>
        <v>подргуппа</v>
      </c>
      <c r="D3" s="264" t="str">
        <f>'Сводная таблица'!D3:D4</f>
        <v>Фамилия</v>
      </c>
      <c r="E3" s="264" t="str">
        <f>'Сводная таблица'!E3:E4</f>
        <v>Имя</v>
      </c>
      <c r="F3" s="264" t="str">
        <f>'Сводная таблица'!F3:F4</f>
        <v>Отчество</v>
      </c>
      <c r="G3" s="264" t="s">
        <v>111</v>
      </c>
      <c r="H3" s="264" t="s">
        <v>35</v>
      </c>
      <c r="I3" s="297" t="s">
        <v>38</v>
      </c>
      <c r="J3" s="297" t="s">
        <v>37</v>
      </c>
      <c r="K3" s="297" t="s">
        <v>34</v>
      </c>
      <c r="L3" s="297" t="s">
        <v>132</v>
      </c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255">
      <c r="A4" s="264"/>
      <c r="B4" s="264"/>
      <c r="C4" s="266"/>
      <c r="D4" s="264"/>
      <c r="E4" s="264"/>
      <c r="F4" s="264"/>
      <c r="G4" s="264"/>
      <c r="H4" s="264"/>
      <c r="I4" s="297"/>
      <c r="J4" s="297"/>
      <c r="K4" s="297"/>
      <c r="L4" s="297"/>
      <c r="M4" s="251"/>
      <c r="N4" s="251"/>
      <c r="O4" s="251"/>
      <c r="P4" s="251"/>
      <c r="Q4" s="251"/>
      <c r="R4" s="251"/>
      <c r="S4" s="251"/>
      <c r="T4" s="251"/>
      <c r="U4" s="251"/>
      <c r="V4" s="251"/>
    </row>
    <row r="5" spans="1:255">
      <c r="A5" s="191">
        <v>1</v>
      </c>
      <c r="B5" s="47">
        <v>11405115</v>
      </c>
      <c r="C5" s="192">
        <v>1</v>
      </c>
      <c r="D5" s="48" t="s">
        <v>39</v>
      </c>
      <c r="E5" s="48" t="s">
        <v>22</v>
      </c>
      <c r="F5" s="49" t="s">
        <v>23</v>
      </c>
      <c r="G5" s="191">
        <v>1</v>
      </c>
      <c r="H5" s="193">
        <v>42908</v>
      </c>
      <c r="I5" s="50">
        <f>WEEKNUM(H5)-WEEKNUM(DATE(2017,5,19))</f>
        <v>5</v>
      </c>
      <c r="J5" s="194">
        <v>2</v>
      </c>
      <c r="K5" s="195">
        <f>VLOOKUP(I5,'Формула рейтинга'!$A$3:$BJ$203,J5+2,FALSE)*10</f>
        <v>0.82217165709015516</v>
      </c>
      <c r="L5" s="231">
        <f>J5/33*100</f>
        <v>6.0606060606060606</v>
      </c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2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9">
        <v>2</v>
      </c>
      <c r="H6" s="193">
        <v>42907</v>
      </c>
      <c r="I6" s="50">
        <f t="shared" ref="I6:I42" si="0">WEEKNUM(H6)-WEEKNUM(DATE(2017,5,19))</f>
        <v>5</v>
      </c>
      <c r="J6" s="194">
        <v>2</v>
      </c>
      <c r="K6" s="195">
        <f>VLOOKUP(I6,'Формула рейтинга'!$A$3:$BJ$203,J6+2,FALSE)*10</f>
        <v>0.82217165709015516</v>
      </c>
      <c r="L6" s="231">
        <f t="shared" ref="L6:L42" si="1">J6/33*100</f>
        <v>6.0606060606060606</v>
      </c>
      <c r="M6" s="253"/>
      <c r="N6" s="252"/>
      <c r="O6" s="252"/>
      <c r="P6" s="252"/>
      <c r="Q6" s="252"/>
      <c r="R6" s="252"/>
      <c r="S6" s="252"/>
      <c r="T6" s="252"/>
      <c r="U6" s="252"/>
      <c r="V6" s="252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2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9">
        <v>3</v>
      </c>
      <c r="H7" s="193">
        <f t="shared" ref="H7:H42" si="2">DATE(2017,5,26)</f>
        <v>42881</v>
      </c>
      <c r="I7" s="50">
        <f t="shared" si="0"/>
        <v>1</v>
      </c>
      <c r="J7" s="194">
        <v>0</v>
      </c>
      <c r="K7" s="195">
        <f>VLOOKUP(I7,'Формула рейтинга'!$A$3:$BJ$203,J7+2,FALSE)*10</f>
        <v>0</v>
      </c>
      <c r="L7" s="231">
        <f t="shared" si="1"/>
        <v>0</v>
      </c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2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9">
        <v>4</v>
      </c>
      <c r="H8" s="193">
        <f t="shared" si="2"/>
        <v>42881</v>
      </c>
      <c r="I8" s="50">
        <f t="shared" si="0"/>
        <v>1</v>
      </c>
      <c r="J8" s="194">
        <v>0</v>
      </c>
      <c r="K8" s="195">
        <f>VLOOKUP(I8,'Формула рейтинга'!$A$3:$BJ$203,J8+2,FALSE)*10</f>
        <v>0</v>
      </c>
      <c r="L8" s="231">
        <f t="shared" si="1"/>
        <v>0</v>
      </c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2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9">
        <v>5</v>
      </c>
      <c r="H9" s="193">
        <f t="shared" si="2"/>
        <v>42881</v>
      </c>
      <c r="I9" s="50">
        <f t="shared" si="0"/>
        <v>1</v>
      </c>
      <c r="J9" s="194">
        <v>0</v>
      </c>
      <c r="K9" s="195">
        <f>VLOOKUP(I9,'Формула рейтинга'!$A$3:$BJ$203,J9+2,FALSE)*10</f>
        <v>0</v>
      </c>
      <c r="L9" s="231">
        <f t="shared" si="1"/>
        <v>0</v>
      </c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2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9">
        <v>6</v>
      </c>
      <c r="H10" s="193">
        <f t="shared" si="2"/>
        <v>42881</v>
      </c>
      <c r="I10" s="50">
        <f t="shared" si="0"/>
        <v>1</v>
      </c>
      <c r="J10" s="194">
        <v>0</v>
      </c>
      <c r="K10" s="195">
        <f>VLOOKUP(I10,'Формула рейтинга'!$A$3:$BJ$203,J10+2,FALSE)*10</f>
        <v>0</v>
      </c>
      <c r="L10" s="231">
        <f t="shared" si="1"/>
        <v>0</v>
      </c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2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9">
        <v>7</v>
      </c>
      <c r="H11" s="193">
        <v>42903</v>
      </c>
      <c r="I11" s="50">
        <f t="shared" si="0"/>
        <v>4</v>
      </c>
      <c r="J11" s="194">
        <v>2</v>
      </c>
      <c r="K11" s="195">
        <f>VLOOKUP(I11,'Формула рейтинга'!$A$3:$BJ$203,J11+2,FALSE)*10</f>
        <v>0.96769332559216836</v>
      </c>
      <c r="L11" s="231">
        <f t="shared" si="1"/>
        <v>6.0606060606060606</v>
      </c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29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9">
        <v>8</v>
      </c>
      <c r="H12" s="193">
        <f t="shared" si="2"/>
        <v>42881</v>
      </c>
      <c r="I12" s="50">
        <f t="shared" si="0"/>
        <v>1</v>
      </c>
      <c r="J12" s="194">
        <v>0</v>
      </c>
      <c r="K12" s="195">
        <f>VLOOKUP(I12,'Формула рейтинга'!$A$3:$BJ$203,J12+2,FALSE)*10</f>
        <v>0</v>
      </c>
      <c r="L12" s="231">
        <f t="shared" si="1"/>
        <v>0</v>
      </c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2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9">
        <v>9</v>
      </c>
      <c r="H13" s="193">
        <f t="shared" si="2"/>
        <v>42881</v>
      </c>
      <c r="I13" s="50">
        <f t="shared" si="0"/>
        <v>1</v>
      </c>
      <c r="J13" s="194">
        <v>0</v>
      </c>
      <c r="K13" s="195">
        <f>VLOOKUP(I13,'Формула рейтинга'!$A$3:$BJ$203,J13+2,FALSE)*10</f>
        <v>0</v>
      </c>
      <c r="L13" s="231">
        <f t="shared" si="1"/>
        <v>0</v>
      </c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2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9">
        <v>11</v>
      </c>
      <c r="H14" s="193">
        <v>42895</v>
      </c>
      <c r="I14" s="50">
        <f t="shared" si="0"/>
        <v>3</v>
      </c>
      <c r="J14" s="194">
        <v>8</v>
      </c>
      <c r="K14" s="195">
        <f>VLOOKUP(I14,'Формула рейтинга'!$A$3:$BJ$203,J14+2,FALSE)*10</f>
        <v>4.3434970698975377</v>
      </c>
      <c r="L14" s="231">
        <f t="shared" si="1"/>
        <v>24.242424242424242</v>
      </c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29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9">
        <v>12</v>
      </c>
      <c r="H15" s="193">
        <f t="shared" si="2"/>
        <v>42881</v>
      </c>
      <c r="I15" s="50">
        <f t="shared" si="0"/>
        <v>1</v>
      </c>
      <c r="J15" s="194">
        <v>0</v>
      </c>
      <c r="K15" s="195">
        <f>VLOOKUP(I15,'Формула рейтинга'!$A$3:$BJ$203,J15+2,FALSE)*10</f>
        <v>0</v>
      </c>
      <c r="L15" s="231">
        <f t="shared" si="1"/>
        <v>0</v>
      </c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2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9">
        <v>13</v>
      </c>
      <c r="H16" s="193">
        <f t="shared" si="2"/>
        <v>42881</v>
      </c>
      <c r="I16" s="50">
        <f t="shared" si="0"/>
        <v>1</v>
      </c>
      <c r="J16" s="194">
        <v>0</v>
      </c>
      <c r="K16" s="195">
        <f>VLOOKUP(I16,'Формула рейтинга'!$A$3:$BJ$203,J16+2,FALSE)*10</f>
        <v>0</v>
      </c>
      <c r="L16" s="231">
        <f t="shared" si="1"/>
        <v>0</v>
      </c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2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9">
        <v>15</v>
      </c>
      <c r="H17" s="193">
        <v>42904</v>
      </c>
      <c r="I17" s="50">
        <f t="shared" si="0"/>
        <v>5</v>
      </c>
      <c r="J17" s="194">
        <v>4</v>
      </c>
      <c r="K17" s="195">
        <f>VLOOKUP(I17,'Формула рейтинга'!$A$3:$BJ$203,J17+2,FALSE)*10</f>
        <v>1.8877542947191399</v>
      </c>
      <c r="L17" s="231">
        <f t="shared" si="1"/>
        <v>12.121212121212121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2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9">
        <v>16</v>
      </c>
      <c r="H18" s="193">
        <f t="shared" si="2"/>
        <v>42881</v>
      </c>
      <c r="I18" s="50">
        <f t="shared" si="0"/>
        <v>1</v>
      </c>
      <c r="J18" s="194">
        <v>0</v>
      </c>
      <c r="K18" s="195">
        <f>VLOOKUP(I18,'Формула рейтинга'!$A$3:$BJ$203,J18+2,FALSE)*10</f>
        <v>0</v>
      </c>
      <c r="L18" s="231">
        <f t="shared" si="1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2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9">
        <v>17</v>
      </c>
      <c r="H19" s="193">
        <v>42908</v>
      </c>
      <c r="I19" s="50">
        <f t="shared" si="0"/>
        <v>5</v>
      </c>
      <c r="J19" s="194">
        <v>9</v>
      </c>
      <c r="K19" s="195">
        <f>VLOOKUP(I19,'Формула рейтинга'!$A$3:$BJ$203,J19+2,FALSE)*10</f>
        <v>3.8764004682140412</v>
      </c>
      <c r="L19" s="231">
        <f t="shared" si="1"/>
        <v>27.27272727272727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2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9">
        <v>18</v>
      </c>
      <c r="H20" s="193">
        <f t="shared" si="2"/>
        <v>42881</v>
      </c>
      <c r="I20" s="50">
        <f t="shared" si="0"/>
        <v>1</v>
      </c>
      <c r="J20" s="194">
        <v>0</v>
      </c>
      <c r="K20" s="195">
        <f>VLOOKUP(I20,'Формула рейтинга'!$A$3:$BJ$203,J20+2,FALSE)*10</f>
        <v>0</v>
      </c>
      <c r="L20" s="231">
        <f t="shared" si="1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2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9">
        <v>19</v>
      </c>
      <c r="H21" s="193">
        <f t="shared" si="2"/>
        <v>42881</v>
      </c>
      <c r="I21" s="50">
        <f t="shared" si="0"/>
        <v>1</v>
      </c>
      <c r="J21" s="194">
        <v>0</v>
      </c>
      <c r="K21" s="195">
        <f>VLOOKUP(I21,'Формула рейтинга'!$A$3:$BJ$203,J21+2,FALSE)*10</f>
        <v>0</v>
      </c>
      <c r="L21" s="231">
        <f t="shared" si="1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2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9">
        <v>20</v>
      </c>
      <c r="H22" s="193">
        <f t="shared" si="2"/>
        <v>42881</v>
      </c>
      <c r="I22" s="50">
        <f t="shared" si="0"/>
        <v>1</v>
      </c>
      <c r="J22" s="194">
        <v>0</v>
      </c>
      <c r="K22" s="195">
        <f>VLOOKUP(I22,'Формула рейтинга'!$A$3:$BJ$203,J22+2,FALSE)*10</f>
        <v>0</v>
      </c>
      <c r="L22" s="231">
        <f t="shared" si="1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29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9">
        <v>21</v>
      </c>
      <c r="H23" s="193">
        <f t="shared" si="2"/>
        <v>42881</v>
      </c>
      <c r="I23" s="50">
        <f t="shared" si="0"/>
        <v>1</v>
      </c>
      <c r="J23" s="194">
        <v>0</v>
      </c>
      <c r="K23" s="195">
        <f>VLOOKUP(I23,'Формула рейтинга'!$A$3:$BJ$203,J23+2,FALSE)*10</f>
        <v>0</v>
      </c>
      <c r="L23" s="231">
        <f t="shared" si="1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29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93">
        <f t="shared" si="2"/>
        <v>42881</v>
      </c>
      <c r="I24" s="50">
        <f t="shared" si="0"/>
        <v>1</v>
      </c>
      <c r="J24" s="194">
        <v>0</v>
      </c>
      <c r="K24" s="195">
        <f>VLOOKUP(I24,'Формула рейтинга'!$A$3:$BJ$203,J24+2,FALSE)*10</f>
        <v>0</v>
      </c>
      <c r="L24" s="231">
        <f t="shared" si="1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29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93">
        <f t="shared" si="2"/>
        <v>42881</v>
      </c>
      <c r="I25" s="50">
        <f t="shared" si="0"/>
        <v>1</v>
      </c>
      <c r="J25" s="194">
        <v>0</v>
      </c>
      <c r="K25" s="195">
        <f>VLOOKUP(I25,'Формула рейтинга'!$A$3:$BJ$203,J25+2,FALSE)*10</f>
        <v>0</v>
      </c>
      <c r="L25" s="231">
        <f t="shared" si="1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29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93">
        <f t="shared" si="2"/>
        <v>42881</v>
      </c>
      <c r="I26" s="50">
        <f t="shared" si="0"/>
        <v>1</v>
      </c>
      <c r="J26" s="194">
        <v>0</v>
      </c>
      <c r="K26" s="195">
        <f>VLOOKUP(I26,'Формула рейтинга'!$A$3:$BJ$203,J26+2,FALSE)*10</f>
        <v>0</v>
      </c>
      <c r="L26" s="231">
        <f t="shared" si="1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29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93">
        <f>DATE(2017,6,18)</f>
        <v>42904</v>
      </c>
      <c r="I27" s="50">
        <f t="shared" si="0"/>
        <v>5</v>
      </c>
      <c r="J27" s="194">
        <v>0</v>
      </c>
      <c r="K27" s="195">
        <f>VLOOKUP(I27,'Формула рейтинга'!$A$3:$BJ$203,J27+2,FALSE)*10</f>
        <v>0</v>
      </c>
      <c r="L27" s="231">
        <f t="shared" si="1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29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93">
        <f t="shared" si="2"/>
        <v>42881</v>
      </c>
      <c r="I28" s="50">
        <f t="shared" si="0"/>
        <v>1</v>
      </c>
      <c r="J28" s="194">
        <v>0</v>
      </c>
      <c r="K28" s="195">
        <f>VLOOKUP(I28,'Формула рейтинга'!$A$3:$BJ$203,J28+2,FALSE)*10</f>
        <v>0</v>
      </c>
      <c r="L28" s="231">
        <f t="shared" si="1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29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93">
        <f t="shared" si="2"/>
        <v>42881</v>
      </c>
      <c r="I29" s="50">
        <f t="shared" si="0"/>
        <v>1</v>
      </c>
      <c r="J29" s="194">
        <v>0</v>
      </c>
      <c r="K29" s="195">
        <f>VLOOKUP(I29,'Формула рейтинга'!$A$3:$BJ$203,J29+2,FALSE)*10</f>
        <v>0</v>
      </c>
      <c r="L29" s="231">
        <f t="shared" si="1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29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93">
        <f>DATE(2017,6,19)</f>
        <v>42905</v>
      </c>
      <c r="I30" s="50">
        <f t="shared" si="0"/>
        <v>5</v>
      </c>
      <c r="J30" s="194">
        <v>15</v>
      </c>
      <c r="K30" s="195">
        <f>VLOOKUP(I30,'Формула рейтинга'!$A$3:$BJ$203,J30+2,FALSE)*10</f>
        <v>5.3129499004193645</v>
      </c>
      <c r="L30" s="231">
        <f t="shared" si="1"/>
        <v>45.454545454545453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29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93">
        <f t="shared" si="2"/>
        <v>42881</v>
      </c>
      <c r="I31" s="50">
        <f t="shared" si="0"/>
        <v>1</v>
      </c>
      <c r="J31" s="194">
        <v>0</v>
      </c>
      <c r="K31" s="195">
        <f>VLOOKUP(I31,'Формула рейтинга'!$A$3:$BJ$203,J31+2,FALSE)*10</f>
        <v>0</v>
      </c>
      <c r="L31" s="231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29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93">
        <f>DATE(2017,6,18)</f>
        <v>42904</v>
      </c>
      <c r="I32" s="50">
        <f t="shared" si="0"/>
        <v>5</v>
      </c>
      <c r="J32" s="194">
        <v>4</v>
      </c>
      <c r="K32" s="195">
        <f>VLOOKUP(I32,'Формула рейтинга'!$A$3:$BJ$203,J32+2,FALSE)*10</f>
        <v>1.8877542947191399</v>
      </c>
      <c r="L32" s="231">
        <f t="shared" si="1"/>
        <v>12.121212121212121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29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93">
        <f t="shared" si="2"/>
        <v>42881</v>
      </c>
      <c r="I33" s="50">
        <f t="shared" si="0"/>
        <v>1</v>
      </c>
      <c r="J33" s="194">
        <v>0</v>
      </c>
      <c r="K33" s="195">
        <f>VLOOKUP(I33,'Формула рейтинга'!$A$3:$BJ$203,J33+2,FALSE)*10</f>
        <v>0</v>
      </c>
      <c r="L33" s="231">
        <f t="shared" si="1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29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93">
        <f>DATE(2017,6,18)</f>
        <v>42904</v>
      </c>
      <c r="I34" s="50">
        <f t="shared" si="0"/>
        <v>5</v>
      </c>
      <c r="J34" s="194">
        <v>0</v>
      </c>
      <c r="K34" s="195">
        <f>VLOOKUP(I34,'Формула рейтинга'!$A$3:$BJ$203,J34+2,FALSE)*10</f>
        <v>0</v>
      </c>
      <c r="L34" s="231">
        <f t="shared" si="1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29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93">
        <f>DATE(2017,6,17)</f>
        <v>42903</v>
      </c>
      <c r="I35" s="50">
        <f t="shared" si="0"/>
        <v>4</v>
      </c>
      <c r="J35" s="194">
        <v>4</v>
      </c>
      <c r="K35" s="195">
        <f>VLOOKUP(I35,'Формула рейтинга'!$A$3:$BJ$203,J35+2,FALSE)*10</f>
        <v>2.152125268244419</v>
      </c>
      <c r="L35" s="231">
        <f t="shared" si="1"/>
        <v>12.121212121212121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29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93">
        <f t="shared" si="2"/>
        <v>42881</v>
      </c>
      <c r="I36" s="50">
        <f t="shared" si="0"/>
        <v>1</v>
      </c>
      <c r="J36" s="194">
        <v>0</v>
      </c>
      <c r="K36" s="195">
        <f>VLOOKUP(I36,'Формула рейтинга'!$A$3:$BJ$203,J36+2,FALSE)*10</f>
        <v>0</v>
      </c>
      <c r="L36" s="231">
        <f t="shared" si="1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29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93">
        <f>DATE(2017,6,18)</f>
        <v>42904</v>
      </c>
      <c r="I37" s="50">
        <f t="shared" si="0"/>
        <v>5</v>
      </c>
      <c r="J37" s="194">
        <v>4</v>
      </c>
      <c r="K37" s="195">
        <f>VLOOKUP(I37,'Формула рейтинга'!$A$3:$BJ$203,J37+2,FALSE)*10</f>
        <v>1.8877542947191399</v>
      </c>
      <c r="L37" s="231">
        <f t="shared" si="1"/>
        <v>12.121212121212121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29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93">
        <f t="shared" si="2"/>
        <v>42881</v>
      </c>
      <c r="I38" s="50">
        <f t="shared" si="0"/>
        <v>1</v>
      </c>
      <c r="J38" s="194">
        <v>0</v>
      </c>
      <c r="K38" s="195">
        <f>VLOOKUP(I38,'Формула рейтинга'!$A$3:$BJ$203,J38+2,FALSE)*10</f>
        <v>0</v>
      </c>
      <c r="L38" s="231">
        <f t="shared" si="1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29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93">
        <f>DATE(2017,6,19)</f>
        <v>42905</v>
      </c>
      <c r="I39" s="50">
        <f t="shared" si="0"/>
        <v>5</v>
      </c>
      <c r="J39" s="194">
        <v>14</v>
      </c>
      <c r="K39" s="195">
        <f>VLOOKUP(I39,'Формула рейтинга'!$A$3:$BJ$203,J39+2,FALSE)*10</f>
        <v>5.1208031558929346</v>
      </c>
      <c r="L39" s="231">
        <f t="shared" si="1"/>
        <v>42.424242424242422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29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93">
        <f t="shared" si="2"/>
        <v>42881</v>
      </c>
      <c r="I40" s="50">
        <f t="shared" si="0"/>
        <v>1</v>
      </c>
      <c r="J40" s="194">
        <v>0</v>
      </c>
      <c r="K40" s="195">
        <f>VLOOKUP(I40,'Формула рейтинга'!$A$3:$BJ$203,J40+2,FALSE)*10</f>
        <v>0</v>
      </c>
      <c r="L40" s="231">
        <f t="shared" si="1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29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93">
        <f t="shared" si="2"/>
        <v>42881</v>
      </c>
      <c r="I41" s="50">
        <f t="shared" si="0"/>
        <v>1</v>
      </c>
      <c r="J41" s="194">
        <v>0</v>
      </c>
      <c r="K41" s="195">
        <f>VLOOKUP(I41,'Формула рейтинга'!$A$3:$BJ$203,J41+2,FALSE)*10</f>
        <v>0</v>
      </c>
      <c r="L41" s="231">
        <f t="shared" si="1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29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93">
        <f t="shared" si="2"/>
        <v>42881</v>
      </c>
      <c r="I42" s="50">
        <f t="shared" si="0"/>
        <v>1</v>
      </c>
      <c r="J42" s="194">
        <v>0</v>
      </c>
      <c r="K42" s="195">
        <f>VLOOKUP(I42,'Формула рейтинга'!$A$3:$BJ$203,J42+2,FALSE)*10</f>
        <v>0</v>
      </c>
      <c r="L42" s="231">
        <f t="shared" si="1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4" priority="4">
      <formula>L5&gt;=50</formula>
    </cfRule>
    <cfRule type="expression" dxfId="3" priority="5">
      <formula>L5&lt;50</formula>
    </cfRule>
  </conditionalFormatting>
  <conditionalFormatting sqref="L6:L42">
    <cfRule type="expression" dxfId="2" priority="3">
      <formula>L6&lt;50</formula>
    </cfRule>
  </conditionalFormatting>
  <conditionalFormatting sqref="L6:L42">
    <cfRule type="expression" dxfId="1" priority="1">
      <formula>L6&gt;=50</formula>
    </cfRule>
    <cfRule type="expression" dxfId="0" priority="2">
      <formula>L6&lt;50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</vt:i4>
      </vt:variant>
    </vt:vector>
  </HeadingPairs>
  <TitlesOfParts>
    <vt:vector size="13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Лист4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2017-06-23T17:25:14Z</dcterms:modified>
</cp:coreProperties>
</file>