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https://bridge4digital1-my.sharepoint.com/personal/k_villagomez_bridge4digital_com/Documents/FINANZAS/CLIENTES/SOFIA/facturas/"/>
    </mc:Choice>
  </mc:AlternateContent>
  <xr:revisionPtr revIDLastSave="2113" documentId="13_ncr:1_{0D375F56-BEAF-4EF8-8CAB-4EEA9E21E706}" xr6:coauthVersionLast="47" xr6:coauthVersionMax="47" xr10:uidLastSave="{A625B88F-4F7A-4C2A-A863-116FBCE9F6A6}"/>
  <bookViews>
    <workbookView xWindow="30150" yWindow="795" windowWidth="25395" windowHeight="14505" firstSheet="3" activeTab="2" xr2:uid="{51E59169-00E2-4463-A863-14FB2C686980}"/>
  </bookViews>
  <sheets>
    <sheet name="CONTRATO" sheetId="6" r:id="rId1"/>
    <sheet name="OS - S1" sheetId="7" r:id="rId2"/>
    <sheet name="SOFIA - 2024" sheetId="5" r:id="rId3"/>
    <sheet name="SOFIA - 2025" sheetId="9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3" i="5" l="1"/>
  <c r="G38" i="9"/>
  <c r="L38" i="9"/>
  <c r="J32" i="9"/>
  <c r="I34" i="9"/>
  <c r="I33" i="9"/>
  <c r="J29" i="9"/>
  <c r="I31" i="9"/>
  <c r="I30" i="9"/>
  <c r="I24" i="9"/>
  <c r="J24" i="9"/>
  <c r="I26" i="9"/>
  <c r="I25" i="9"/>
  <c r="J18" i="9"/>
  <c r="I23" i="9"/>
  <c r="I20" i="9"/>
  <c r="I21" i="9"/>
  <c r="I18" i="9"/>
  <c r="M37" i="9"/>
  <c r="L37" i="9"/>
  <c r="D37" i="9"/>
  <c r="M36" i="9"/>
  <c r="L36" i="9"/>
  <c r="D36" i="9"/>
  <c r="M35" i="9"/>
  <c r="L35" i="9"/>
  <c r="D35" i="9"/>
  <c r="M32" i="9"/>
  <c r="L32" i="9"/>
  <c r="D32" i="9"/>
  <c r="M29" i="9"/>
  <c r="L29" i="9"/>
  <c r="D29" i="9"/>
  <c r="I14" i="9"/>
  <c r="I17" i="9"/>
  <c r="I13" i="9"/>
  <c r="I11" i="9"/>
  <c r="J11" i="9" s="1"/>
  <c r="K38" i="9"/>
  <c r="I10" i="9"/>
  <c r="I8" i="9"/>
  <c r="I5" i="9"/>
  <c r="J5" i="9" s="1"/>
  <c r="J38" i="9" s="1"/>
  <c r="M24" i="9"/>
  <c r="L24" i="9"/>
  <c r="D24" i="9"/>
  <c r="M18" i="9"/>
  <c r="L18" i="9"/>
  <c r="D18" i="9"/>
  <c r="D5" i="9"/>
  <c r="M11" i="9"/>
  <c r="L11" i="9"/>
  <c r="D11" i="9"/>
  <c r="M5" i="9"/>
  <c r="L5" i="9"/>
  <c r="K74" i="5"/>
  <c r="I74" i="5"/>
  <c r="H80" i="5"/>
  <c r="H78" i="5"/>
  <c r="H74" i="5"/>
  <c r="K67" i="5"/>
  <c r="H73" i="5"/>
  <c r="I73" i="5" s="1"/>
  <c r="K73" i="5" s="1"/>
  <c r="H72" i="5"/>
  <c r="H70" i="5"/>
  <c r="H69" i="5"/>
  <c r="H68" i="5"/>
  <c r="H66" i="5"/>
  <c r="H62" i="5"/>
  <c r="H63" i="5"/>
  <c r="H64" i="5"/>
  <c r="H65" i="5"/>
  <c r="H82" i="5"/>
  <c r="H61" i="5"/>
  <c r="I61" i="5" s="1"/>
  <c r="K61" i="5" s="1"/>
  <c r="J86" i="5"/>
  <c r="H59" i="5"/>
  <c r="H55" i="5"/>
  <c r="H56" i="5"/>
  <c r="H57" i="5"/>
  <c r="H58" i="5"/>
  <c r="H54" i="5"/>
  <c r="I54" i="5" s="1"/>
  <c r="H52" i="5"/>
  <c r="H51" i="5"/>
  <c r="H50" i="5"/>
  <c r="H48" i="5"/>
  <c r="H49" i="5"/>
  <c r="H47" i="5"/>
  <c r="I47" i="5" s="1"/>
  <c r="K47" i="5" s="1"/>
  <c r="H45" i="5"/>
  <c r="H44" i="5"/>
  <c r="H43" i="5"/>
  <c r="H37" i="5"/>
  <c r="H34" i="5"/>
  <c r="H35" i="5"/>
  <c r="H36" i="5"/>
  <c r="H33" i="5"/>
  <c r="H32" i="5"/>
  <c r="H30" i="5"/>
  <c r="H29" i="5"/>
  <c r="H28" i="5"/>
  <c r="H27" i="5"/>
  <c r="I26" i="5" s="1"/>
  <c r="H22" i="5"/>
  <c r="H24" i="5"/>
  <c r="H21" i="5"/>
  <c r="Q42" i="7"/>
  <c r="S42" i="7" s="1"/>
  <c r="Q41" i="7"/>
  <c r="S41" i="7" s="1"/>
  <c r="Q40" i="7"/>
  <c r="S40" i="7" s="1"/>
  <c r="Q39" i="7"/>
  <c r="S39" i="7" s="1"/>
  <c r="S43" i="7" s="1"/>
  <c r="U35" i="7"/>
  <c r="U30" i="7"/>
  <c r="U29" i="7"/>
  <c r="U21" i="7"/>
  <c r="U20" i="7"/>
  <c r="U45" i="7" s="1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9" i="5"/>
  <c r="U60" i="5"/>
  <c r="U55" i="5"/>
  <c r="U56" i="5"/>
  <c r="U57" i="5"/>
  <c r="U58" i="5"/>
  <c r="U54" i="5"/>
  <c r="V54" i="5" s="1"/>
  <c r="I40" i="5"/>
  <c r="K40" i="5"/>
  <c r="I18" i="5"/>
  <c r="K18" i="5" s="1"/>
  <c r="I17" i="5"/>
  <c r="K17" i="5" s="1"/>
  <c r="I16" i="5"/>
  <c r="I21" i="5" l="1"/>
  <c r="V21" i="5"/>
  <c r="V18" i="5"/>
  <c r="V26" i="5"/>
  <c r="V47" i="5"/>
  <c r="V40" i="5"/>
  <c r="V33" i="5"/>
  <c r="K21" i="5"/>
  <c r="K26" i="5"/>
  <c r="I33" i="5"/>
  <c r="K33" i="5" s="1"/>
  <c r="K54" i="5"/>
  <c r="K16" i="5"/>
  <c r="I85" i="5" l="1"/>
  <c r="K87" i="5"/>
</calcChain>
</file>

<file path=xl/sharedStrings.xml><?xml version="1.0" encoding="utf-8"?>
<sst xmlns="http://schemas.openxmlformats.org/spreadsheetml/2006/main" count="275" uniqueCount="202">
  <si>
    <t>X</t>
  </si>
  <si>
    <t>Salientes Marketing</t>
  </si>
  <si>
    <t>Salientes Utility</t>
  </si>
  <si>
    <t xml:space="preserve">Salientes Autentificacion </t>
  </si>
  <si>
    <t>Entrantes Servicio</t>
  </si>
  <si>
    <t>CALL DEFLACTION</t>
  </si>
  <si>
    <t>TECNOLOGIA DE LA INFORMACION BRIDGE4 DIGITAL S.A.</t>
  </si>
  <si>
    <t>FACTURAS EMITIDAS GESTION -2024</t>
  </si>
  <si>
    <t>EMPRESA: TELEFONICA CELULAR DE BOLIVIA S.A.</t>
  </si>
  <si>
    <t>NIT: 1020255020</t>
  </si>
  <si>
    <t>(EXPRESADO EN BOLIVIANOS)</t>
  </si>
  <si>
    <t>EMPRESA: GRANJA AVÍCOLA SOFÍA LTDA.</t>
  </si>
  <si>
    <t>NIT: 1028779020</t>
  </si>
  <si>
    <t>SOFIA</t>
  </si>
  <si>
    <t>CONCILIA</t>
  </si>
  <si>
    <t>S1</t>
  </si>
  <si>
    <t>ITEM</t>
  </si>
  <si>
    <t>FECHA</t>
  </si>
  <si>
    <t>FACTURA</t>
  </si>
  <si>
    <t>MES SERV.</t>
  </si>
  <si>
    <t>SERVICIO</t>
  </si>
  <si>
    <t>CANT. MENSAJES</t>
  </si>
  <si>
    <t>PRECIO UNITARIO</t>
  </si>
  <si>
    <t>IMPORTE</t>
  </si>
  <si>
    <t>TOTAL FACTURA</t>
  </si>
  <si>
    <t>COBRADO</t>
  </si>
  <si>
    <t>IMPORTE PENDIENTE</t>
  </si>
  <si>
    <t>ESTADO</t>
  </si>
  <si>
    <t xml:space="preserve">OBS </t>
  </si>
  <si>
    <t>EMISION</t>
  </si>
  <si>
    <t>OBS</t>
  </si>
  <si>
    <t>20/02/2024</t>
  </si>
  <si>
    <t>SERVICIO BRIDGE INSTALACION OTC ADELANTO IMPLEMENTACIÓN OTC</t>
  </si>
  <si>
    <t>COBRADA</t>
  </si>
  <si>
    <t>15/03/2024</t>
  </si>
  <si>
    <t>OK</t>
  </si>
  <si>
    <t>09/04/2024</t>
  </si>
  <si>
    <t>MARZO</t>
  </si>
  <si>
    <t xml:space="preserve">BRIDGE OMNICANALIDAD LICENCIA S1 CANAL CARRITO C- COMMERCE TRX FIJO PRORRATEO MARZO </t>
  </si>
  <si>
    <t>30/04/2024</t>
  </si>
  <si>
    <t>17/04/2024</t>
  </si>
  <si>
    <t>A-661</t>
  </si>
  <si>
    <t xml:space="preserve">Licencias de Uso S1Gateway, fee mínimo hasta 5| gruposofia| P. Mar 24 </t>
  </si>
  <si>
    <t>BRIDGE OMNICANALIDAD LICENCIA S1 CANAL C- COMMERCE CASOS GESTIONADOS FIJO TRX CASOS GESTIONADOS FIJO</t>
  </si>
  <si>
    <t xml:space="preserve">Fee Mensual whatsapp business| Ventas Sofia| P. Mar 24 </t>
  </si>
  <si>
    <t>BRIDGE OMNICANALIDAD LICENCIA S1 CANAL C COMMERCE MRC MARZO-2024</t>
  </si>
  <si>
    <t xml:space="preserve">Marketing sesiones salientes|Ventas Sofia| P. Mar 24 </t>
  </si>
  <si>
    <t>06/05/2024</t>
  </si>
  <si>
    <t>ABRIL</t>
  </si>
  <si>
    <t>BRIDGE OMNICANALIDAD S1 MENSAJES META TRX MENSAJES MARKETING (117X0.9372)</t>
  </si>
  <si>
    <t>21/05/2024</t>
  </si>
  <si>
    <t>A-680</t>
  </si>
  <si>
    <t xml:space="preserve">Licencias de Uso S1Gateway, Fee minimo 5| gruposofia| P. Abr 24 </t>
  </si>
  <si>
    <t>PAGADA</t>
  </si>
  <si>
    <t>BRIDGE OMNICANALIDAD LICENCIA S1 CANAL CARRITO C- COMMERCE TRX ABRIL - 2024</t>
  </si>
  <si>
    <t>Licencias de Uso S1Gateway, excedentes| gruposofia| P. 01/04/2024</t>
  </si>
  <si>
    <t>Casos Gestionados por S1Bot , Fee Mínimo de 5.000 | P. 01/04/2024</t>
  </si>
  <si>
    <t>BRIDGE OMNICANALIDAD LICENCIA S1 CANAL C- COMMERCE CASOS GESTIONADOS FIJO TRX ABRIL-2024</t>
  </si>
  <si>
    <t xml:space="preserve">Fee Mensual whatsapp business| Ventas Sofia| P. Abr 24 </t>
  </si>
  <si>
    <t xml:space="preserve">BRIDGE OMNICANALIDAD LICENCIA S1 CANAL C COMMERCE MRC ABRIL-2024 </t>
  </si>
  <si>
    <t>Marketing sesiones salientes|Ventas Sofia| P. Abr 24</t>
  </si>
  <si>
    <t>29/06/2024</t>
  </si>
  <si>
    <t>JUNIO</t>
  </si>
  <si>
    <t xml:space="preserve">BRIDGE OMNICANALIDAD LICENCIA S1 CANAL C COMMERCE MRC JUNIO-2024 </t>
  </si>
  <si>
    <t>A-724</t>
  </si>
  <si>
    <t>Licencias de Uso S1Gateway, Fee minimo 5| gruposofia| P. Jun 24</t>
  </si>
  <si>
    <t>PENDIENTE</t>
  </si>
  <si>
    <t>solo se debe un saldo</t>
  </si>
  <si>
    <t>BRIDGE OMNICANALIDAD LICENCIA S1 CASOS GESTIONADOS EXCEDENTE TRX (7573X1.3940)</t>
  </si>
  <si>
    <t>Licencias de Uso S1Gateway, excedentes| gruposofia| P. Jun 24</t>
  </si>
  <si>
    <t>BRIDGE OMNICANALIDAD LICENCIA S1 CANAL C- COMMERCE CASOS GESTIONADOS FIJO TRX</t>
  </si>
  <si>
    <t>Casos Gestionados por S1Bot , Fee Mínimo de 5.000 | P. Jun 24</t>
  </si>
  <si>
    <t>BRIDGE OMNICANALIDAD LICENCIA S1 CANAL CARRITO C- COMMERCE TRX C-COMMERCE FIJO (1000X2)</t>
  </si>
  <si>
    <t>Casos Gestionados por S1Bot, excedentes| P. Jun 24</t>
  </si>
  <si>
    <t>BRIDGE OMNICANALIDAD S1MENSAJES META TRX MENSAJES UTILITY (3X0.5576),</t>
  </si>
  <si>
    <t>Fee Mensual whatsapp business| Ventas Sofia| P. Jun 24</t>
  </si>
  <si>
    <t>Service sesiones entrantes|Ventas Sofia| P. Jun 24</t>
  </si>
  <si>
    <t>MENSAJES ENTRANTES (11570X0.5357)</t>
  </si>
  <si>
    <t>Utility sesiones salientes| Ventas Sofia| P. Jun 24</t>
  </si>
  <si>
    <t>17/06/2024</t>
  </si>
  <si>
    <t>MAYO</t>
  </si>
  <si>
    <t>A-704</t>
  </si>
  <si>
    <t>Licencias de Uso S1Gateway, Fee minimo 5| gruposofia| P. May 24</t>
  </si>
  <si>
    <t>BRIDGE OMNICANALIDAD LICENCIA S1 CASOS GESTIONADOS EXCEDENTE TRX</t>
  </si>
  <si>
    <t>Licencias de Uso S1Gateway, excedentes| gruposofia| P. May 24</t>
  </si>
  <si>
    <t xml:space="preserve">BRIDGE OMNICANALIDAD LICENCIA S1 CANAL CARRITO C- COMMERCE TRX </t>
  </si>
  <si>
    <t>Casos Gestionados por S1Bot , Fee Mínimo de 5.000 | P. May 24</t>
  </si>
  <si>
    <t>BRIDGE OMNICANALIDAD S1 MENSAJES META TRX MENSAJES MARKETING (118X0.9372)</t>
  </si>
  <si>
    <t>Casos Gestionados por S1Bot, excedentes| P. May 24</t>
  </si>
  <si>
    <t xml:space="preserve"> MENSAJES ENTRANTES (5310X0.5357)</t>
  </si>
  <si>
    <t>Fee Mensual whatsapp business| Ventas Sofia| P. May 24</t>
  </si>
  <si>
    <t>Marketing sesiones salientes|Ventas Sofia| P. May 24</t>
  </si>
  <si>
    <t xml:space="preserve">BRIDGE OMNICANALIDAD LICENCIA S1 CANAL C COMMERCE MRC </t>
  </si>
  <si>
    <t>Service sesiones entrantes|Ventas Sofia| P. May 24</t>
  </si>
  <si>
    <t>26/07/2024</t>
  </si>
  <si>
    <t>JULIO</t>
  </si>
  <si>
    <t xml:space="preserve">BRIDGE OMNICANALIDAD LICENCIA S1 CANAL C COMMERCE MRC JULIO-2024 </t>
  </si>
  <si>
    <t>A-745</t>
  </si>
  <si>
    <t>Licencias de Uso S1Gateway, Fee minimo 5|gruposofia| P. Jul 24</t>
  </si>
  <si>
    <t>Licencias de Uso S1Gateway, excedentes| gruposofia|P. Jul 24</t>
  </si>
  <si>
    <t>Casos Gestionados por S1Bot , Fee Mínimo de 5.000 |P. Jul 24</t>
  </si>
  <si>
    <t>BRIDGE OMNICANALIDAD LICENCIA S1 CASOS GESTIONADOS EXCEDENTE TRX (10847 X1.3069)</t>
  </si>
  <si>
    <t>Casos Gestionados por S1Bot, excedentes| P. Jul 24</t>
  </si>
  <si>
    <t xml:space="preserve">BRIDGE OMNICANALIDAD LICENCIA S1 CANAL CARRITO C- COMMERCE TRX C-COMMERCE FIJO (1000X2) </t>
  </si>
  <si>
    <t>Fee Mensual whatsapp business| Ventas Sofia| P. Jul24</t>
  </si>
  <si>
    <t>BRIDGE OMNICANALIDAD S1 MENSAJES META MENSAJES ENTRANTES (14847X0.5357)</t>
  </si>
  <si>
    <t>Marketing sesiones salientes|Ventas Sofia| P. Jul 24</t>
  </si>
  <si>
    <t>Service sesiones entrantes|Ventas Sofia| P. Jul 24</t>
  </si>
  <si>
    <t>28/08/2024</t>
  </si>
  <si>
    <t>AGOSTO</t>
  </si>
  <si>
    <t>BRIDGE OMNICANALIDAD S1 MENSAJES META TRX MENSAJES MARKETING (1X0.9372)</t>
  </si>
  <si>
    <t>13/09/2024</t>
  </si>
  <si>
    <t>A-764</t>
  </si>
  <si>
    <t>Licencias de Uso S1Gateway, Fee minimo 5|gruposofia| P. Ago 24</t>
  </si>
  <si>
    <t>MENSAJES ENTRANTES (15329X0.5357)</t>
  </si>
  <si>
    <t>Licencias de Uso S1Gateway, excedentes| gruposofia|P. Ago 24</t>
  </si>
  <si>
    <t>BRIDGE OMNICANALIDAD LICENCIA S1 CANAL CARRITO C- COMMERCE TRX</t>
  </si>
  <si>
    <t>Casos Gestionados por S1Bot , Fee Mínimo de 5.000 |P. Ago 24</t>
  </si>
  <si>
    <t xml:space="preserve">BRIDGE OMNICANALIDAD LICENCIA S1 CASOS GESTIONADOS EXCEDENTE TRX (11329X1.3069)  </t>
  </si>
  <si>
    <t xml:space="preserve">Casos Gestionados por S1Bot, excedentes| P. Ago 24 </t>
  </si>
  <si>
    <t>BRIDGE OMNICANALIDAD LICENCIA S1 CANAL C- COMMERCE CASOS  GESTIONADOS FIJO TRX (5000X1.5683)</t>
  </si>
  <si>
    <t>Fee Mensual whatsapp business| Ventas Sofia| P. Ago24</t>
  </si>
  <si>
    <t xml:space="preserve">BRIDGE OMNICANALIDAD LICENCIA S1 CANAL C COMMERCE MRC AGOSTO-2024  </t>
  </si>
  <si>
    <t xml:space="preserve">Marketing sesiones salientes|Ventas Sofia| P. Ago 24 </t>
  </si>
  <si>
    <t>Service sesiones entrantes|Ventas Sofia| P. Ago 24</t>
  </si>
  <si>
    <t>27/09/2024</t>
  </si>
  <si>
    <t>SEPTIEMBRE</t>
  </si>
  <si>
    <t xml:space="preserve">BRIDGE OMNICANALIDAD S1 MENSAJES META MENSAJE MARKETING (1X0.9372) </t>
  </si>
  <si>
    <t>A-782</t>
  </si>
  <si>
    <t>Licencias de Uso S1Gateway, Fee minimo 5| gruposofia| P. Sep 24</t>
  </si>
  <si>
    <t>MENSAJE ENTRANTES (16.006X0.5357)</t>
  </si>
  <si>
    <t>Licencias de Uso S1Gateway, excedentes| gruposofia| P. Sep 24</t>
  </si>
  <si>
    <t>BRIDGE OMNICANALIDAD LICENCIA S1 CANAL CARRITO C- COMMERCE</t>
  </si>
  <si>
    <t>Casos Gestionados por S1Bot , Fee Mínimo de 5.000 |P. Sep 24</t>
  </si>
  <si>
    <t>BRIDGE OMNICANALIDAD LICENCIA S1 CASOS GESTIONADOS EXCEDENTE</t>
  </si>
  <si>
    <t xml:space="preserve">Casos Gestionados por S1Bot, excedentes| P. Sep 24 </t>
  </si>
  <si>
    <t>BRIDGE OMNICANALIDAD LICENCIA S1 CANAL C- COMMERCE CASOS GESTIONADOS FIJO</t>
  </si>
  <si>
    <t>Fee Mensual whatsapp business| Ventas Sofia| P. Sep 24</t>
  </si>
  <si>
    <t xml:space="preserve">BRIDGE OMNICANALIDAD LICENCIA S1 CANAL C COMMERCE MRC SEPTIEMBRE-2024 </t>
  </si>
  <si>
    <t>Marketing sesiones salientes|Ventas Sofia| P. Sep 24</t>
  </si>
  <si>
    <t>Service sesiones entrantes|Ventas Sofia| P. Sep 24</t>
  </si>
  <si>
    <t>28/10/2024</t>
  </si>
  <si>
    <t>OCTUBRE</t>
  </si>
  <si>
    <t xml:space="preserve">BRIDGE OMNICANALIDAD S1 MENSAJES META MENSAJE UTILITY(177X0.5576) </t>
  </si>
  <si>
    <t>15/11/2024</t>
  </si>
  <si>
    <t>MENSAJE ENTRANTES (18,343X0.5357)</t>
  </si>
  <si>
    <t>BRIDGE OMNICANALIDAD LICENCIA S1 CANAL C COMMERCE MRC OCTUBRE-2024</t>
  </si>
  <si>
    <t>29/11/2024</t>
  </si>
  <si>
    <t>NOVIEMBRE</t>
  </si>
  <si>
    <t xml:space="preserve">BRIDGE OMNICANALIDAD S1 MENSAJES META MENSAJES ENTRANTES (20.960X0,8692) </t>
  </si>
  <si>
    <t>BRIDGE OMNICANALIDAD LICENCIA S1 CASOS GESTIONADOS EXCEDENTE 5001-10.000</t>
  </si>
  <si>
    <t>BRIDGE OMNICANALIDAD LICENCIA S1 CASOS GESTIONADOS EXCEDENTE 10001 - 25000</t>
  </si>
  <si>
    <t>BRIDGE OMNICANALIDAD LICENCIA S1 CANAL C- COMMERCE CASOS GESTIONADOS FIJO 5.000X2,1921</t>
  </si>
  <si>
    <t>BRIDGE OMNICANALIDAD LICENCIA S1 CANAL C COMMERCE MRC NOVIEMBRE-2024</t>
  </si>
  <si>
    <t>DICIEMBRE</t>
  </si>
  <si>
    <t xml:space="preserve">SERVICIO BRIDGE INSTALACION OTC INTEGRACIONES SOFIA </t>
  </si>
  <si>
    <t>26/12/2024</t>
  </si>
  <si>
    <t xml:space="preserve">BRIDGE OMNICANALIDAD S1 MENSAJES META MENSAJES ENTRANTES (20.789X0,8220) </t>
  </si>
  <si>
    <t xml:space="preserve">BRIDGE OMNICANALIDAD S1 MENSAJES META MENSAJE MARKETING (2196X1.4381) </t>
  </si>
  <si>
    <t>BRIDGE OMNICANALIDAD LICENCIA S1 CANAL C- COMMERCE CASOS GESTIONADOS FIJO 5.000X2,0732</t>
  </si>
  <si>
    <t>BRIDGE OMNICANALIDAD LICENCIA S1 CANAL C COMMERCE MRC DICIEMBRE-2024 LICENCIAS PERSONAS  (23X723.85) NUEVO WS (1X1081.77) CONSULTA API (1X937.98)</t>
  </si>
  <si>
    <t>TOTAL MENSAJES</t>
  </si>
  <si>
    <t>TOTAL COBRADO</t>
  </si>
  <si>
    <t xml:space="preserve">IMPORTE PENDIENTE </t>
  </si>
  <si>
    <t>Ok</t>
  </si>
  <si>
    <t>Alerta</t>
  </si>
  <si>
    <t>Factura</t>
  </si>
  <si>
    <t>Fecha emisión</t>
  </si>
  <si>
    <t>Plazo días</t>
  </si>
  <si>
    <t>Fecha Vencimiento</t>
  </si>
  <si>
    <t>Mes servicio</t>
  </si>
  <si>
    <t>Servicio</t>
  </si>
  <si>
    <t>Cant. mensajes</t>
  </si>
  <si>
    <t>Precio U.</t>
  </si>
  <si>
    <t>Importe</t>
  </si>
  <si>
    <t>Total fact</t>
  </si>
  <si>
    <t>Cobrado</t>
  </si>
  <si>
    <t>Importe pendiente</t>
  </si>
  <si>
    <t>Cancelado</t>
  </si>
  <si>
    <t>Fecha</t>
  </si>
  <si>
    <t>ENERO</t>
  </si>
  <si>
    <t xml:space="preserve">BRIDGE OMNICANALIDAD S1 MENSAJES META MENSAJES ENTRANTES (23.364X0,8353) </t>
  </si>
  <si>
    <t>BRIDGE OMNICANALIDAD LICENCIA S1 CANAL C COMMERCE MRC ENERO-2025</t>
  </si>
  <si>
    <t>FEBRERO</t>
  </si>
  <si>
    <t xml:space="preserve">BRIDGE OMNICANALIDAD S1 MENSAJES META MENSAJES ENTRANTES (22185,8301) </t>
  </si>
  <si>
    <t xml:space="preserve">BRIDGE OMNICANALIDAD S1 MENSAJES META MENSAJES UTILITY (7 X 0.2875) </t>
  </si>
  <si>
    <t>BRIDGE OMNICANALIDAD LICENCIA S1 CANAL C- COMMERCE CASOS GESTIONADOS FIJO 5.000X2,0936</t>
  </si>
  <si>
    <t>BRIDGE OMNICANALIDAD LICENCIA S1 CANAL C COMMERCE MRC FEBRERO-2025</t>
  </si>
  <si>
    <t xml:space="preserve">BRIDGE OMNICANALIDAD S1 MENSAJES META MENSAJES MARKETING (2477X1.5564) </t>
  </si>
  <si>
    <t xml:space="preserve">BRIDGE OMNICANALIDAD S1 MENSAJES META MENSAJES ENTRANTES(19581X0.8897) </t>
  </si>
  <si>
    <t>BRIDGE OMNICANALIDAD LICENCIA S1 CANAL C- COMMERCE CASOS GESTIONADOS FIJO 5.000X2,2438</t>
  </si>
  <si>
    <t>BRIDGE OMNICANALIDAD LICENCIA S1 CANAL C COMMERCE MRC MARZO-2025</t>
  </si>
  <si>
    <t>BRIDGE OMNICANALIDAD LICENCIA S1 CANAL C COMMERCE MRC ABRIL-2025</t>
  </si>
  <si>
    <t>BRIDGE OMNICANALIDAD LICENCIA S1 CANAL C- COMMERCE CASOS GESTIONADOS FIJO 5.000X2,6128</t>
  </si>
  <si>
    <t>BRIDGE OMNICANALIDAD LICENCIA S1 CASOS GESTIONADOS EXCEDENTE 5001-10.000 X 2.5717</t>
  </si>
  <si>
    <t>BRIDGE OMNICANALIDAD S1 MENSAJES META MENSAJES ENTRANTES (22966 X 1.0360)</t>
  </si>
  <si>
    <t>BRIDGE OMNICANALIDAD S1 MENSAJES META MENSAJES ENTRANTES (23115 X 1.2242)</t>
  </si>
  <si>
    <t>BRIDGE OMNICANALIDAD LICENCIA S1 CANAL C- COMMERCE CASOS GESTIONADOS FIJO ENVIOS (5000 X 3.0875) ENVIO 5001-1000 (10000X3.0389) Y ENVIO 10001-25000 (9115X2.9911)</t>
  </si>
  <si>
    <t>BRIDGE OMNICANALIDAD LICENCIA S1 CANAL C COMMERCE MRC MAYO-2025</t>
  </si>
  <si>
    <t>BRIDGE OMNICANALIDAD S1 MENSAJES META MENSAJES ENTRANTES (23814 X 1.1757)</t>
  </si>
  <si>
    <t>Pendiente</t>
  </si>
  <si>
    <t>BRIDGE OMNICANALIDAD LICENCIA S1 CANAL C- COMMERCE CASOS GESTIONADOS FIJO ENVIOS (5000 X 2.9651) ENVIO 5001-1000 (10000X2.9185) Y ENVIO 10001-25000 (9814X2.8726)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</si>
</sst>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_-[$Bs-400A]* #,##0.00_-;\-[$Bs-400A]* #,##0.00_-;_-[$Bs-400A]* &quot;-&quot;??_-;_-@_-"/>
    <numFmt numFmtId="166" formatCode="_([$$-409]* #,##0.00_);_([$$-409]* \(#,##0.00\);_([$$-409]* &quot;-&quot;??_);_(@_)"/>
    <numFmt numFmtId="167" formatCode="_-[$Bs-400A]* #,##0.0000_-;\-[$Bs-400A]* #,##0.0000_-;_-[$Bs-400A]* &quot;-&quot;??_-;_-@_-"/>
    <numFmt numFmtId="168" formatCode="_-* #,##0_-;\-* #,##0_-;_-* &quot;-&quot;??_-;_-@_-"/>
    <numFmt numFmtId="169" formatCode="0.0000"/>
    <numFmt numFmtId="170" formatCode="_-* #,##0.0000_-;\-* #,##0.0000_-;_-* &quot;-&quot;??_-;_-@_-"/>
    <numFmt numFmtId="171" formatCode="dd/mm/yy;@"/>
    <numFmt numFmtId="172" formatCode="_(* #,##0_);_(* \(#,##0\);_(* &quot;-&quot;??_);_(@_)"/>
  </numFmts>
  <fonts count="26">
    <font>
      <sz val="11"/>
      <color theme="1"/>
      <name val="Aptos Narrow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2"/>
      <name val="Arial"/>
      <family val="2"/>
    </font>
    <font>
      <u/>
      <sz val="12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6"/>
      <color theme="0"/>
      <name val="Aptos Narrow"/>
      <scheme val="minor"/>
    </font>
    <font>
      <b/>
      <sz val="11"/>
      <color theme="3" tint="9.9978637043366805E-2"/>
      <name val="Aptos Narrow"/>
      <scheme val="minor"/>
    </font>
    <font>
      <sz val="11"/>
      <color theme="1"/>
      <name val="Aptos Narrow"/>
      <scheme val="minor"/>
    </font>
    <font>
      <b/>
      <sz val="11"/>
      <color theme="3" tint="9.9978637043366805E-2"/>
      <name val="Arial"/>
      <family val="2"/>
    </font>
    <font>
      <sz val="11"/>
      <color theme="3" tint="9.9978637043366805E-2"/>
      <name val="Arial"/>
      <family val="2"/>
    </font>
    <font>
      <sz val="11"/>
      <color rgb="FF242424"/>
      <name val="Aptos Narrow"/>
      <charset val="1"/>
    </font>
    <font>
      <b/>
      <sz val="11"/>
      <color theme="0"/>
      <name val="Arial"/>
      <family val="2"/>
    </font>
    <font>
      <b/>
      <sz val="12"/>
      <color theme="0"/>
      <name val="Aptos Narrow"/>
      <scheme val="minor"/>
    </font>
    <font>
      <sz val="11"/>
      <color theme="1"/>
      <name val="Aptos Narrow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0"/>
      <color theme="1"/>
      <name val="Raleway"/>
    </font>
    <font>
      <sz val="10"/>
      <color theme="1"/>
      <name val="Calibri Light"/>
      <family val="2"/>
      <scheme val="major"/>
    </font>
    <font>
      <b/>
      <sz val="10"/>
      <color theme="1"/>
      <name val="Raleway"/>
    </font>
    <font>
      <sz val="11"/>
      <color theme="0"/>
      <name val="Calibri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F1AE"/>
        <bgColor indexed="64"/>
      </patternFill>
    </fill>
    <fill>
      <patternFill patternType="solid">
        <fgColor rgb="FFFCB3B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0" fontId="23" fillId="10" borderId="0" applyNumberFormat="0" applyBorder="0" applyAlignment="0" applyProtection="0"/>
    <xf numFmtId="0" fontId="2" fillId="11" borderId="0" applyNumberFormat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14" fontId="9" fillId="3" borderId="4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4" fontId="12" fillId="0" borderId="0" xfId="0" applyNumberFormat="1" applyFont="1" applyAlignment="1">
      <alignment horizontal="right" vertical="center"/>
    </xf>
    <xf numFmtId="0" fontId="11" fillId="2" borderId="0" xfId="0" applyFont="1" applyFill="1" applyAlignment="1">
      <alignment horizontal="center" vertical="center"/>
    </xf>
    <xf numFmtId="14" fontId="11" fillId="2" borderId="0" xfId="0" applyNumberFormat="1" applyFont="1" applyFill="1" applyAlignment="1">
      <alignment horizontal="center" vertical="center"/>
    </xf>
    <xf numFmtId="4" fontId="12" fillId="2" borderId="0" xfId="0" applyNumberFormat="1" applyFont="1" applyFill="1" applyAlignment="1">
      <alignment horizontal="right" vertical="center"/>
    </xf>
    <xf numFmtId="0" fontId="4" fillId="2" borderId="0" xfId="0" applyFont="1" applyFill="1"/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10" fillId="0" borderId="0" xfId="0" applyFont="1" applyAlignment="1">
      <alignment vertical="center" wrapText="1"/>
    </xf>
    <xf numFmtId="166" fontId="0" fillId="0" borderId="0" xfId="0" applyNumberFormat="1" applyAlignment="1">
      <alignment vertical="center"/>
    </xf>
    <xf numFmtId="4" fontId="7" fillId="0" borderId="0" xfId="1" applyNumberFormat="1" applyFill="1" applyAlignment="1">
      <alignment vertical="center"/>
    </xf>
    <xf numFmtId="0" fontId="7" fillId="0" borderId="0" xfId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3" fillId="0" borderId="0" xfId="0" applyFont="1"/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65" fontId="11" fillId="5" borderId="0" xfId="0" applyNumberFormat="1" applyFont="1" applyFill="1" applyAlignment="1">
      <alignment horizontal="left" vertical="center"/>
    </xf>
    <xf numFmtId="165" fontId="11" fillId="4" borderId="0" xfId="0" applyNumberFormat="1" applyFont="1" applyFill="1" applyAlignment="1">
      <alignment horizontal="left" vertical="center"/>
    </xf>
    <xf numFmtId="165" fontId="11" fillId="6" borderId="0" xfId="0" applyNumberFormat="1" applyFont="1" applyFill="1" applyAlignment="1">
      <alignment horizontal="left" vertical="center"/>
    </xf>
    <xf numFmtId="0" fontId="14" fillId="2" borderId="0" xfId="0" applyFont="1" applyFill="1" applyAlignment="1">
      <alignment horizontal="center" vertical="center"/>
    </xf>
    <xf numFmtId="3" fontId="14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3" fillId="0" borderId="0" xfId="0" applyFont="1" applyAlignment="1">
      <alignment wrapText="1"/>
    </xf>
    <xf numFmtId="167" fontId="0" fillId="0" borderId="0" xfId="0" applyNumberFormat="1" applyAlignment="1">
      <alignment vertical="center"/>
    </xf>
    <xf numFmtId="14" fontId="4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" fontId="0" fillId="0" borderId="0" xfId="0" applyNumberFormat="1" applyAlignment="1">
      <alignment vertical="center" wrapText="1"/>
    </xf>
    <xf numFmtId="4" fontId="7" fillId="0" borderId="0" xfId="1" applyNumberForma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10" fillId="0" borderId="0" xfId="0" applyFont="1"/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7" fontId="10" fillId="0" borderId="0" xfId="0" applyNumberFormat="1" applyFont="1" applyAlignment="1">
      <alignment vertical="center" wrapText="1"/>
    </xf>
    <xf numFmtId="0" fontId="17" fillId="0" borderId="0" xfId="0" applyFon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3" fontId="0" fillId="0" borderId="0" xfId="2" applyFont="1" applyAlignment="1">
      <alignment horizontal="right"/>
    </xf>
    <xf numFmtId="168" fontId="0" fillId="0" borderId="0" xfId="2" applyNumberFormat="1" applyFont="1" applyAlignment="1">
      <alignment horizontal="right"/>
    </xf>
    <xf numFmtId="164" fontId="19" fillId="0" borderId="0" xfId="0" applyNumberFormat="1" applyFont="1" applyAlignment="1">
      <alignment horizontal="right"/>
    </xf>
    <xf numFmtId="9" fontId="0" fillId="0" borderId="0" xfId="0" applyNumberFormat="1"/>
    <xf numFmtId="169" fontId="0" fillId="0" borderId="6" xfId="0" applyNumberFormat="1" applyBorder="1"/>
    <xf numFmtId="170" fontId="0" fillId="0" borderId="7" xfId="2" applyNumberFormat="1" applyFont="1" applyBorder="1"/>
    <xf numFmtId="1" fontId="21" fillId="0" borderId="8" xfId="2" applyNumberFormat="1" applyFon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3" fontId="21" fillId="0" borderId="8" xfId="0" applyNumberFormat="1" applyFont="1" applyBorder="1" applyAlignment="1">
      <alignment horizontal="center"/>
    </xf>
    <xf numFmtId="2" fontId="0" fillId="0" borderId="0" xfId="2" applyNumberFormat="1" applyFont="1"/>
    <xf numFmtId="2" fontId="19" fillId="0" borderId="0" xfId="2" applyNumberFormat="1" applyFont="1"/>
    <xf numFmtId="43" fontId="0" fillId="9" borderId="0" xfId="0" applyNumberFormat="1" applyFill="1"/>
    <xf numFmtId="0" fontId="19" fillId="0" borderId="0" xfId="0" applyFont="1"/>
    <xf numFmtId="165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0" fontId="23" fillId="10" borderId="9" xfId="3" applyBorder="1" applyAlignment="1">
      <alignment horizontal="right" vertical="center"/>
    </xf>
    <xf numFmtId="0" fontId="2" fillId="11" borderId="9" xfId="4" applyBorder="1" applyAlignment="1">
      <alignment horizontal="center" vertical="center"/>
    </xf>
    <xf numFmtId="0" fontId="24" fillId="12" borderId="9" xfId="0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/>
    </xf>
    <xf numFmtId="171" fontId="0" fillId="13" borderId="9" xfId="0" applyNumberFormat="1" applyFill="1" applyBorder="1" applyAlignment="1">
      <alignment horizontal="center" vertical="center"/>
    </xf>
    <xf numFmtId="171" fontId="0" fillId="13" borderId="9" xfId="0" applyNumberFormat="1" applyFill="1" applyBorder="1" applyAlignment="1">
      <alignment vertical="center" wrapText="1"/>
    </xf>
    <xf numFmtId="165" fontId="0" fillId="13" borderId="9" xfId="0" applyNumberFormat="1" applyFill="1" applyBorder="1" applyAlignment="1">
      <alignment vertical="center"/>
    </xf>
    <xf numFmtId="167" fontId="0" fillId="13" borderId="9" xfId="0" applyNumberFormat="1" applyFill="1" applyBorder="1" applyAlignment="1">
      <alignment vertical="center"/>
    </xf>
    <xf numFmtId="1" fontId="0" fillId="13" borderId="9" xfId="0" applyNumberFormat="1" applyFill="1" applyBorder="1" applyAlignment="1">
      <alignment vertical="center"/>
    </xf>
    <xf numFmtId="171" fontId="0" fillId="13" borderId="9" xfId="0" applyNumberFormat="1" applyFill="1" applyBorder="1" applyAlignment="1">
      <alignment vertical="center"/>
    </xf>
    <xf numFmtId="172" fontId="0" fillId="13" borderId="9" xfId="0" applyNumberFormat="1" applyFill="1" applyBorder="1" applyAlignment="1">
      <alignment vertical="center"/>
    </xf>
    <xf numFmtId="165" fontId="25" fillId="13" borderId="9" xfId="0" applyNumberFormat="1" applyFont="1" applyFill="1" applyBorder="1" applyAlignment="1">
      <alignment vertical="center"/>
    </xf>
    <xf numFmtId="0" fontId="0" fillId="13" borderId="10" xfId="0" applyFill="1" applyBorder="1" applyAlignment="1">
      <alignment vertical="center"/>
    </xf>
    <xf numFmtId="0" fontId="20" fillId="0" borderId="5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0" borderId="0" xfId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1" applyFill="1" applyAlignment="1">
      <alignment horizontal="center" vertical="center"/>
    </xf>
    <xf numFmtId="0" fontId="4" fillId="0" borderId="0" xfId="0" applyFont="1" applyAlignment="1">
      <alignment horizontal="center"/>
    </xf>
    <xf numFmtId="4" fontId="7" fillId="0" borderId="0" xfId="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4" fontId="7" fillId="0" borderId="0" xfId="1" applyNumberForma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3" fillId="0" borderId="0" xfId="0" applyFont="1" applyAlignment="1">
      <alignment horizontal="left" wrapText="1"/>
    </xf>
    <xf numFmtId="0" fontId="15" fillId="2" borderId="3" xfId="0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1" fontId="0" fillId="13" borderId="10" xfId="0" applyNumberFormat="1" applyFill="1" applyBorder="1" applyAlignment="1">
      <alignment horizontal="center" vertical="center"/>
    </xf>
    <xf numFmtId="1" fontId="0" fillId="13" borderId="11" xfId="0" applyNumberFormat="1" applyFill="1" applyBorder="1" applyAlignment="1">
      <alignment horizontal="center" vertical="center"/>
    </xf>
    <xf numFmtId="1" fontId="0" fillId="13" borderId="12" xfId="0" applyNumberForma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165" fontId="0" fillId="13" borderId="10" xfId="0" applyNumberFormat="1" applyFill="1" applyBorder="1" applyAlignment="1">
      <alignment horizontal="center" vertical="center"/>
    </xf>
    <xf numFmtId="165" fontId="0" fillId="13" borderId="11" xfId="0" applyNumberFormat="1" applyFill="1" applyBorder="1" applyAlignment="1">
      <alignment horizontal="center" vertical="center"/>
    </xf>
    <xf numFmtId="165" fontId="0" fillId="13" borderId="12" xfId="0" applyNumberFormat="1" applyFill="1" applyBorder="1" applyAlignment="1">
      <alignment horizontal="center" vertical="center"/>
    </xf>
    <xf numFmtId="171" fontId="0" fillId="13" borderId="10" xfId="0" applyNumberFormat="1" applyFill="1" applyBorder="1" applyAlignment="1">
      <alignment horizontal="center" vertical="center"/>
    </xf>
    <xf numFmtId="171" fontId="0" fillId="13" borderId="11" xfId="0" applyNumberFormat="1" applyFill="1" applyBorder="1" applyAlignment="1">
      <alignment horizontal="center" vertical="center"/>
    </xf>
    <xf numFmtId="171" fontId="0" fillId="13" borderId="12" xfId="0" applyNumberFormat="1" applyFill="1" applyBorder="1" applyAlignment="1">
      <alignment horizontal="center" vertical="center"/>
    </xf>
    <xf numFmtId="172" fontId="25" fillId="13" borderId="9" xfId="0" applyNumberFormat="1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5">
    <cellStyle name="40% - Énfasis5" xfId="4" builtinId="47"/>
    <cellStyle name="Énfasis2" xfId="3" builtinId="33"/>
    <cellStyle name="Hipervínculo" xfId="1" builtinId="8"/>
    <cellStyle name="Millares" xfId="2" builtinId="3"/>
    <cellStyle name="Normal" xfId="0" builtinId="0"/>
  </cellStyles>
  <dxfs count="5"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CB3B3"/>
      <color rgb="FFFCF1AE"/>
      <color rgb="FFFF603B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66675</xdr:rowOff>
    </xdr:from>
    <xdr:to>
      <xdr:col>8</xdr:col>
      <xdr:colOff>695325</xdr:colOff>
      <xdr:row>33</xdr:row>
      <xdr:rowOff>79375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EAEF4B-30BA-478C-B037-8B221A48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825" y="66675"/>
          <a:ext cx="7277100" cy="6613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19</xdr:col>
      <xdr:colOff>19050</xdr:colOff>
      <xdr:row>23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39F214-C798-498A-BD2F-BE42FFC9CA05}"/>
            </a:ext>
            <a:ext uri="{147F2762-F138-4A5C-976F-8EAC2B608ADB}">
              <a16:predDERef xmlns:a16="http://schemas.microsoft.com/office/drawing/2014/main" pred="{44EAEF4B-30BA-478C-B037-8B221A48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82000" y="200025"/>
          <a:ext cx="756285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47625</xdr:rowOff>
    </xdr:from>
    <xdr:to>
      <xdr:col>17</xdr:col>
      <xdr:colOff>38100</xdr:colOff>
      <xdr:row>69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F148EA-E9F4-4AFC-A5A0-783E22497D24}"/>
            </a:ext>
            <a:ext uri="{147F2762-F138-4A5C-976F-8EAC2B608ADB}">
              <a16:predDERef xmlns:a16="http://schemas.microsoft.com/office/drawing/2014/main" pred="{C028A04B-CA7D-5CBA-0DC9-003E9C062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58300"/>
          <a:ext cx="11534775" cy="41243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9525</xdr:rowOff>
    </xdr:from>
    <xdr:to>
      <xdr:col>17</xdr:col>
      <xdr:colOff>466725</xdr:colOff>
      <xdr:row>38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DBF1BF-767E-4A61-A75B-7BFE45649302}"/>
            </a:ext>
            <a:ext uri="{147F2762-F138-4A5C-976F-8EAC2B608ADB}">
              <a16:predDERef xmlns:a16="http://schemas.microsoft.com/office/drawing/2014/main" pred="{A1F148EA-E9F4-4AFC-A5A0-783E22497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0025"/>
          <a:ext cx="11963400" cy="71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bridge4digital1-my.sharepoint.com/my?id=%2Fpersonal%2Fk%5Fvillagomez%5Fbridge4digital%5Fcom%2FDocuments%2FFINANZAS%2FCLIENTES%2FCXC%2F10%2E%20SOFIA%2FFACTURAS%20EMITIDAS%2FF%2D69%20GRANJA%20AVICOLA%20INTEGRAL%20SOFIA%20LTDA%2Epdf&amp;parent=%2Fpersonal%2Fk%5Fvillagomez%5Fbridge4digital%5Fcom%2FDocuments%2FFINANZAS%2FCLIENTES%2FCXC%2F10%2E%20SOFIA%2FFACTURAS%20EMITIDAS" TargetMode="External"/><Relationship Id="rId13" Type="http://schemas.openxmlformats.org/officeDocument/2006/relationships/hyperlink" Target="https://bridge4digital1-my.sharepoint.com/my?id=%2Fpersonal%2Fk%5Fvillagomez%5Fbridge4digital%5Fcom%2FDocuments%2FFINANZAS%2FCLIENTES%2FCXP%2F1%2E%20S1%2FFACTURAS%20S1%2FFV%20A%2D704%20SOFIA%20MAY%2Epdf&amp;parent=%2Fpersonal%2Fk%5Fvillagomez%5Fbridge4digital%5Fcom%2FDocuments%2FFINANZAS%2FCLIENTES%2FCXP%2F1%2E%20S1%2FFACTURAS%20S1" TargetMode="External"/><Relationship Id="rId18" Type="http://schemas.openxmlformats.org/officeDocument/2006/relationships/hyperlink" Target="https://bridge4digital1-my.sharepoint.com/my?sortField=Modified&amp;isAscending=true&amp;id=%2Fpersonal%2Fk%5Fvillagomez%5Fbridge4digital%5Fcom%2FDocuments%2FFINANZAS%2F1%2E%20CLIENTES%2FCXC%2F10%2E%20SOFIA%2FFACTURAS%20EMITIDAS%2FF179%20SOFIA%20NOVIEMBRE%2Epdf&amp;parent=%2Fpersonal%2Fk%5Fvillagomez%5Fbridge4digital%5Fcom%2FDocuments%2FFINANZAS%2F1%2E%20CLIENTES%2FCXC%2F10%2E%20SOFIA%2FFACTURAS%20EMITIDAS" TargetMode="External"/><Relationship Id="rId3" Type="http://schemas.openxmlformats.org/officeDocument/2006/relationships/hyperlink" Target="https://bridge4digital1-my.sharepoint.com/my?id=%2Fpersonal%2Fk%5Fvillagomez%5Fbridge4digital%5Fcom%2FDocuments%2FFINANZAS%2FCLIENTES%2FCXC%2F10%2E%20SOFIA%2FFACTURAS%20EMITIDAS%2FF%2D75%20GRANJA%20AVICOLA%20INTEGRAL%20SOFIA%20LTDA%20OTC%2Epdf&amp;parent=%2Fpersonal%2Fk%5Fvillagomez%5Fbridge4digital%5Fcom%2FDocuments%2FFINANZAS%2FCLIENTES%2FCXC%2F10%2E%20SOFIA%2FFACTURAS%20EMITIDAS" TargetMode="External"/><Relationship Id="rId7" Type="http://schemas.openxmlformats.org/officeDocument/2006/relationships/hyperlink" Target="https://bridge4digital1-my.sharepoint.com/my?id=%2Fpersonal%2Fk%5Fvillagomez%5Fbridge4digital%5Fcom%2FDocuments%2FFINANZAS%2FCLIENTES%2FCXC%2F10%2E%20SOFIA%2FFACTURAS%20EMITIDAS%2FF%2D43%20GRANJA%20AVICOLA%20INTEGRAL%20SOFIA%20LTDA%2Epdf&amp;parent=%2Fpersonal%2Fk%5Fvillagomez%5Fbridge4digital%5Fcom%2FDocuments%2FFINANZAS%2FCLIENTES%2FCXC%2F10%2E%20SOFIA%2FFACTURAS%20EMITIDAS" TargetMode="External"/><Relationship Id="rId12" Type="http://schemas.openxmlformats.org/officeDocument/2006/relationships/hyperlink" Target="https://bridge4digital1-my.sharepoint.com/my?id=%2Fpersonal%2Fk%5Fvillagomez%5Fbridge4digital%5Fcom%2FDocuments%2FFINANZAS%2FCLIENTES%2FCXP%2F1%2E%20S1%2FFACTURAS%20S1%2FA764%20SOFIA%20AGOSTO%2Epdf&amp;parent=%2Fpersonal%2Fk%5Fvillagomez%5Fbridge4digital%5Fcom%2FDocuments%2FFINANZAS%2FCLIENTES%2FCXP%2F1%2E%20S1%2FFACTURAS%20S1" TargetMode="External"/><Relationship Id="rId17" Type="http://schemas.openxmlformats.org/officeDocument/2006/relationships/hyperlink" Target="https://bridge4digital1-my.sharepoint.com/my?login_hint=k%2Evillagomez%40bridge4digital%2Ecom&amp;id=%2Fpersonal%2Fk%5Fvillagomez%5Fbridge4digital%5Fcom%2FDocuments%2FFINANZAS%2FCLIENTES%2FCXC%2F10%2E%20SOFIA%2FFACTURAS%20EMITIDAS%2FF%2D164%20GRANJA%20AVICOLA%20INTEGRAL%20SOFIA%20LTDA%2E%20OCTUBRE%2D2024%2Epdf&amp;parent=%2Fpersonal%2Fk%5Fvillagomez%5Fbridge4digital%5Fcom%2FDocuments%2FFINANZAS%2FCLIENTES%2FCXC%2F10%2E%20SOFIA%2FFACTURAS%20EMITIDAS" TargetMode="External"/><Relationship Id="rId2" Type="http://schemas.openxmlformats.org/officeDocument/2006/relationships/hyperlink" Target="https://bridge4digital1-my.sharepoint.com/my?id=%2Fpersonal%2Fk%5Fvillagomez%5Fbridge4digital%5Fcom%2FDocuments%2FFINANZAS%2FCLIENTES%2FCXC%2F1%2E%20FACTURAS%2FF%2D43%20GRANJA%20AVICOLA%20INTEGRAL%20SOFIA%20LTDA%2Epdf&amp;parent=%2Fpersonal%2Fk%5Fvillagomez%5Fbridge4digital%5Fcom%2FDocuments%2FFINANZAS%2FCLIENTES%2FCXC%2F1%2E%20FACTURAS" TargetMode="External"/><Relationship Id="rId16" Type="http://schemas.openxmlformats.org/officeDocument/2006/relationships/hyperlink" Target="https://bridge4digital1-my.sharepoint.com/my?id=%2Fpersonal%2Fk%5Fvillagomez%5Fbridge4digital%5Fcom%2FDocuments%2FFINANZAS%2FCLIENTES%2FCXP%2F1%2E%20S1%2FFACTURAS%20S1%2FA661%20SOFIA%20MARZO%2Epdf&amp;parent=%2Fpersonal%2Fk%5Fvillagomez%5Fbridge4digital%5Fcom%2FDocuments%2FFINANZAS%2FCLIENTES%2FCXP%2F1%2E%20S1%2FFACTURAS%20S1" TargetMode="External"/><Relationship Id="rId20" Type="http://schemas.openxmlformats.org/officeDocument/2006/relationships/hyperlink" Target="https://bridge4digital1-my.sharepoint.com/my?sortField=Modified&amp;isAscending=true&amp;id=%2Fpersonal%2Fk%5Fvillagomez%5Fbridge4digital%5Fcom%2FDocuments%2FFINANZAS%2F1%2E%20CLIENTES%2FCXC%2F10%2E%20SOFIA%2FFACTURAS%20EMITIDAS%2FFACT%2E%20203%20SOFIA%20LTDA%2E%20DICIEMBRE%2Epdf&amp;parent=%2Fpersonal%2Fk%5Fvillagomez%5Fbridge4digital%5Fcom%2FDocuments%2FFINANZAS%2F1%2E%20CLIENTES%2FCXC%2F10%2E%20SOFIA%2FFACTURAS%20EMITIDAS" TargetMode="External"/><Relationship Id="rId1" Type="http://schemas.openxmlformats.org/officeDocument/2006/relationships/hyperlink" Target="https://bridge4digital1-my.sharepoint.com/my?id=%2Fpersonal%2Fk%5Fvillagomez%5Fbridge4digital%5Fcom%2FDocuments%2FFINANZAS%2FCLIENTES%2FCXC%2F10%2E%20SOFIA%2FFACTURAS%20EMITIDAS%2FF%2D34%20GRANJA%20AVICOLA%20INTEGRAL%20SOFIA%20LTDA%2E%2Epdf&amp;parent=%2Fpersonal%2Fk%5Fvillagomez%5Fbridge4digital%5Fcom%2FDocuments%2FFINANZAS%2FCLIENTES%2FCXC%2F10%2E%20SOFIA%2FFACTURAS%20EMITIDAS" TargetMode="External"/><Relationship Id="rId6" Type="http://schemas.openxmlformats.org/officeDocument/2006/relationships/hyperlink" Target="https://bridge4digital1-my.sharepoint.com/my?login_hint=k%2Evillagomez%40bridge4digital%2Ecom&amp;id=%2Fpersonal%2Fk%5Fvillagomez%5Fbridge4digital%5Fcom%2FDocuments%2FFINANZAS%2FCLIENTES%2FCXC%2F10%2E%20SOFIA%2FFACTURAS%20EMITIDAS%2FF%2D46%2020%2D02%2D2024%20GRANJA%20AVICOLA%20INTEGRAL%20SOFIA%20LTDA%2E%2Epdf&amp;parent=%2Fpersonal%2Fk%5Fvillagomez%5Fbridge4digital%5Fcom%2FDocuments%2FFINANZAS%2FCLIENTES%2FCXC%2F10%2E%20SOFIA%2FFACTURAS%20EMITIDAS" TargetMode="External"/><Relationship Id="rId11" Type="http://schemas.openxmlformats.org/officeDocument/2006/relationships/hyperlink" Target="https://bridge4digital1-my.sharepoint.com/my?id=%2Fpersonal%2Fk%5Fvillagomez%5Fbridge4digital%5Fcom%2FDocuments%2FFINANZAS%2FCLIENTES%2FCXP%2F1%2E%20S1%2FFACTURAS%20S1%2FA782%20SOFIA%20SEPTIEMBRE%2Epdf&amp;parent=%2Fpersonal%2Fk%5Fvillagomez%5Fbridge4digital%5Fcom%2FDocuments%2FFINANZAS%2FCLIENTES%2FCXP%2F1%2E%20S1%2FFACTURAS%20S1" TargetMode="External"/><Relationship Id="rId5" Type="http://schemas.openxmlformats.org/officeDocument/2006/relationships/hyperlink" Target="https://bridge4digital1-my.sharepoint.com/my?id=%2Fpersonal%2Fk%5Fvillagomez%5Fbridge4digital%5Fcom%2FDocuments%2FFINANZAS%2FCLIENTES%2FFACTURAS%2FFACTURAS%20VENTAS%20JULIO%2FF%2095%20%2DGRANJA%20AVICOLA%20INTEGRAL%20SOFIA%20LTDA%2Epdf&amp;parent=%2Fpersonal%2Fk%5Fvillagomez%5Fbridge4digital%5Fcom%2FDocuments%2FFINANZAS%2FCLIENTES%2FFACTURAS%2FFACTURAS%20VENTAS%20JULIO" TargetMode="External"/><Relationship Id="rId15" Type="http://schemas.openxmlformats.org/officeDocument/2006/relationships/hyperlink" Target="https://bridge4digital1-my.sharepoint.com/my?id=%2Fpersonal%2Fk%5Fvillagomez%5Fbridge4digital%5Fcom%2FDocuments%2FFINANZAS%2FCLIENTES%2FCXP%2F1%2E%20S1%2FFACTURAS%20S1%2FA680%20SOFIA%20APRIL%2Epdf&amp;parent=%2Fpersonal%2Fk%5Fvillagomez%5Fbridge4digital%5Fcom%2FDocuments%2FFINANZAS%2FCLIENTES%2FCXP%2F1%2E%20S1%2FFACTURAS%20S1" TargetMode="External"/><Relationship Id="rId10" Type="http://schemas.openxmlformats.org/officeDocument/2006/relationships/hyperlink" Target="https://bridge4digital1-my.sharepoint.com/my?id=%2Fpersonal%2Fk%5Fvillagomez%5Fbridge4digital%5Fcom%2FDocuments%2FFINANZAS%2FCLIENTES%2FCXC%2F10%2E%20SOFIA%2FFACTURAS%20EMITIDAS%2FF%2D136%20GRANJA%20AVICOLA%20INTEGRAL%20SOFIA%20LTDA%2E%2Epdf&amp;parent=%2Fpersonal%2Fk%5Fvillagomez%5Fbridge4digital%5Fcom%2FDocuments%2FFINANZAS%2FCLIENTES%2FCXC%2F10%2E%20SOFIA%2FFACTURAS%20EMITIDAS" TargetMode="External"/><Relationship Id="rId19" Type="http://schemas.openxmlformats.org/officeDocument/2006/relationships/hyperlink" Target="https://bridge4digital1-my.sharepoint.com/my?sortField=Modified&amp;isAscending=true&amp;id=%2Fpersonal%2Fk%5Fvillagomez%5Fbridge4digital%5Fcom%2FDocuments%2FFINANZAS%2F1%2E%20CLIENTES%2FCXC%2F10%2E%20SOFIA%2FFACTURAS%20EMITIDAS%2FF%2D181%20SOFIA%20%2D%20DICIEMBRE%2Epdf&amp;parent=%2Fpersonal%2Fk%5Fvillagomez%5Fbridge4digital%5Fcom%2FDocuments%2FFINANZAS%2F1%2E%20CLIENTES%2FCXC%2F10%2E%20SOFIA%2FFACTURAS%20EMITIDAS" TargetMode="External"/><Relationship Id="rId4" Type="http://schemas.openxmlformats.org/officeDocument/2006/relationships/hyperlink" Target="https://bridge4digital1-my.sharepoint.com/my?id=%2Fpersonal%2Fk%5Fvillagomez%5Fbridge4digital%5Fcom%2FDocuments%2FFINANZAS%2FCLIENTES%2FFACTURAS%2FFACT%20VENTAS%20JUNIO%202024%2FF%2D69%20GRANJA%20AVICOLA%20INTEGRAL%20SOFIA%20LTDA%2Epdf&amp;parent=%2Fpersonal%2Fk%5Fvillagomez%5Fbridge4digital%5Fcom%2FDocuments%2FFINANZAS%2FCLIENTES%2FFACTURAS%2FFACT%20VENTAS%20JUNIO%202024" TargetMode="External"/><Relationship Id="rId9" Type="http://schemas.openxmlformats.org/officeDocument/2006/relationships/hyperlink" Target="https://bridge4digital1-my.sharepoint.com/my?id=%2Fpersonal%2Fk%5Fvillagomez%5Fbridge4digital%5Fcom%2FDocuments%2FFINANZAS%2FCLIENTES%2FCXC%2F10%2E%20SOFIA%2FFACTURAS%20EMITIDAS%2FF%2095%20%2DGRANJA%20AVICOLA%20INTEGRAL%20SOFIA%20LTDA%2Epdf&amp;parent=%2Fpersonal%2Fk%5Fvillagomez%5Fbridge4digital%5Fcom%2FDocuments%2FFINANZAS%2FCLIENTES%2FCXC%2F10%2E%20SOFIA%2FFACTURAS%20EMITIDAS" TargetMode="External"/><Relationship Id="rId14" Type="http://schemas.openxmlformats.org/officeDocument/2006/relationships/hyperlink" Target="https://bridge4digital1-my.sharepoint.com/my?id=%2Fpersonal%2Fk%5Fvillagomez%5Fbridge4digital%5Fcom%2FDocuments%2FFINANZAS%2FCLIENTES%2FCXP%2F1%2E%20S1%2FFACTURAS%20S1%2FFV%20A%2D724%20SOFIA%20JUN%2Epdf&amp;parent=%2Fpersonal%2Fk%5Fvillagomez%5Fbridge4digital%5Fcom%2FDocuments%2FFINANZAS%2FCLIENTES%2FCXP%2F1%2E%20S1%2FFACTURAS%20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284A-B29E-4F90-A1B6-F94B193E844D}">
  <dimension ref="A1"/>
  <sheetViews>
    <sheetView showGridLines="0" workbookViewId="0"/>
  </sheetViews>
  <sheetFormatPr defaultColWidth="12.5703125" defaultRowHeight="15.75"/>
  <cols>
    <col min="1" max="16384" width="12.5703125" style="6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5727-874C-484D-967A-741DFECAD4A9}">
  <dimension ref="A16:U49"/>
  <sheetViews>
    <sheetView workbookViewId="0"/>
  </sheetViews>
  <sheetFormatPr defaultColWidth="10.140625" defaultRowHeight="15"/>
  <cols>
    <col min="20" max="20" width="12" bestFit="1" customWidth="1"/>
    <col min="21" max="21" width="10.85546875" bestFit="1" customWidth="1"/>
  </cols>
  <sheetData>
    <row r="16" spans="20:20">
      <c r="T16" t="s">
        <v>0</v>
      </c>
    </row>
    <row r="17" spans="19:21">
      <c r="T17" t="s">
        <v>0</v>
      </c>
    </row>
    <row r="20" spans="19:21">
      <c r="S20">
        <v>240</v>
      </c>
      <c r="T20">
        <v>1</v>
      </c>
      <c r="U20">
        <f>+S20*T20</f>
        <v>240</v>
      </c>
    </row>
    <row r="21" spans="19:21">
      <c r="S21">
        <v>46.2</v>
      </c>
      <c r="T21">
        <v>13</v>
      </c>
      <c r="U21">
        <f>+S21*T21</f>
        <v>600.6</v>
      </c>
    </row>
    <row r="22" spans="19:21" ht="15.75">
      <c r="U22" s="64"/>
    </row>
    <row r="25" spans="19:21" ht="15.75">
      <c r="S25" s="65"/>
      <c r="T25" s="65"/>
      <c r="U25" s="66"/>
    </row>
    <row r="26" spans="19:21" ht="15.75">
      <c r="S26" s="65"/>
      <c r="T26" s="65"/>
      <c r="U26" s="67"/>
    </row>
    <row r="27" spans="19:21">
      <c r="S27" s="65"/>
      <c r="T27" s="65"/>
      <c r="U27" s="65"/>
    </row>
    <row r="28" spans="19:21">
      <c r="S28" s="65"/>
      <c r="T28" s="65"/>
      <c r="U28" s="65"/>
    </row>
    <row r="29" spans="19:21">
      <c r="S29" s="65">
        <v>720</v>
      </c>
      <c r="T29" s="65">
        <v>1</v>
      </c>
      <c r="U29" s="65">
        <f>+S29*T29</f>
        <v>720</v>
      </c>
    </row>
    <row r="30" spans="19:21">
      <c r="S30" s="65">
        <v>0.11600000000000001</v>
      </c>
      <c r="T30" s="65">
        <v>10840</v>
      </c>
      <c r="U30" s="68">
        <f>+S30*T30</f>
        <v>1257.44</v>
      </c>
    </row>
    <row r="31" spans="19:21">
      <c r="S31" s="65"/>
      <c r="T31" s="65"/>
      <c r="U31" s="65"/>
    </row>
    <row r="32" spans="19:21">
      <c r="S32" s="65"/>
      <c r="T32" s="65"/>
      <c r="U32" s="65"/>
    </row>
    <row r="33" spans="1:21">
      <c r="S33" s="65"/>
      <c r="T33" s="65"/>
      <c r="U33" s="65"/>
    </row>
    <row r="34" spans="1:21">
      <c r="S34" s="65"/>
      <c r="T34" s="65"/>
      <c r="U34" s="69"/>
    </row>
    <row r="35" spans="1:21">
      <c r="S35" s="65">
        <v>50</v>
      </c>
      <c r="T35" s="65">
        <v>1</v>
      </c>
      <c r="U35" s="70">
        <f>+S35*T35</f>
        <v>50</v>
      </c>
    </row>
    <row r="36" spans="1:21">
      <c r="S36" s="65"/>
      <c r="T36" s="69"/>
      <c r="U36" s="69"/>
    </row>
    <row r="37" spans="1:21" ht="15.75">
      <c r="S37" s="65"/>
      <c r="T37" s="65"/>
      <c r="U37" s="71"/>
    </row>
    <row r="38" spans="1:21">
      <c r="S38" s="72">
        <v>0.12</v>
      </c>
      <c r="T38" s="65"/>
      <c r="U38" s="65"/>
    </row>
    <row r="39" spans="1:21">
      <c r="N39" s="98" t="s">
        <v>1</v>
      </c>
      <c r="O39" s="98"/>
      <c r="P39" s="73">
        <v>7.3999999999999996E-2</v>
      </c>
      <c r="Q39" s="74">
        <f>+P39*(1+$S$38)</f>
        <v>8.2880000000000009E-2</v>
      </c>
      <c r="R39" s="75">
        <v>1</v>
      </c>
      <c r="S39" s="76">
        <f>+Q39*R39</f>
        <v>8.2880000000000009E-2</v>
      </c>
      <c r="T39" s="65"/>
      <c r="U39" s="65"/>
    </row>
    <row r="40" spans="1:21">
      <c r="N40" s="99" t="s">
        <v>2</v>
      </c>
      <c r="O40" s="99"/>
      <c r="P40" s="77">
        <v>4.9399999999999999E-2</v>
      </c>
      <c r="Q40" s="74">
        <f>+P40*(1+$S$38)</f>
        <v>5.5328000000000002E-2</v>
      </c>
      <c r="R40" s="75">
        <v>0</v>
      </c>
      <c r="S40" s="76">
        <f t="shared" ref="S40:S42" si="0">+Q40*R40</f>
        <v>0</v>
      </c>
      <c r="T40" s="65"/>
      <c r="U40" s="65"/>
    </row>
    <row r="41" spans="1:21" ht="15.75">
      <c r="N41" s="98" t="s">
        <v>3</v>
      </c>
      <c r="O41" s="98"/>
      <c r="P41" s="77">
        <v>4.4499999999999998E-2</v>
      </c>
      <c r="Q41" s="74">
        <f>+P41*(1+$S$38)</f>
        <v>4.9840000000000002E-2</v>
      </c>
      <c r="R41" s="75">
        <v>0</v>
      </c>
      <c r="S41" s="76">
        <f t="shared" si="0"/>
        <v>0</v>
      </c>
      <c r="T41" s="65"/>
      <c r="U41" s="67"/>
    </row>
    <row r="42" spans="1:21">
      <c r="N42" s="99" t="s">
        <v>4</v>
      </c>
      <c r="O42" s="99"/>
      <c r="P42" s="77">
        <v>4.2299999999999997E-2</v>
      </c>
      <c r="Q42" s="74">
        <f>+P42*(1+$S$38)</f>
        <v>4.7376000000000001E-2</v>
      </c>
      <c r="R42" s="78">
        <v>13305</v>
      </c>
      <c r="S42" s="79">
        <f>+Q42*R42</f>
        <v>630.33767999999998</v>
      </c>
    </row>
    <row r="43" spans="1:21" ht="15.75">
      <c r="S43" s="80">
        <f>SUM(S39:S42)</f>
        <v>630.42056000000002</v>
      </c>
      <c r="U43" s="76"/>
    </row>
    <row r="45" spans="1:21">
      <c r="U45" s="81">
        <f>+U20+U21+U29+U30+U35+S43</f>
        <v>3498.46056</v>
      </c>
    </row>
    <row r="46" spans="1:21" ht="15.75">
      <c r="A46" s="82" t="s">
        <v>5</v>
      </c>
    </row>
    <row r="49" spans="21:21" ht="15.75">
      <c r="U49" s="71"/>
    </row>
  </sheetData>
  <mergeCells count="4">
    <mergeCell ref="N39:O39"/>
    <mergeCell ref="N40:O40"/>
    <mergeCell ref="N41:O41"/>
    <mergeCell ref="N42:O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28A3F-F3A7-4F4C-A07E-2BC940262EE5}">
  <dimension ref="A1:Z100"/>
  <sheetViews>
    <sheetView tabSelected="1" topLeftCell="A12" zoomScale="80" zoomScaleNormal="80" workbookViewId="0">
      <pane xSplit="4" ySplit="4" topLeftCell="E78" activePane="bottomRight" state="frozen"/>
      <selection pane="bottomRight" activeCell="F91" sqref="F91"/>
      <selection pane="bottomLeft"/>
      <selection pane="topRight"/>
    </sheetView>
  </sheetViews>
  <sheetFormatPr defaultColWidth="11.42578125" defaultRowHeight="15.75"/>
  <cols>
    <col min="1" max="1" width="8.28515625" style="1" customWidth="1"/>
    <col min="2" max="2" width="14.85546875" style="2" customWidth="1"/>
    <col min="3" max="3" width="13.5703125" style="2" customWidth="1"/>
    <col min="4" max="4" width="13.7109375" style="2" customWidth="1"/>
    <col min="5" max="5" width="40.5703125" style="2" customWidth="1"/>
    <col min="6" max="6" width="24.5703125" style="2" customWidth="1"/>
    <col min="7" max="7" width="16.7109375" style="2" customWidth="1"/>
    <col min="8" max="11" width="17.28515625" style="2" customWidth="1"/>
    <col min="12" max="12" width="12.42578125" style="2" customWidth="1"/>
    <col min="13" max="13" width="13.140625" style="2" bestFit="1" customWidth="1"/>
    <col min="14" max="14" width="11.5703125" style="2" customWidth="1"/>
    <col min="15" max="15" width="27.85546875" style="2" customWidth="1"/>
    <col min="16" max="16" width="11.42578125" style="45" customWidth="1"/>
    <col min="17" max="17" width="11.42578125" style="2" customWidth="1"/>
    <col min="18" max="18" width="58" style="12" customWidth="1"/>
    <col min="19" max="21" width="11.42578125" style="2" customWidth="1"/>
    <col min="22" max="22" width="14.140625" style="2" customWidth="1"/>
    <col min="23" max="23" width="11.42578125" style="2" customWidth="1"/>
    <col min="24" max="24" width="19.42578125" style="2" customWidth="1"/>
    <col min="25" max="25" width="16.85546875" style="2" customWidth="1"/>
    <col min="26" max="26" width="11.42578125" style="2" customWidth="1"/>
    <col min="27" max="16384" width="11.42578125" style="2"/>
  </cols>
  <sheetData>
    <row r="1" spans="1:25" ht="15" hidden="1" customHeight="1">
      <c r="A1" s="6" t="s">
        <v>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5" ht="15" hidden="1" customHeight="1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25" ht="15" hidden="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25" ht="15" hidden="1" customHeight="1">
      <c r="A4" s="7" t="s">
        <v>8</v>
      </c>
      <c r="B4" s="7"/>
      <c r="C4" s="7"/>
      <c r="D4" s="7"/>
      <c r="E4" s="7"/>
      <c r="F4" s="7"/>
      <c r="G4" s="7"/>
    </row>
    <row r="5" spans="1:25" ht="15" hidden="1" customHeight="1">
      <c r="A5" s="2" t="s">
        <v>9</v>
      </c>
    </row>
    <row r="6" spans="1:25" ht="15" hidden="1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P6" s="46"/>
      <c r="Q6" s="3"/>
      <c r="R6" s="54"/>
      <c r="S6" s="3"/>
      <c r="T6" s="3"/>
      <c r="U6" s="3"/>
    </row>
    <row r="7" spans="1:25" ht="15" hidden="1" customHeight="1">
      <c r="A7" s="2"/>
      <c r="P7" s="46"/>
      <c r="Q7" s="3"/>
      <c r="R7" s="54"/>
      <c r="S7" s="3"/>
      <c r="T7" s="3"/>
      <c r="U7" s="3"/>
    </row>
    <row r="8" spans="1:25" ht="16.5" hidden="1" customHeight="1">
      <c r="A8" s="8" t="s">
        <v>10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P8" s="46"/>
      <c r="Q8" s="3"/>
      <c r="R8" s="54"/>
      <c r="S8" s="3"/>
      <c r="T8" s="3"/>
      <c r="U8" s="3"/>
    </row>
    <row r="9" spans="1:25" ht="15.75" hidden="1" customHeight="1">
      <c r="P9" s="46"/>
      <c r="Q9" s="3"/>
      <c r="R9" s="54"/>
      <c r="S9" s="3"/>
      <c r="T9" s="3"/>
      <c r="U9" s="3"/>
    </row>
    <row r="10" spans="1:25" ht="15.75" hidden="1" customHeight="1">
      <c r="P10" s="46"/>
      <c r="Q10" s="3"/>
      <c r="R10" s="54"/>
      <c r="S10" s="3"/>
      <c r="T10" s="3"/>
      <c r="U10" s="3"/>
    </row>
    <row r="11" spans="1:25" ht="15.75" hidden="1" customHeight="1">
      <c r="A11" s="118" t="s">
        <v>11</v>
      </c>
      <c r="B11" s="118"/>
      <c r="C11" s="118"/>
      <c r="D11" s="118"/>
      <c r="E11" s="118"/>
      <c r="F11" s="7"/>
      <c r="G11" s="7"/>
      <c r="P11" s="46"/>
      <c r="Q11" s="3"/>
      <c r="R11" s="54"/>
      <c r="S11" s="3"/>
      <c r="T11" s="3"/>
      <c r="U11" s="3"/>
    </row>
    <row r="12" spans="1:25" ht="15.75" hidden="1" customHeight="1">
      <c r="A12" s="2" t="s">
        <v>12</v>
      </c>
      <c r="P12" s="46"/>
      <c r="Q12" s="3"/>
      <c r="R12" s="54"/>
      <c r="S12" s="3"/>
      <c r="T12" s="3"/>
      <c r="U12" s="3"/>
    </row>
    <row r="13" spans="1:25" ht="15.75" customHeight="1">
      <c r="A13" s="2"/>
      <c r="P13" s="46"/>
      <c r="Q13" s="3"/>
      <c r="R13" s="54"/>
      <c r="S13" s="3"/>
      <c r="T13" s="3"/>
      <c r="U13" s="3"/>
    </row>
    <row r="14" spans="1:25" ht="21">
      <c r="A14" s="36" t="s">
        <v>13</v>
      </c>
      <c r="B14" s="37"/>
      <c r="C14" s="37"/>
      <c r="D14" s="37"/>
      <c r="E14" s="37"/>
      <c r="F14" s="120" t="s">
        <v>14</v>
      </c>
      <c r="G14" s="120"/>
      <c r="H14" s="37"/>
      <c r="I14" s="37"/>
      <c r="J14" s="37"/>
      <c r="K14" s="37"/>
      <c r="L14" s="37"/>
      <c r="M14" s="37"/>
      <c r="N14" s="37"/>
      <c r="O14" s="37"/>
      <c r="P14" s="122" t="s">
        <v>15</v>
      </c>
      <c r="Q14" s="122"/>
      <c r="R14" s="122"/>
      <c r="S14" s="122"/>
      <c r="T14" s="122"/>
      <c r="U14" s="122"/>
      <c r="V14" s="122"/>
      <c r="W14" s="122"/>
      <c r="X14" s="122"/>
      <c r="Y14" s="122"/>
    </row>
    <row r="15" spans="1:25" ht="29.25">
      <c r="A15" s="9" t="s">
        <v>16</v>
      </c>
      <c r="B15" s="10" t="s">
        <v>17</v>
      </c>
      <c r="C15" s="9" t="s">
        <v>18</v>
      </c>
      <c r="D15" s="9" t="s">
        <v>19</v>
      </c>
      <c r="E15" s="9" t="s">
        <v>20</v>
      </c>
      <c r="F15" s="9" t="s">
        <v>21</v>
      </c>
      <c r="G15" s="38" t="s">
        <v>22</v>
      </c>
      <c r="H15" s="9" t="s">
        <v>23</v>
      </c>
      <c r="I15" s="9" t="s">
        <v>24</v>
      </c>
      <c r="J15" s="9" t="s">
        <v>25</v>
      </c>
      <c r="K15" s="38" t="s">
        <v>26</v>
      </c>
      <c r="L15" s="9" t="s">
        <v>27</v>
      </c>
      <c r="M15" s="9" t="s">
        <v>17</v>
      </c>
      <c r="N15" s="9" t="s">
        <v>14</v>
      </c>
      <c r="O15" s="9" t="s">
        <v>28</v>
      </c>
      <c r="P15" s="60" t="s">
        <v>29</v>
      </c>
      <c r="Q15" s="60" t="s">
        <v>18</v>
      </c>
      <c r="R15" s="60" t="s">
        <v>20</v>
      </c>
      <c r="S15" s="61" t="s">
        <v>21</v>
      </c>
      <c r="T15" s="61" t="s">
        <v>22</v>
      </c>
      <c r="U15" s="61" t="s">
        <v>23</v>
      </c>
      <c r="V15" s="60" t="s">
        <v>24</v>
      </c>
      <c r="W15" s="60" t="s">
        <v>27</v>
      </c>
      <c r="X15" s="60" t="s">
        <v>30</v>
      </c>
      <c r="Y15" s="60" t="s">
        <v>17</v>
      </c>
    </row>
    <row r="16" spans="1:25" ht="29.25">
      <c r="A16" s="25">
        <v>1</v>
      </c>
      <c r="B16" s="25" t="s">
        <v>31</v>
      </c>
      <c r="C16" s="31">
        <v>46</v>
      </c>
      <c r="D16" s="25"/>
      <c r="E16" s="32" t="s">
        <v>32</v>
      </c>
      <c r="F16" s="39"/>
      <c r="G16" s="26"/>
      <c r="H16" s="26">
        <v>17400</v>
      </c>
      <c r="I16" s="26">
        <f>+H16</f>
        <v>17400</v>
      </c>
      <c r="J16" s="26">
        <v>17400</v>
      </c>
      <c r="K16" s="26">
        <f>+I16-J16</f>
        <v>0</v>
      </c>
      <c r="L16" s="11" t="s">
        <v>33</v>
      </c>
      <c r="M16" s="27" t="s">
        <v>34</v>
      </c>
      <c r="N16" s="11" t="s">
        <v>35</v>
      </c>
      <c r="O16" s="33"/>
      <c r="P16" s="27"/>
      <c r="Q16" s="23"/>
      <c r="R16" s="52"/>
      <c r="S16" s="23"/>
      <c r="T16" s="24"/>
      <c r="U16" s="24"/>
      <c r="V16" s="24"/>
      <c r="W16" s="11"/>
      <c r="X16" s="62"/>
    </row>
    <row r="17" spans="1:25">
      <c r="A17" s="25">
        <v>2</v>
      </c>
      <c r="B17" s="25" t="s">
        <v>34</v>
      </c>
      <c r="C17" s="25">
        <v>18</v>
      </c>
      <c r="D17" s="25"/>
      <c r="E17" s="32"/>
      <c r="F17" s="39"/>
      <c r="G17" s="26"/>
      <c r="H17" s="26">
        <v>35139.97</v>
      </c>
      <c r="I17" s="26">
        <f>+H17</f>
        <v>35139.97</v>
      </c>
      <c r="J17" s="26">
        <v>35139.97</v>
      </c>
      <c r="K17" s="26">
        <f>+I17-J17</f>
        <v>0</v>
      </c>
      <c r="L17" s="11" t="s">
        <v>33</v>
      </c>
      <c r="M17" s="27">
        <v>45326</v>
      </c>
      <c r="N17" s="11" t="s">
        <v>35</v>
      </c>
      <c r="O17" s="33"/>
      <c r="P17" s="27"/>
      <c r="Q17" s="23"/>
      <c r="R17" s="52"/>
      <c r="S17" s="23"/>
      <c r="T17" s="24"/>
      <c r="U17" s="24"/>
      <c r="V17" s="24"/>
      <c r="W17" s="11"/>
      <c r="X17" s="62"/>
    </row>
    <row r="18" spans="1:25" ht="43.5">
      <c r="A18" s="100">
        <v>3</v>
      </c>
      <c r="B18" s="100" t="s">
        <v>36</v>
      </c>
      <c r="C18" s="101">
        <v>34</v>
      </c>
      <c r="D18" s="100" t="s">
        <v>37</v>
      </c>
      <c r="E18" s="32" t="s">
        <v>38</v>
      </c>
      <c r="F18" s="39">
        <v>0</v>
      </c>
      <c r="G18" s="26">
        <v>887.1</v>
      </c>
      <c r="H18" s="26">
        <v>887.1</v>
      </c>
      <c r="I18" s="102">
        <f>+H18+H19+H20</f>
        <v>14170.53</v>
      </c>
      <c r="J18" s="102">
        <v>14170.53</v>
      </c>
      <c r="K18" s="102">
        <f>+I18-J18</f>
        <v>0</v>
      </c>
      <c r="L18" s="111" t="s">
        <v>33</v>
      </c>
      <c r="M18" s="107" t="s">
        <v>39</v>
      </c>
      <c r="N18" s="111" t="s">
        <v>35</v>
      </c>
      <c r="O18" s="33"/>
      <c r="P18" s="107" t="s">
        <v>40</v>
      </c>
      <c r="Q18" s="106" t="s">
        <v>41</v>
      </c>
      <c r="R18" s="28" t="s">
        <v>42</v>
      </c>
      <c r="S18" s="58">
        <v>5</v>
      </c>
      <c r="T18" s="51">
        <v>48</v>
      </c>
      <c r="U18" s="29">
        <f t="shared" ref="U18:U20" si="0">+S18*T18</f>
        <v>240</v>
      </c>
      <c r="V18" s="108">
        <f>+U18+U19+U20</f>
        <v>290.62</v>
      </c>
      <c r="W18" s="11"/>
      <c r="X18" s="62"/>
    </row>
    <row r="19" spans="1:25" ht="43.5">
      <c r="A19" s="100"/>
      <c r="B19" s="100"/>
      <c r="C19" s="101"/>
      <c r="D19" s="100"/>
      <c r="E19" s="32" t="s">
        <v>43</v>
      </c>
      <c r="F19" s="39">
        <v>5000</v>
      </c>
      <c r="G19" s="26">
        <v>1.5682499999999999</v>
      </c>
      <c r="H19" s="26">
        <v>7841.25</v>
      </c>
      <c r="I19" s="102"/>
      <c r="J19" s="102"/>
      <c r="K19" s="102"/>
      <c r="L19" s="111"/>
      <c r="M19" s="107"/>
      <c r="N19" s="111"/>
      <c r="O19" s="33"/>
      <c r="P19" s="107"/>
      <c r="Q19" s="106"/>
      <c r="R19" s="33" t="s">
        <v>44</v>
      </c>
      <c r="S19" s="58">
        <v>1</v>
      </c>
      <c r="T19" s="51">
        <v>50</v>
      </c>
      <c r="U19" s="29">
        <f t="shared" si="0"/>
        <v>50</v>
      </c>
      <c r="V19" s="108"/>
      <c r="W19" s="11"/>
      <c r="X19" s="62"/>
    </row>
    <row r="20" spans="1:25" ht="29.25">
      <c r="A20" s="100"/>
      <c r="B20" s="100"/>
      <c r="C20" s="101"/>
      <c r="D20" s="100"/>
      <c r="E20" s="32" t="s">
        <v>45</v>
      </c>
      <c r="F20" s="39">
        <v>0</v>
      </c>
      <c r="G20" s="26">
        <v>5442.18</v>
      </c>
      <c r="H20" s="26">
        <v>5442.18</v>
      </c>
      <c r="I20" s="102"/>
      <c r="J20" s="102"/>
      <c r="K20" s="102"/>
      <c r="L20" s="111"/>
      <c r="M20" s="107"/>
      <c r="N20" s="111"/>
      <c r="O20" s="33"/>
      <c r="P20" s="107"/>
      <c r="Q20" s="106"/>
      <c r="R20" s="33" t="s">
        <v>46</v>
      </c>
      <c r="S20" s="58">
        <v>8</v>
      </c>
      <c r="T20" s="51">
        <v>7.7499999999999999E-2</v>
      </c>
      <c r="U20" s="29">
        <f t="shared" si="0"/>
        <v>0.62</v>
      </c>
      <c r="V20" s="108"/>
      <c r="W20" s="11"/>
      <c r="X20" s="62"/>
    </row>
    <row r="21" spans="1:25" ht="30" customHeight="1">
      <c r="A21" s="100">
        <v>4</v>
      </c>
      <c r="B21" s="136" t="s">
        <v>47</v>
      </c>
      <c r="C21" s="101">
        <v>43</v>
      </c>
      <c r="D21" s="100" t="s">
        <v>48</v>
      </c>
      <c r="E21" s="32" t="s">
        <v>49</v>
      </c>
      <c r="F21" s="39">
        <v>117</v>
      </c>
      <c r="G21" s="26">
        <v>0.93720000000000003</v>
      </c>
      <c r="H21" s="137">
        <f>+F21*G21</f>
        <v>109.6524</v>
      </c>
      <c r="I21" s="102">
        <f>+H21+H22+H24+H25</f>
        <v>15393.082399999999</v>
      </c>
      <c r="J21" s="138">
        <v>15393.08</v>
      </c>
      <c r="K21" s="138">
        <f>+I21-J21</f>
        <v>2.3999999993975507E-3</v>
      </c>
      <c r="L21" s="111" t="s">
        <v>33</v>
      </c>
      <c r="M21" s="107" t="s">
        <v>50</v>
      </c>
      <c r="N21" s="111" t="s">
        <v>35</v>
      </c>
      <c r="O21" s="33"/>
      <c r="P21" s="107">
        <v>45448</v>
      </c>
      <c r="Q21" s="106" t="s">
        <v>51</v>
      </c>
      <c r="R21" s="28" t="s">
        <v>52</v>
      </c>
      <c r="S21" s="58">
        <v>1</v>
      </c>
      <c r="T21" s="51">
        <v>240</v>
      </c>
      <c r="U21" s="29">
        <f t="shared" ref="U21:U25" si="1">+S21*T21</f>
        <v>240</v>
      </c>
      <c r="V21" s="108">
        <f>+U21+U22+U23+U24+U25</f>
        <v>1111.9335000000001</v>
      </c>
      <c r="W21" s="111" t="s">
        <v>53</v>
      </c>
      <c r="X21" s="100"/>
      <c r="Y21" s="105"/>
    </row>
    <row r="22" spans="1:25" s="12" customFormat="1" ht="27" customHeight="1">
      <c r="A22" s="100"/>
      <c r="B22" s="136"/>
      <c r="C22" s="101"/>
      <c r="D22" s="100"/>
      <c r="E22" s="103" t="s">
        <v>54</v>
      </c>
      <c r="F22" s="116">
        <v>1000</v>
      </c>
      <c r="G22" s="102">
        <v>2</v>
      </c>
      <c r="H22" s="138">
        <f t="shared" ref="H22:H24" si="2">+F22*G22</f>
        <v>2000</v>
      </c>
      <c r="I22" s="102"/>
      <c r="J22" s="138"/>
      <c r="K22" s="138"/>
      <c r="L22" s="111"/>
      <c r="M22" s="107"/>
      <c r="N22" s="111"/>
      <c r="O22" s="33"/>
      <c r="P22" s="107"/>
      <c r="Q22" s="106"/>
      <c r="R22" s="28" t="s">
        <v>55</v>
      </c>
      <c r="S22" s="58">
        <v>2</v>
      </c>
      <c r="T22" s="51">
        <v>46.2</v>
      </c>
      <c r="U22" s="29">
        <f t="shared" si="1"/>
        <v>92.4</v>
      </c>
      <c r="V22" s="108"/>
      <c r="W22" s="111"/>
      <c r="X22" s="100"/>
      <c r="Y22" s="105"/>
    </row>
    <row r="23" spans="1:25" s="12" customFormat="1" ht="18.75" customHeight="1">
      <c r="A23" s="100"/>
      <c r="B23" s="136"/>
      <c r="C23" s="101"/>
      <c r="D23" s="100"/>
      <c r="E23" s="103"/>
      <c r="F23" s="116"/>
      <c r="G23" s="102"/>
      <c r="H23" s="138"/>
      <c r="I23" s="102"/>
      <c r="J23" s="138"/>
      <c r="K23" s="138"/>
      <c r="L23" s="111"/>
      <c r="M23" s="107"/>
      <c r="N23" s="111"/>
      <c r="O23" s="33"/>
      <c r="P23" s="107"/>
      <c r="Q23" s="106"/>
      <c r="R23" s="63" t="s">
        <v>56</v>
      </c>
      <c r="S23" s="58">
        <v>1</v>
      </c>
      <c r="T23" s="51">
        <v>720</v>
      </c>
      <c r="U23" s="29">
        <f t="shared" si="1"/>
        <v>720</v>
      </c>
      <c r="V23" s="108"/>
      <c r="W23" s="111"/>
      <c r="X23" s="100"/>
      <c r="Y23" s="105"/>
    </row>
    <row r="24" spans="1:25" ht="43.5">
      <c r="A24" s="100"/>
      <c r="B24" s="136"/>
      <c r="C24" s="101"/>
      <c r="D24" s="100"/>
      <c r="E24" s="32" t="s">
        <v>57</v>
      </c>
      <c r="F24" s="39">
        <v>5000</v>
      </c>
      <c r="G24" s="26">
        <v>1.5682499999999999</v>
      </c>
      <c r="H24" s="137">
        <f t="shared" si="2"/>
        <v>7841.25</v>
      </c>
      <c r="I24" s="102"/>
      <c r="J24" s="138"/>
      <c r="K24" s="138"/>
      <c r="L24" s="111"/>
      <c r="M24" s="107"/>
      <c r="N24" s="111"/>
      <c r="O24" s="33"/>
      <c r="P24" s="107"/>
      <c r="Q24" s="106"/>
      <c r="R24" s="63" t="s">
        <v>58</v>
      </c>
      <c r="S24" s="58">
        <v>1</v>
      </c>
      <c r="T24" s="51">
        <v>50</v>
      </c>
      <c r="U24" s="29">
        <f t="shared" si="1"/>
        <v>50</v>
      </c>
      <c r="V24" s="108"/>
      <c r="W24" s="111"/>
      <c r="X24" s="100"/>
      <c r="Y24" s="105"/>
    </row>
    <row r="25" spans="1:25" ht="29.25">
      <c r="A25" s="100"/>
      <c r="B25" s="136"/>
      <c r="C25" s="101"/>
      <c r="D25" s="100"/>
      <c r="E25" s="32" t="s">
        <v>59</v>
      </c>
      <c r="F25" s="39">
        <v>0</v>
      </c>
      <c r="G25" s="26">
        <v>5442.18</v>
      </c>
      <c r="H25" s="137">
        <v>5442.18</v>
      </c>
      <c r="I25" s="102"/>
      <c r="J25" s="138"/>
      <c r="K25" s="138"/>
      <c r="L25" s="111"/>
      <c r="M25" s="107"/>
      <c r="N25" s="111"/>
      <c r="O25" s="33"/>
      <c r="P25" s="107"/>
      <c r="Q25" s="106"/>
      <c r="R25" s="28" t="s">
        <v>60</v>
      </c>
      <c r="S25" s="58">
        <v>115</v>
      </c>
      <c r="T25" s="51">
        <v>8.2900000000000001E-2</v>
      </c>
      <c r="U25" s="29">
        <f t="shared" si="1"/>
        <v>9.5335000000000001</v>
      </c>
      <c r="V25" s="108"/>
      <c r="W25" s="111"/>
      <c r="X25" s="100"/>
      <c r="Y25" s="105"/>
    </row>
    <row r="26" spans="1:25" s="12" customFormat="1" ht="29.25">
      <c r="A26" s="100">
        <v>5</v>
      </c>
      <c r="B26" s="136" t="s">
        <v>61</v>
      </c>
      <c r="C26" s="101">
        <v>75</v>
      </c>
      <c r="D26" s="100" t="s">
        <v>62</v>
      </c>
      <c r="E26" s="32" t="s">
        <v>63</v>
      </c>
      <c r="F26" s="39">
        <v>0</v>
      </c>
      <c r="G26" s="26">
        <v>13264.19</v>
      </c>
      <c r="H26" s="137">
        <v>13264.19</v>
      </c>
      <c r="I26" s="102">
        <f>+H26+H27+H28+H29+H30+H32</f>
        <v>39861.923799999997</v>
      </c>
      <c r="J26" s="138">
        <v>39861.919999999998</v>
      </c>
      <c r="K26" s="138">
        <f>+I26-J26</f>
        <v>3.7999999985913746E-3</v>
      </c>
      <c r="L26" s="111" t="s">
        <v>33</v>
      </c>
      <c r="M26" s="107">
        <v>45633</v>
      </c>
      <c r="N26" s="111" t="s">
        <v>35</v>
      </c>
      <c r="O26" s="110"/>
      <c r="P26" s="107">
        <v>45358</v>
      </c>
      <c r="Q26" s="106" t="s">
        <v>64</v>
      </c>
      <c r="R26" s="28" t="s">
        <v>65</v>
      </c>
      <c r="S26" s="58">
        <v>1</v>
      </c>
      <c r="T26" s="51">
        <v>240</v>
      </c>
      <c r="U26" s="29">
        <f t="shared" ref="U26:U32" si="3">+S26*T26</f>
        <v>240</v>
      </c>
      <c r="V26" s="108">
        <f>+U26+U27+U28+U29+U30+U31+U32</f>
        <v>3293.9506999999999</v>
      </c>
      <c r="W26" s="111" t="s">
        <v>66</v>
      </c>
      <c r="X26" s="100" t="s">
        <v>67</v>
      </c>
      <c r="Y26" s="112"/>
    </row>
    <row r="27" spans="1:25" s="12" customFormat="1" ht="34.5" customHeight="1">
      <c r="A27" s="100"/>
      <c r="B27" s="136"/>
      <c r="C27" s="101"/>
      <c r="D27" s="100"/>
      <c r="E27" s="32" t="s">
        <v>68</v>
      </c>
      <c r="F27" s="39">
        <v>7573</v>
      </c>
      <c r="G27" s="49">
        <v>1.3939999999999999</v>
      </c>
      <c r="H27" s="137">
        <f>+F27*G27</f>
        <v>10556.761999999999</v>
      </c>
      <c r="I27" s="102"/>
      <c r="J27" s="138"/>
      <c r="K27" s="138"/>
      <c r="L27" s="111"/>
      <c r="M27" s="107"/>
      <c r="N27" s="111"/>
      <c r="O27" s="110"/>
      <c r="P27" s="107"/>
      <c r="Q27" s="106"/>
      <c r="R27" s="28" t="s">
        <v>69</v>
      </c>
      <c r="S27" s="58">
        <v>13</v>
      </c>
      <c r="T27" s="51">
        <v>48</v>
      </c>
      <c r="U27" s="29">
        <f t="shared" si="3"/>
        <v>624</v>
      </c>
      <c r="V27" s="108"/>
      <c r="W27" s="111"/>
      <c r="X27" s="100"/>
      <c r="Y27" s="112"/>
    </row>
    <row r="28" spans="1:25" s="12" customFormat="1" ht="35.25" customHeight="1">
      <c r="A28" s="100"/>
      <c r="B28" s="136"/>
      <c r="C28" s="101"/>
      <c r="D28" s="100"/>
      <c r="E28" s="32" t="s">
        <v>70</v>
      </c>
      <c r="F28" s="39">
        <v>5000</v>
      </c>
      <c r="G28" s="26">
        <v>1.5682499999999999</v>
      </c>
      <c r="H28" s="137">
        <f>+F28*G28</f>
        <v>7841.25</v>
      </c>
      <c r="I28" s="102"/>
      <c r="J28" s="138"/>
      <c r="K28" s="138"/>
      <c r="L28" s="111"/>
      <c r="M28" s="107"/>
      <c r="N28" s="111"/>
      <c r="O28" s="110"/>
      <c r="P28" s="107"/>
      <c r="Q28" s="106"/>
      <c r="R28" s="28" t="s">
        <v>71</v>
      </c>
      <c r="S28" s="58">
        <v>1</v>
      </c>
      <c r="T28" s="51">
        <v>720</v>
      </c>
      <c r="U28" s="29">
        <f t="shared" si="3"/>
        <v>720</v>
      </c>
      <c r="V28" s="108"/>
      <c r="W28" s="111"/>
      <c r="X28" s="100"/>
      <c r="Y28" s="112"/>
    </row>
    <row r="29" spans="1:25" s="12" customFormat="1" ht="43.5">
      <c r="A29" s="100"/>
      <c r="B29" s="136"/>
      <c r="C29" s="101"/>
      <c r="D29" s="100"/>
      <c r="E29" s="32" t="s">
        <v>72</v>
      </c>
      <c r="F29" s="39">
        <v>1000</v>
      </c>
      <c r="G29" s="26">
        <v>2</v>
      </c>
      <c r="H29" s="137">
        <f>+F29*G29</f>
        <v>2000</v>
      </c>
      <c r="I29" s="102"/>
      <c r="J29" s="138"/>
      <c r="K29" s="138"/>
      <c r="L29" s="111"/>
      <c r="M29" s="107"/>
      <c r="N29" s="111"/>
      <c r="O29" s="110"/>
      <c r="P29" s="107"/>
      <c r="Q29" s="106"/>
      <c r="R29" s="28" t="s">
        <v>73</v>
      </c>
      <c r="S29" s="58">
        <v>9439</v>
      </c>
      <c r="T29" s="51">
        <v>0.11600000000000001</v>
      </c>
      <c r="U29" s="29">
        <f t="shared" si="3"/>
        <v>1094.924</v>
      </c>
      <c r="V29" s="108"/>
      <c r="W29" s="111"/>
      <c r="X29" s="100"/>
      <c r="Y29" s="112"/>
    </row>
    <row r="30" spans="1:25" s="12" customFormat="1" ht="15">
      <c r="A30" s="100"/>
      <c r="B30" s="136"/>
      <c r="C30" s="101"/>
      <c r="D30" s="100"/>
      <c r="E30" s="119" t="s">
        <v>74</v>
      </c>
      <c r="F30" s="116">
        <v>3</v>
      </c>
      <c r="G30" s="102">
        <v>0.55759999999999998</v>
      </c>
      <c r="H30" s="138">
        <f>+F30*G30</f>
        <v>1.6728000000000001</v>
      </c>
      <c r="I30" s="102"/>
      <c r="J30" s="138"/>
      <c r="K30" s="138"/>
      <c r="L30" s="111"/>
      <c r="M30" s="107"/>
      <c r="N30" s="111"/>
      <c r="O30" s="110"/>
      <c r="P30" s="107"/>
      <c r="Q30" s="106"/>
      <c r="R30" s="28" t="s">
        <v>75</v>
      </c>
      <c r="S30" s="58">
        <v>1</v>
      </c>
      <c r="T30" s="51">
        <v>50</v>
      </c>
      <c r="U30" s="29">
        <f t="shared" si="3"/>
        <v>50</v>
      </c>
      <c r="V30" s="108"/>
      <c r="W30" s="111"/>
      <c r="X30" s="100"/>
      <c r="Y30" s="112"/>
    </row>
    <row r="31" spans="1:25" s="12" customFormat="1" ht="15">
      <c r="A31" s="100"/>
      <c r="B31" s="136"/>
      <c r="C31" s="101"/>
      <c r="D31" s="100"/>
      <c r="E31" s="119"/>
      <c r="F31" s="116"/>
      <c r="G31" s="102"/>
      <c r="H31" s="138"/>
      <c r="I31" s="102"/>
      <c r="J31" s="138"/>
      <c r="K31" s="138"/>
      <c r="L31" s="111"/>
      <c r="M31" s="107"/>
      <c r="N31" s="111"/>
      <c r="O31" s="110"/>
      <c r="P31" s="107"/>
      <c r="Q31" s="106"/>
      <c r="R31" s="28" t="s">
        <v>76</v>
      </c>
      <c r="S31" s="58">
        <v>11942</v>
      </c>
      <c r="T31" s="51">
        <v>4.7300000000000002E-2</v>
      </c>
      <c r="U31" s="29">
        <f t="shared" si="3"/>
        <v>564.85660000000007</v>
      </c>
      <c r="V31" s="108"/>
      <c r="W31" s="111"/>
      <c r="X31" s="100"/>
      <c r="Y31" s="112"/>
    </row>
    <row r="32" spans="1:25" s="12" customFormat="1" ht="15">
      <c r="A32" s="100"/>
      <c r="B32" s="136"/>
      <c r="C32" s="101"/>
      <c r="D32" s="100"/>
      <c r="E32" s="32" t="s">
        <v>77</v>
      </c>
      <c r="F32" s="39">
        <v>11570</v>
      </c>
      <c r="G32" s="26">
        <v>0.53569999999999995</v>
      </c>
      <c r="H32" s="137">
        <f>+F32*G32</f>
        <v>6198.0489999999991</v>
      </c>
      <c r="I32" s="102"/>
      <c r="J32" s="138"/>
      <c r="K32" s="138"/>
      <c r="L32" s="111"/>
      <c r="M32" s="107"/>
      <c r="N32" s="111"/>
      <c r="O32" s="110"/>
      <c r="P32" s="107"/>
      <c r="Q32" s="106"/>
      <c r="R32" s="28" t="s">
        <v>78</v>
      </c>
      <c r="S32" s="58">
        <v>3</v>
      </c>
      <c r="T32" s="51">
        <v>5.67E-2</v>
      </c>
      <c r="U32" s="29">
        <f t="shared" si="3"/>
        <v>0.1701</v>
      </c>
      <c r="V32" s="108"/>
      <c r="W32" s="111"/>
      <c r="X32" s="100"/>
      <c r="Y32" s="112"/>
    </row>
    <row r="33" spans="1:25" ht="37.5" customHeight="1">
      <c r="A33" s="100">
        <v>6</v>
      </c>
      <c r="B33" s="136" t="s">
        <v>79</v>
      </c>
      <c r="C33" s="101">
        <v>69</v>
      </c>
      <c r="D33" s="100" t="s">
        <v>80</v>
      </c>
      <c r="E33" s="32" t="s">
        <v>70</v>
      </c>
      <c r="F33" s="39">
        <v>5000</v>
      </c>
      <c r="G33" s="26">
        <v>1.5682499999999999</v>
      </c>
      <c r="H33" s="137">
        <f>+F33*G33</f>
        <v>7841.25</v>
      </c>
      <c r="I33" s="102">
        <f>+H33+H34+H35+H37+H39+H36</f>
        <v>28586.928599999999</v>
      </c>
      <c r="J33" s="138">
        <v>28586.93</v>
      </c>
      <c r="K33" s="138">
        <f>+I33-J33</f>
        <v>-1.4000000010128133E-3</v>
      </c>
      <c r="L33" s="111" t="s">
        <v>33</v>
      </c>
      <c r="M33" s="107">
        <v>45542</v>
      </c>
      <c r="N33" s="111" t="s">
        <v>35</v>
      </c>
      <c r="O33" s="113"/>
      <c r="P33" s="107">
        <v>45632</v>
      </c>
      <c r="Q33" s="106" t="s">
        <v>81</v>
      </c>
      <c r="R33" s="28" t="s">
        <v>82</v>
      </c>
      <c r="S33" s="58">
        <v>1</v>
      </c>
      <c r="T33" s="51">
        <v>240</v>
      </c>
      <c r="U33" s="29">
        <f t="shared" ref="U33:U39" si="4">+S33*T33</f>
        <v>240</v>
      </c>
      <c r="V33" s="108">
        <f>+U33+U34+U35+U36+U37+U38+U39</f>
        <v>2047.8467999999998</v>
      </c>
      <c r="W33" s="111" t="s">
        <v>53</v>
      </c>
      <c r="X33" s="100"/>
      <c r="Y33" s="105"/>
    </row>
    <row r="34" spans="1:25" ht="29.25">
      <c r="A34" s="100"/>
      <c r="B34" s="136"/>
      <c r="C34" s="101"/>
      <c r="D34" s="100"/>
      <c r="E34" s="32" t="s">
        <v>83</v>
      </c>
      <c r="F34" s="39">
        <v>1428</v>
      </c>
      <c r="G34" s="26">
        <v>1.3939999999999999</v>
      </c>
      <c r="H34" s="137">
        <f t="shared" ref="H34:H36" si="5">+F34*G34</f>
        <v>1990.6319999999998</v>
      </c>
      <c r="I34" s="102"/>
      <c r="J34" s="138"/>
      <c r="K34" s="138"/>
      <c r="L34" s="111"/>
      <c r="M34" s="107"/>
      <c r="N34" s="111"/>
      <c r="O34" s="113"/>
      <c r="P34" s="107"/>
      <c r="Q34" s="106"/>
      <c r="R34" s="28" t="s">
        <v>84</v>
      </c>
      <c r="S34" s="58">
        <v>15</v>
      </c>
      <c r="T34" s="51">
        <v>46.2</v>
      </c>
      <c r="U34" s="29">
        <f t="shared" si="4"/>
        <v>693</v>
      </c>
      <c r="V34" s="108"/>
      <c r="W34" s="111"/>
      <c r="X34" s="100"/>
      <c r="Y34" s="105"/>
    </row>
    <row r="35" spans="1:25" ht="29.25">
      <c r="A35" s="100"/>
      <c r="B35" s="136"/>
      <c r="C35" s="101"/>
      <c r="D35" s="100"/>
      <c r="E35" s="32" t="s">
        <v>85</v>
      </c>
      <c r="F35" s="39">
        <v>1000</v>
      </c>
      <c r="G35" s="26">
        <v>2</v>
      </c>
      <c r="H35" s="137">
        <f t="shared" si="5"/>
        <v>2000</v>
      </c>
      <c r="I35" s="102"/>
      <c r="J35" s="138"/>
      <c r="K35" s="138"/>
      <c r="L35" s="111"/>
      <c r="M35" s="107"/>
      <c r="N35" s="111"/>
      <c r="O35" s="113"/>
      <c r="P35" s="107"/>
      <c r="Q35" s="106"/>
      <c r="R35" s="28" t="s">
        <v>86</v>
      </c>
      <c r="S35" s="58">
        <v>1</v>
      </c>
      <c r="T35" s="51">
        <v>720</v>
      </c>
      <c r="U35" s="29">
        <f t="shared" si="4"/>
        <v>720</v>
      </c>
      <c r="V35" s="108"/>
      <c r="W35" s="111"/>
      <c r="X35" s="100"/>
      <c r="Y35" s="105"/>
    </row>
    <row r="36" spans="1:25" ht="29.25">
      <c r="A36" s="100"/>
      <c r="B36" s="136"/>
      <c r="C36" s="101"/>
      <c r="D36" s="100"/>
      <c r="E36" s="48" t="s">
        <v>87</v>
      </c>
      <c r="F36" s="39">
        <v>118</v>
      </c>
      <c r="G36" s="49">
        <v>0.93720000000000003</v>
      </c>
      <c r="H36" s="137">
        <f t="shared" si="5"/>
        <v>110.5896</v>
      </c>
      <c r="I36" s="102"/>
      <c r="J36" s="138"/>
      <c r="K36" s="138"/>
      <c r="L36" s="111"/>
      <c r="M36" s="107"/>
      <c r="N36" s="111"/>
      <c r="O36" s="113"/>
      <c r="P36" s="107"/>
      <c r="Q36" s="106"/>
      <c r="R36" s="28" t="s">
        <v>88</v>
      </c>
      <c r="S36" s="58">
        <v>1014</v>
      </c>
      <c r="T36" s="51">
        <v>0.123</v>
      </c>
      <c r="U36" s="29">
        <f t="shared" si="4"/>
        <v>124.72199999999999</v>
      </c>
      <c r="V36" s="108"/>
      <c r="W36" s="111"/>
      <c r="X36" s="100"/>
      <c r="Y36" s="105"/>
    </row>
    <row r="37" spans="1:25" ht="15">
      <c r="A37" s="100"/>
      <c r="B37" s="136"/>
      <c r="C37" s="101"/>
      <c r="D37" s="100"/>
      <c r="E37" s="103" t="s">
        <v>89</v>
      </c>
      <c r="F37" s="116">
        <v>6310</v>
      </c>
      <c r="G37" s="121">
        <v>0.53569999999999995</v>
      </c>
      <c r="H37" s="138">
        <f>+F37*G37</f>
        <v>3380.2669999999998</v>
      </c>
      <c r="I37" s="102"/>
      <c r="J37" s="138"/>
      <c r="K37" s="138"/>
      <c r="L37" s="111"/>
      <c r="M37" s="107"/>
      <c r="N37" s="111"/>
      <c r="O37" s="113"/>
      <c r="P37" s="107"/>
      <c r="Q37" s="106"/>
      <c r="R37" s="28" t="s">
        <v>90</v>
      </c>
      <c r="S37" s="58">
        <v>1</v>
      </c>
      <c r="T37" s="51">
        <v>50</v>
      </c>
      <c r="U37" s="29">
        <f t="shared" si="4"/>
        <v>50</v>
      </c>
      <c r="V37" s="108"/>
      <c r="W37" s="111"/>
      <c r="X37" s="100"/>
      <c r="Y37" s="105"/>
    </row>
    <row r="38" spans="1:25" ht="15">
      <c r="A38" s="100"/>
      <c r="B38" s="136"/>
      <c r="C38" s="101"/>
      <c r="D38" s="100"/>
      <c r="E38" s="103"/>
      <c r="F38" s="116"/>
      <c r="G38" s="121"/>
      <c r="H38" s="138"/>
      <c r="I38" s="102"/>
      <c r="J38" s="138"/>
      <c r="K38" s="138"/>
      <c r="L38" s="111"/>
      <c r="M38" s="107"/>
      <c r="N38" s="111"/>
      <c r="O38" s="113"/>
      <c r="P38" s="107"/>
      <c r="Q38" s="106"/>
      <c r="R38" s="28" t="s">
        <v>91</v>
      </c>
      <c r="S38" s="58">
        <v>114</v>
      </c>
      <c r="T38" s="51">
        <v>8.2900000000000001E-2</v>
      </c>
      <c r="U38" s="29">
        <f t="shared" si="4"/>
        <v>9.4505999999999997</v>
      </c>
      <c r="V38" s="108"/>
      <c r="W38" s="111"/>
      <c r="X38" s="100"/>
      <c r="Y38" s="105"/>
    </row>
    <row r="39" spans="1:25" ht="29.25">
      <c r="A39" s="100"/>
      <c r="B39" s="136"/>
      <c r="C39" s="101"/>
      <c r="D39" s="100"/>
      <c r="E39" s="32" t="s">
        <v>92</v>
      </c>
      <c r="F39" s="39">
        <v>0</v>
      </c>
      <c r="G39" s="26">
        <v>13264.19</v>
      </c>
      <c r="H39" s="137">
        <v>13264.19</v>
      </c>
      <c r="I39" s="102"/>
      <c r="J39" s="138"/>
      <c r="K39" s="138"/>
      <c r="L39" s="111"/>
      <c r="M39" s="107"/>
      <c r="N39" s="111"/>
      <c r="O39" s="113"/>
      <c r="P39" s="107"/>
      <c r="Q39" s="106"/>
      <c r="R39" s="28" t="s">
        <v>93</v>
      </c>
      <c r="S39" s="58">
        <v>4454</v>
      </c>
      <c r="T39" s="51">
        <v>4.7300000000000002E-2</v>
      </c>
      <c r="U39" s="29">
        <f t="shared" si="4"/>
        <v>210.67420000000001</v>
      </c>
      <c r="V39" s="108"/>
      <c r="W39" s="111"/>
      <c r="X39" s="100"/>
      <c r="Y39" s="105"/>
    </row>
    <row r="40" spans="1:25" ht="15">
      <c r="A40" s="100">
        <v>7</v>
      </c>
      <c r="B40" s="136" t="s">
        <v>94</v>
      </c>
      <c r="C40" s="101">
        <v>95</v>
      </c>
      <c r="D40" s="100" t="s">
        <v>95</v>
      </c>
      <c r="E40" s="103" t="s">
        <v>96</v>
      </c>
      <c r="F40" s="116">
        <v>0</v>
      </c>
      <c r="G40" s="102">
        <v>13264.19</v>
      </c>
      <c r="H40" s="138">
        <v>13264.19</v>
      </c>
      <c r="I40" s="102">
        <f>+H40+H42+H43+H44+H45</f>
        <v>45234.922200000001</v>
      </c>
      <c r="J40" s="138">
        <v>45234.92</v>
      </c>
      <c r="K40" s="138">
        <f>+I40-J40</f>
        <v>2.2000000026309863E-3</v>
      </c>
      <c r="L40" s="111" t="s">
        <v>33</v>
      </c>
      <c r="M40" s="107">
        <v>45543</v>
      </c>
      <c r="N40" s="111" t="s">
        <v>35</v>
      </c>
      <c r="O40" s="110"/>
      <c r="P40" s="107">
        <v>45481</v>
      </c>
      <c r="Q40" s="109" t="s">
        <v>97</v>
      </c>
      <c r="R40" s="59" t="s">
        <v>98</v>
      </c>
      <c r="S40" s="58">
        <v>1</v>
      </c>
      <c r="T40" s="51">
        <v>240</v>
      </c>
      <c r="U40" s="29">
        <f t="shared" ref="U40:U46" si="6">+S40*T40</f>
        <v>240</v>
      </c>
      <c r="V40" s="108">
        <f>+U40+U41+U42+U43+U44+U45+U46</f>
        <v>3585.4222999999997</v>
      </c>
      <c r="W40" s="111" t="s">
        <v>53</v>
      </c>
      <c r="X40" s="100" t="s">
        <v>67</v>
      </c>
      <c r="Y40" s="112"/>
    </row>
    <row r="41" spans="1:25" ht="15">
      <c r="A41" s="100"/>
      <c r="B41" s="136"/>
      <c r="C41" s="101"/>
      <c r="D41" s="100"/>
      <c r="E41" s="103"/>
      <c r="F41" s="116"/>
      <c r="G41" s="102"/>
      <c r="H41" s="138"/>
      <c r="I41" s="102"/>
      <c r="J41" s="138"/>
      <c r="K41" s="138"/>
      <c r="L41" s="111"/>
      <c r="M41" s="107"/>
      <c r="N41" s="111"/>
      <c r="O41" s="110"/>
      <c r="P41" s="107"/>
      <c r="Q41" s="109"/>
      <c r="R41" s="33" t="s">
        <v>99</v>
      </c>
      <c r="S41" s="58">
        <v>13</v>
      </c>
      <c r="T41" s="51">
        <v>48</v>
      </c>
      <c r="U41" s="29">
        <f t="shared" si="6"/>
        <v>624</v>
      </c>
      <c r="V41" s="108"/>
      <c r="W41" s="111"/>
      <c r="X41" s="100"/>
      <c r="Y41" s="112"/>
    </row>
    <row r="42" spans="1:25" ht="36" customHeight="1">
      <c r="A42" s="100"/>
      <c r="B42" s="136"/>
      <c r="C42" s="101"/>
      <c r="D42" s="100"/>
      <c r="E42" s="32" t="s">
        <v>70</v>
      </c>
      <c r="F42" s="39">
        <v>5000</v>
      </c>
      <c r="G42" s="26">
        <v>1.5682499999999999</v>
      </c>
      <c r="H42" s="139">
        <v>7841.25</v>
      </c>
      <c r="I42" s="102"/>
      <c r="J42" s="138"/>
      <c r="K42" s="138"/>
      <c r="L42" s="111"/>
      <c r="M42" s="107"/>
      <c r="N42" s="111"/>
      <c r="O42" s="110"/>
      <c r="P42" s="107"/>
      <c r="Q42" s="109"/>
      <c r="R42" s="33" t="s">
        <v>100</v>
      </c>
      <c r="S42" s="58">
        <v>1</v>
      </c>
      <c r="T42" s="51">
        <v>720</v>
      </c>
      <c r="U42" s="29">
        <f t="shared" si="6"/>
        <v>720</v>
      </c>
      <c r="V42" s="108"/>
      <c r="W42" s="111"/>
      <c r="X42" s="100"/>
      <c r="Y42" s="112"/>
    </row>
    <row r="43" spans="1:25" ht="43.5">
      <c r="A43" s="100"/>
      <c r="B43" s="136"/>
      <c r="C43" s="101"/>
      <c r="D43" s="100"/>
      <c r="E43" s="32" t="s">
        <v>101</v>
      </c>
      <c r="F43" s="39">
        <v>10847</v>
      </c>
      <c r="G43" s="26">
        <v>1.3069</v>
      </c>
      <c r="H43" s="139">
        <f>+F43*G43</f>
        <v>14175.944299999999</v>
      </c>
      <c r="I43" s="102"/>
      <c r="J43" s="138"/>
      <c r="K43" s="138"/>
      <c r="L43" s="111"/>
      <c r="M43" s="107"/>
      <c r="N43" s="111"/>
      <c r="O43" s="110"/>
      <c r="P43" s="107"/>
      <c r="Q43" s="109"/>
      <c r="R43" s="33" t="s">
        <v>102</v>
      </c>
      <c r="S43" s="58">
        <v>11329</v>
      </c>
      <c r="T43" s="51">
        <v>0.11600000000000001</v>
      </c>
      <c r="U43" s="29">
        <f t="shared" si="6"/>
        <v>1314.164</v>
      </c>
      <c r="V43" s="108"/>
      <c r="W43" s="111"/>
      <c r="X43" s="100"/>
      <c r="Y43" s="112"/>
    </row>
    <row r="44" spans="1:25" ht="43.5">
      <c r="A44" s="100"/>
      <c r="B44" s="136"/>
      <c r="C44" s="101"/>
      <c r="D44" s="100"/>
      <c r="E44" s="32" t="s">
        <v>103</v>
      </c>
      <c r="F44" s="39">
        <v>1000</v>
      </c>
      <c r="G44" s="26">
        <v>2</v>
      </c>
      <c r="H44" s="139">
        <f>+F44*G44</f>
        <v>2000</v>
      </c>
      <c r="I44" s="102"/>
      <c r="J44" s="138"/>
      <c r="K44" s="138"/>
      <c r="L44" s="111"/>
      <c r="M44" s="107"/>
      <c r="N44" s="111"/>
      <c r="O44" s="110"/>
      <c r="P44" s="107"/>
      <c r="Q44" s="109"/>
      <c r="R44" s="33" t="s">
        <v>104</v>
      </c>
      <c r="S44" s="58">
        <v>1</v>
      </c>
      <c r="T44" s="51">
        <v>50</v>
      </c>
      <c r="U44" s="29">
        <f t="shared" si="6"/>
        <v>50</v>
      </c>
      <c r="V44" s="108"/>
      <c r="W44" s="111"/>
      <c r="X44" s="100"/>
      <c r="Y44" s="112"/>
    </row>
    <row r="45" spans="1:25" ht="15">
      <c r="A45" s="100"/>
      <c r="B45" s="136"/>
      <c r="C45" s="101"/>
      <c r="D45" s="100"/>
      <c r="E45" s="103" t="s">
        <v>105</v>
      </c>
      <c r="F45" s="116">
        <v>14847</v>
      </c>
      <c r="G45" s="102">
        <v>0.53569999999999995</v>
      </c>
      <c r="H45" s="138">
        <f>+F45*G45</f>
        <v>7953.5378999999994</v>
      </c>
      <c r="I45" s="102"/>
      <c r="J45" s="138"/>
      <c r="K45" s="138"/>
      <c r="L45" s="111"/>
      <c r="M45" s="107"/>
      <c r="N45" s="111"/>
      <c r="O45" s="110"/>
      <c r="P45" s="107"/>
      <c r="Q45" s="109"/>
      <c r="R45" s="33" t="s">
        <v>106</v>
      </c>
      <c r="S45" s="58">
        <v>1</v>
      </c>
      <c r="T45" s="51">
        <v>0.08</v>
      </c>
      <c r="U45" s="29">
        <f t="shared" si="6"/>
        <v>0.08</v>
      </c>
      <c r="V45" s="108"/>
      <c r="W45" s="111"/>
      <c r="X45" s="100"/>
      <c r="Y45" s="112"/>
    </row>
    <row r="46" spans="1:25" ht="15">
      <c r="A46" s="100"/>
      <c r="B46" s="136"/>
      <c r="C46" s="101"/>
      <c r="D46" s="100"/>
      <c r="E46" s="103"/>
      <c r="F46" s="116"/>
      <c r="G46" s="102"/>
      <c r="H46" s="138"/>
      <c r="I46" s="102"/>
      <c r="J46" s="138"/>
      <c r="K46" s="138"/>
      <c r="L46" s="111"/>
      <c r="M46" s="107"/>
      <c r="N46" s="111"/>
      <c r="O46" s="110"/>
      <c r="P46" s="107"/>
      <c r="Q46" s="109"/>
      <c r="R46" s="33" t="s">
        <v>107</v>
      </c>
      <c r="S46" s="58">
        <v>13471</v>
      </c>
      <c r="T46" s="51">
        <v>4.7300000000000002E-2</v>
      </c>
      <c r="U46" s="29">
        <f t="shared" si="6"/>
        <v>637.17830000000004</v>
      </c>
      <c r="V46" s="108"/>
      <c r="W46" s="111"/>
      <c r="X46" s="100"/>
      <c r="Y46" s="112"/>
    </row>
    <row r="47" spans="1:25" ht="29.25" customHeight="1">
      <c r="A47" s="100">
        <v>8</v>
      </c>
      <c r="B47" s="100" t="s">
        <v>108</v>
      </c>
      <c r="C47" s="104">
        <v>115</v>
      </c>
      <c r="D47" s="100" t="s">
        <v>109</v>
      </c>
      <c r="E47" s="48" t="s">
        <v>110</v>
      </c>
      <c r="F47" s="39">
        <v>1</v>
      </c>
      <c r="G47" s="26">
        <v>0.93720000000000003</v>
      </c>
      <c r="H47" s="137">
        <f>+F47*G47</f>
        <v>0.93720000000000003</v>
      </c>
      <c r="I47" s="102">
        <f>+H47+H49+H50+H51+H52+H48</f>
        <v>46123.992599999998</v>
      </c>
      <c r="J47" s="138">
        <v>46123.99</v>
      </c>
      <c r="K47" s="138">
        <f>+I47-J47</f>
        <v>2.599999999802094E-3</v>
      </c>
      <c r="L47" s="111" t="s">
        <v>33</v>
      </c>
      <c r="M47" s="111" t="s">
        <v>111</v>
      </c>
      <c r="N47" s="111" t="s">
        <v>35</v>
      </c>
      <c r="O47" s="110"/>
      <c r="P47" s="107">
        <v>45544</v>
      </c>
      <c r="Q47" s="106" t="s">
        <v>112</v>
      </c>
      <c r="R47" s="28" t="s">
        <v>113</v>
      </c>
      <c r="S47" s="58">
        <v>1</v>
      </c>
      <c r="T47" s="51">
        <v>240</v>
      </c>
      <c r="U47" s="29">
        <f t="shared" ref="U47:U53" si="7">+S47*T47</f>
        <v>240</v>
      </c>
      <c r="V47" s="108">
        <f>+U47+U48+U49+U50+U51+U52+U53</f>
        <v>3638.0356000000002</v>
      </c>
      <c r="W47" s="111" t="s">
        <v>66</v>
      </c>
      <c r="X47" s="100"/>
      <c r="Y47" s="105"/>
    </row>
    <row r="48" spans="1:25">
      <c r="A48" s="100"/>
      <c r="B48" s="100"/>
      <c r="C48" s="104"/>
      <c r="D48" s="100"/>
      <c r="E48" s="32" t="s">
        <v>114</v>
      </c>
      <c r="F48" s="39">
        <v>15329</v>
      </c>
      <c r="G48" s="26">
        <v>0.53569999999999995</v>
      </c>
      <c r="H48" s="137">
        <f t="shared" ref="H48:H51" si="8">+F48*G48</f>
        <v>8211.7452999999987</v>
      </c>
      <c r="I48" s="102"/>
      <c r="J48" s="138"/>
      <c r="K48" s="138"/>
      <c r="L48" s="111"/>
      <c r="M48" s="111"/>
      <c r="N48" s="111"/>
      <c r="O48" s="110"/>
      <c r="P48" s="107"/>
      <c r="Q48" s="106"/>
      <c r="R48" s="28" t="s">
        <v>115</v>
      </c>
      <c r="S48" s="58">
        <v>13</v>
      </c>
      <c r="T48" s="51">
        <v>46.2</v>
      </c>
      <c r="U48" s="29">
        <f t="shared" si="7"/>
        <v>600.6</v>
      </c>
      <c r="V48" s="108"/>
      <c r="W48" s="111"/>
      <c r="X48" s="100"/>
      <c r="Y48" s="105"/>
    </row>
    <row r="49" spans="1:26" ht="29.25">
      <c r="A49" s="100"/>
      <c r="B49" s="100"/>
      <c r="C49" s="104"/>
      <c r="D49" s="100"/>
      <c r="E49" s="32" t="s">
        <v>116</v>
      </c>
      <c r="F49" s="39">
        <v>1000</v>
      </c>
      <c r="G49" s="26">
        <v>2</v>
      </c>
      <c r="H49" s="137">
        <f t="shared" si="8"/>
        <v>2000</v>
      </c>
      <c r="I49" s="102"/>
      <c r="J49" s="138"/>
      <c r="K49" s="138"/>
      <c r="L49" s="111"/>
      <c r="M49" s="111"/>
      <c r="N49" s="111"/>
      <c r="O49" s="110"/>
      <c r="P49" s="107"/>
      <c r="Q49" s="106"/>
      <c r="R49" s="28" t="s">
        <v>117</v>
      </c>
      <c r="S49" s="58">
        <v>1</v>
      </c>
      <c r="T49" s="51">
        <v>720</v>
      </c>
      <c r="U49" s="29">
        <f t="shared" si="7"/>
        <v>720</v>
      </c>
      <c r="V49" s="108"/>
      <c r="W49" s="111"/>
      <c r="X49" s="100"/>
      <c r="Y49" s="105"/>
    </row>
    <row r="50" spans="1:26" ht="43.5">
      <c r="A50" s="100"/>
      <c r="B50" s="100"/>
      <c r="C50" s="104"/>
      <c r="D50" s="100"/>
      <c r="E50" s="32" t="s">
        <v>118</v>
      </c>
      <c r="F50" s="39">
        <v>11329</v>
      </c>
      <c r="G50" s="26">
        <v>1.3069</v>
      </c>
      <c r="H50" s="137">
        <f t="shared" si="8"/>
        <v>14805.8701</v>
      </c>
      <c r="I50" s="102"/>
      <c r="J50" s="138"/>
      <c r="K50" s="138"/>
      <c r="L50" s="111"/>
      <c r="M50" s="111"/>
      <c r="N50" s="111"/>
      <c r="O50" s="110"/>
      <c r="P50" s="107"/>
      <c r="Q50" s="106"/>
      <c r="R50" s="28" t="s">
        <v>119</v>
      </c>
      <c r="S50" s="58">
        <v>11780</v>
      </c>
      <c r="T50" s="51">
        <v>0.11600000000000001</v>
      </c>
      <c r="U50" s="29">
        <f t="shared" si="7"/>
        <v>1366.48</v>
      </c>
      <c r="V50" s="108"/>
      <c r="W50" s="111"/>
      <c r="X50" s="100"/>
      <c r="Y50" s="105"/>
    </row>
    <row r="51" spans="1:26" ht="43.5">
      <c r="A51" s="100"/>
      <c r="B51" s="100"/>
      <c r="C51" s="104"/>
      <c r="D51" s="100"/>
      <c r="E51" s="32" t="s">
        <v>120</v>
      </c>
      <c r="F51" s="39">
        <v>5000</v>
      </c>
      <c r="G51" s="26">
        <v>1.5682499999999999</v>
      </c>
      <c r="H51" s="137">
        <f t="shared" si="8"/>
        <v>7841.25</v>
      </c>
      <c r="I51" s="102"/>
      <c r="J51" s="138"/>
      <c r="K51" s="138"/>
      <c r="L51" s="111"/>
      <c r="M51" s="111"/>
      <c r="N51" s="111"/>
      <c r="O51" s="110"/>
      <c r="P51" s="107"/>
      <c r="Q51" s="106"/>
      <c r="R51" s="28" t="s">
        <v>121</v>
      </c>
      <c r="S51" s="58">
        <v>1</v>
      </c>
      <c r="T51" s="51">
        <v>50</v>
      </c>
      <c r="U51" s="29">
        <f t="shared" si="7"/>
        <v>50</v>
      </c>
      <c r="V51" s="108"/>
      <c r="W51" s="111"/>
      <c r="X51" s="100"/>
      <c r="Y51" s="105"/>
    </row>
    <row r="52" spans="1:26" ht="15">
      <c r="A52" s="100"/>
      <c r="B52" s="100"/>
      <c r="C52" s="104"/>
      <c r="D52" s="100"/>
      <c r="E52" s="103" t="s">
        <v>122</v>
      </c>
      <c r="F52" s="116">
        <v>0</v>
      </c>
      <c r="G52" s="102">
        <v>13264.19</v>
      </c>
      <c r="H52" s="138">
        <f>+G52</f>
        <v>13264.19</v>
      </c>
      <c r="I52" s="102"/>
      <c r="J52" s="138"/>
      <c r="K52" s="138"/>
      <c r="L52" s="111"/>
      <c r="M52" s="111"/>
      <c r="N52" s="111"/>
      <c r="O52" s="110"/>
      <c r="P52" s="107"/>
      <c r="Q52" s="106"/>
      <c r="R52" s="28" t="s">
        <v>123</v>
      </c>
      <c r="S52" s="58">
        <v>1</v>
      </c>
      <c r="T52" s="51">
        <v>0.08</v>
      </c>
      <c r="U52" s="29">
        <f t="shared" si="7"/>
        <v>0.08</v>
      </c>
      <c r="V52" s="108"/>
      <c r="W52" s="111"/>
      <c r="X52" s="100"/>
      <c r="Y52" s="105"/>
    </row>
    <row r="53" spans="1:26" ht="15">
      <c r="A53" s="100"/>
      <c r="B53" s="100"/>
      <c r="C53" s="104"/>
      <c r="D53" s="100"/>
      <c r="E53" s="103"/>
      <c r="F53" s="116"/>
      <c r="G53" s="102"/>
      <c r="H53" s="138"/>
      <c r="I53" s="102"/>
      <c r="J53" s="138"/>
      <c r="K53" s="138"/>
      <c r="L53" s="111"/>
      <c r="M53" s="111"/>
      <c r="N53" s="111"/>
      <c r="O53" s="110"/>
      <c r="P53" s="107"/>
      <c r="Q53" s="106"/>
      <c r="R53" s="28" t="s">
        <v>124</v>
      </c>
      <c r="S53" s="58">
        <v>13972</v>
      </c>
      <c r="T53" s="51">
        <v>4.7300000000000002E-2</v>
      </c>
      <c r="U53" s="29">
        <f t="shared" si="7"/>
        <v>660.87560000000008</v>
      </c>
      <c r="V53" s="108"/>
      <c r="W53" s="111"/>
      <c r="X53" s="100"/>
      <c r="Y53" s="105"/>
    </row>
    <row r="54" spans="1:26" ht="29.25">
      <c r="A54" s="100">
        <v>9</v>
      </c>
      <c r="B54" s="100" t="s">
        <v>125</v>
      </c>
      <c r="C54" s="101">
        <v>136</v>
      </c>
      <c r="D54" s="100" t="s">
        <v>126</v>
      </c>
      <c r="E54" s="32" t="s">
        <v>127</v>
      </c>
      <c r="F54" s="39">
        <v>1</v>
      </c>
      <c r="G54" s="26">
        <v>0.93720000000000003</v>
      </c>
      <c r="H54" s="137">
        <f>+F54*G54</f>
        <v>0.93720000000000003</v>
      </c>
      <c r="I54" s="102">
        <f>+H54+H56+H57+H58+H59+H55</f>
        <v>47372.739699999998</v>
      </c>
      <c r="J54" s="138">
        <v>47372.74</v>
      </c>
      <c r="K54" s="138">
        <f>+I54-J54</f>
        <v>-2.9999999969732016E-4</v>
      </c>
      <c r="L54" s="111" t="s">
        <v>33</v>
      </c>
      <c r="M54" s="107">
        <v>45606</v>
      </c>
      <c r="N54" s="111" t="s">
        <v>35</v>
      </c>
      <c r="O54" s="110"/>
      <c r="P54" s="107">
        <v>45332</v>
      </c>
      <c r="Q54" s="109" t="s">
        <v>128</v>
      </c>
      <c r="R54" s="28" t="s">
        <v>129</v>
      </c>
      <c r="S54" s="51">
        <v>1</v>
      </c>
      <c r="T54" s="29">
        <v>240</v>
      </c>
      <c r="U54" s="29">
        <f>+S54*T54</f>
        <v>240</v>
      </c>
      <c r="V54" s="108">
        <f>+U54+U55+U56+U57+U58+U59+U60</f>
        <v>3497.4465</v>
      </c>
      <c r="W54" s="111" t="s">
        <v>66</v>
      </c>
      <c r="X54" s="100"/>
      <c r="Y54" s="105"/>
      <c r="Z54" s="29"/>
    </row>
    <row r="55" spans="1:26">
      <c r="A55" s="100"/>
      <c r="B55" s="100"/>
      <c r="C55" s="101"/>
      <c r="D55" s="100"/>
      <c r="E55" s="35" t="s">
        <v>130</v>
      </c>
      <c r="F55" s="39">
        <v>16006</v>
      </c>
      <c r="G55" s="26">
        <v>0.53569999999999995</v>
      </c>
      <c r="H55" s="137">
        <f t="shared" ref="H55:H58" si="9">+F55*G55</f>
        <v>8574.4141999999993</v>
      </c>
      <c r="I55" s="102"/>
      <c r="J55" s="138"/>
      <c r="K55" s="138"/>
      <c r="L55" s="111"/>
      <c r="M55" s="107"/>
      <c r="N55" s="111"/>
      <c r="O55" s="110"/>
      <c r="P55" s="107"/>
      <c r="Q55" s="109"/>
      <c r="R55" s="28" t="s">
        <v>131</v>
      </c>
      <c r="S55" s="51">
        <v>13</v>
      </c>
      <c r="T55" s="29">
        <v>46.2</v>
      </c>
      <c r="U55" s="29">
        <f t="shared" ref="U55:U60" si="10">+S55*T55</f>
        <v>600.6</v>
      </c>
      <c r="V55" s="108"/>
      <c r="W55" s="111"/>
      <c r="X55" s="100"/>
      <c r="Y55" s="105"/>
      <c r="Z55" s="29"/>
    </row>
    <row r="56" spans="1:26" ht="29.25">
      <c r="A56" s="100"/>
      <c r="B56" s="100"/>
      <c r="C56" s="101"/>
      <c r="D56" s="100"/>
      <c r="E56" s="32" t="s">
        <v>132</v>
      </c>
      <c r="F56" s="39">
        <v>1000</v>
      </c>
      <c r="G56" s="26">
        <v>2</v>
      </c>
      <c r="H56" s="137">
        <f t="shared" si="9"/>
        <v>2000</v>
      </c>
      <c r="I56" s="102"/>
      <c r="J56" s="138"/>
      <c r="K56" s="138"/>
      <c r="L56" s="111"/>
      <c r="M56" s="107"/>
      <c r="N56" s="111"/>
      <c r="O56" s="110"/>
      <c r="P56" s="107"/>
      <c r="Q56" s="109"/>
      <c r="R56" s="28" t="s">
        <v>133</v>
      </c>
      <c r="S56" s="51">
        <v>1</v>
      </c>
      <c r="T56" s="29">
        <v>720</v>
      </c>
      <c r="U56" s="29">
        <f t="shared" si="10"/>
        <v>720</v>
      </c>
      <c r="V56" s="108"/>
      <c r="W56" s="111"/>
      <c r="X56" s="100"/>
      <c r="Y56" s="105"/>
      <c r="Z56" s="29"/>
    </row>
    <row r="57" spans="1:26" ht="29.25">
      <c r="A57" s="100"/>
      <c r="B57" s="100"/>
      <c r="C57" s="101"/>
      <c r="D57" s="100"/>
      <c r="E57" s="32" t="s">
        <v>134</v>
      </c>
      <c r="F57" s="39">
        <v>12007</v>
      </c>
      <c r="G57" s="26">
        <v>1.3069</v>
      </c>
      <c r="H57" s="137">
        <f t="shared" si="9"/>
        <v>15691.9483</v>
      </c>
      <c r="I57" s="102"/>
      <c r="J57" s="138"/>
      <c r="K57" s="138"/>
      <c r="L57" s="111"/>
      <c r="M57" s="107"/>
      <c r="N57" s="111"/>
      <c r="O57" s="110"/>
      <c r="P57" s="107"/>
      <c r="Q57" s="109"/>
      <c r="R57" s="28" t="s">
        <v>135</v>
      </c>
      <c r="S57" s="51">
        <v>10840</v>
      </c>
      <c r="T57" s="29">
        <v>0.11600000000000001</v>
      </c>
      <c r="U57" s="29">
        <f t="shared" si="10"/>
        <v>1257.44</v>
      </c>
      <c r="V57" s="108"/>
      <c r="W57" s="111"/>
      <c r="X57" s="100"/>
      <c r="Y57" s="105"/>
      <c r="Z57" s="29"/>
    </row>
    <row r="58" spans="1:26" ht="37.5" customHeight="1">
      <c r="A58" s="100"/>
      <c r="B58" s="100"/>
      <c r="C58" s="101"/>
      <c r="D58" s="100"/>
      <c r="E58" s="32" t="s">
        <v>136</v>
      </c>
      <c r="F58" s="39">
        <v>5000</v>
      </c>
      <c r="G58" s="26">
        <v>1.5682499999999999</v>
      </c>
      <c r="H58" s="137">
        <f t="shared" si="9"/>
        <v>7841.25</v>
      </c>
      <c r="I58" s="102"/>
      <c r="J58" s="138"/>
      <c r="K58" s="138"/>
      <c r="L58" s="111"/>
      <c r="M58" s="107"/>
      <c r="N58" s="111"/>
      <c r="O58" s="110"/>
      <c r="P58" s="107"/>
      <c r="Q58" s="109"/>
      <c r="R58" s="28" t="s">
        <v>137</v>
      </c>
      <c r="S58" s="51">
        <v>1</v>
      </c>
      <c r="T58" s="29">
        <v>50</v>
      </c>
      <c r="U58" s="29">
        <f t="shared" si="10"/>
        <v>50</v>
      </c>
      <c r="V58" s="108"/>
      <c r="W58" s="111"/>
      <c r="X58" s="100"/>
      <c r="Y58" s="105"/>
      <c r="Z58" s="29"/>
    </row>
    <row r="59" spans="1:26" ht="15">
      <c r="A59" s="100"/>
      <c r="B59" s="100"/>
      <c r="C59" s="101"/>
      <c r="D59" s="100"/>
      <c r="E59" s="103" t="s">
        <v>138</v>
      </c>
      <c r="F59" s="116">
        <v>0</v>
      </c>
      <c r="G59" s="102">
        <v>13264.19</v>
      </c>
      <c r="H59" s="138">
        <f>+G59</f>
        <v>13264.19</v>
      </c>
      <c r="I59" s="102"/>
      <c r="J59" s="138"/>
      <c r="K59" s="138"/>
      <c r="L59" s="111"/>
      <c r="M59" s="107"/>
      <c r="N59" s="111"/>
      <c r="O59" s="110"/>
      <c r="P59" s="107"/>
      <c r="Q59" s="109"/>
      <c r="R59" s="28" t="s">
        <v>139</v>
      </c>
      <c r="S59" s="51">
        <v>1</v>
      </c>
      <c r="T59" s="29">
        <v>0.08</v>
      </c>
      <c r="U59" s="29">
        <f>+S59*T59</f>
        <v>0.08</v>
      </c>
      <c r="V59" s="108"/>
      <c r="W59" s="111"/>
      <c r="X59" s="100"/>
      <c r="Y59" s="105"/>
      <c r="Z59" s="29"/>
    </row>
    <row r="60" spans="1:26">
      <c r="A60" s="100"/>
      <c r="B60" s="100"/>
      <c r="C60" s="101"/>
      <c r="D60" s="100"/>
      <c r="E60" s="103"/>
      <c r="F60" s="116"/>
      <c r="G60" s="102"/>
      <c r="H60" s="138"/>
      <c r="I60" s="102"/>
      <c r="J60" s="138"/>
      <c r="K60" s="138"/>
      <c r="L60" s="111"/>
      <c r="M60" s="107"/>
      <c r="N60" s="111"/>
      <c r="O60" s="110"/>
      <c r="P60" s="107"/>
      <c r="Q60" s="109"/>
      <c r="R60" s="57" t="s">
        <v>140</v>
      </c>
      <c r="S60" s="51">
        <v>13305</v>
      </c>
      <c r="T60" s="29">
        <v>4.7300000000000002E-2</v>
      </c>
      <c r="U60" s="29">
        <f t="shared" si="10"/>
        <v>629.32650000000001</v>
      </c>
      <c r="V60" s="108"/>
      <c r="W60" s="111"/>
      <c r="X60" s="100"/>
      <c r="Y60" s="105"/>
    </row>
    <row r="61" spans="1:26" ht="29.25">
      <c r="A61" s="100">
        <v>10</v>
      </c>
      <c r="B61" s="100" t="s">
        <v>141</v>
      </c>
      <c r="C61" s="101">
        <v>164</v>
      </c>
      <c r="D61" s="100" t="s">
        <v>142</v>
      </c>
      <c r="E61" s="32" t="s">
        <v>143</v>
      </c>
      <c r="F61" s="39">
        <v>177</v>
      </c>
      <c r="G61" s="49">
        <v>0.55759999999999998</v>
      </c>
      <c r="H61" s="139">
        <f>+F61*G61</f>
        <v>98.6952</v>
      </c>
      <c r="I61" s="102">
        <f>+H61+H62+H63+H64+H65+H66</f>
        <v>52006.918299999998</v>
      </c>
      <c r="J61" s="138">
        <v>52006.92</v>
      </c>
      <c r="K61" s="138">
        <f>+I61-J61</f>
        <v>-1.7000000007101335E-3</v>
      </c>
      <c r="L61" s="111" t="s">
        <v>33</v>
      </c>
      <c r="M61" s="111" t="s">
        <v>144</v>
      </c>
      <c r="N61" s="111" t="s">
        <v>35</v>
      </c>
      <c r="O61" s="28"/>
      <c r="P61" s="27"/>
      <c r="Q61" s="30"/>
      <c r="R61" s="53"/>
      <c r="S61" s="30"/>
      <c r="T61" s="29"/>
      <c r="U61" s="29"/>
      <c r="V61" s="29"/>
      <c r="W61" s="11"/>
      <c r="X61" s="62"/>
    </row>
    <row r="62" spans="1:26">
      <c r="A62" s="100"/>
      <c r="B62" s="100"/>
      <c r="C62" s="101"/>
      <c r="D62" s="100"/>
      <c r="E62" s="35" t="s">
        <v>145</v>
      </c>
      <c r="F62" s="39">
        <v>18343</v>
      </c>
      <c r="G62" s="49">
        <v>0.53569999999999995</v>
      </c>
      <c r="H62" s="139">
        <f t="shared" ref="H62:H82" si="11">+F62*G62</f>
        <v>9826.3450999999986</v>
      </c>
      <c r="I62" s="102"/>
      <c r="J62" s="138"/>
      <c r="K62" s="138"/>
      <c r="L62" s="111"/>
      <c r="M62" s="111"/>
      <c r="N62" s="111"/>
      <c r="O62" s="12"/>
      <c r="P62" s="50"/>
      <c r="R62" s="55"/>
      <c r="T62" s="29"/>
      <c r="U62" s="29"/>
      <c r="X62" s="62"/>
    </row>
    <row r="63" spans="1:26" ht="29.25">
      <c r="A63" s="100"/>
      <c r="B63" s="100"/>
      <c r="C63" s="101"/>
      <c r="D63" s="100"/>
      <c r="E63" s="32" t="s">
        <v>132</v>
      </c>
      <c r="F63" s="39">
        <v>1000</v>
      </c>
      <c r="G63" s="49">
        <v>2</v>
      </c>
      <c r="H63" s="139">
        <f t="shared" si="11"/>
        <v>2000</v>
      </c>
      <c r="I63" s="102"/>
      <c r="J63" s="138"/>
      <c r="K63" s="138"/>
      <c r="L63" s="111"/>
      <c r="M63" s="111"/>
      <c r="N63" s="111"/>
      <c r="O63" s="12"/>
      <c r="P63" s="50"/>
      <c r="R63" s="55"/>
      <c r="T63" s="29"/>
      <c r="U63" s="29"/>
      <c r="X63" s="62"/>
    </row>
    <row r="64" spans="1:26" ht="29.25">
      <c r="A64" s="100"/>
      <c r="B64" s="100"/>
      <c r="C64" s="101"/>
      <c r="D64" s="100"/>
      <c r="E64" s="32" t="s">
        <v>134</v>
      </c>
      <c r="F64" s="39">
        <v>14520</v>
      </c>
      <c r="G64" s="49">
        <v>1.3069</v>
      </c>
      <c r="H64" s="139">
        <f t="shared" si="11"/>
        <v>18976.187999999998</v>
      </c>
      <c r="I64" s="102"/>
      <c r="J64" s="138"/>
      <c r="K64" s="138"/>
      <c r="L64" s="111"/>
      <c r="M64" s="111"/>
      <c r="N64" s="111"/>
      <c r="O64" s="12"/>
      <c r="P64" s="50"/>
      <c r="R64" s="55"/>
      <c r="T64" s="29"/>
      <c r="U64" s="29"/>
      <c r="X64" s="62"/>
    </row>
    <row r="65" spans="1:24" ht="43.5">
      <c r="A65" s="100"/>
      <c r="B65" s="100"/>
      <c r="C65" s="101"/>
      <c r="D65" s="100"/>
      <c r="E65" s="32" t="s">
        <v>136</v>
      </c>
      <c r="F65" s="39">
        <v>5000</v>
      </c>
      <c r="G65" s="49">
        <v>1.5683</v>
      </c>
      <c r="H65" s="139">
        <f t="shared" si="11"/>
        <v>7841.5</v>
      </c>
      <c r="I65" s="102"/>
      <c r="J65" s="138"/>
      <c r="K65" s="138"/>
      <c r="L65" s="111"/>
      <c r="M65" s="111"/>
      <c r="N65" s="111"/>
      <c r="O65" s="12"/>
      <c r="P65" s="50"/>
      <c r="R65" s="55"/>
      <c r="T65" s="29"/>
      <c r="U65" s="29"/>
      <c r="X65" s="62"/>
    </row>
    <row r="66" spans="1:24" ht="28.5" customHeight="1">
      <c r="A66" s="100"/>
      <c r="B66" s="100"/>
      <c r="C66" s="101"/>
      <c r="D66" s="100"/>
      <c r="E66" s="48" t="s">
        <v>146</v>
      </c>
      <c r="F66" s="39">
        <v>0</v>
      </c>
      <c r="G66" s="49">
        <v>13264.19</v>
      </c>
      <c r="H66" s="139">
        <f>+G66</f>
        <v>13264.19</v>
      </c>
      <c r="I66" s="102"/>
      <c r="J66" s="138"/>
      <c r="K66" s="138"/>
      <c r="L66" s="111"/>
      <c r="M66" s="111"/>
      <c r="N66" s="111"/>
      <c r="O66" s="12"/>
      <c r="P66" s="50"/>
      <c r="R66" s="55"/>
      <c r="T66" s="29"/>
      <c r="U66" s="29"/>
      <c r="X66" s="62"/>
    </row>
    <row r="67" spans="1:24" ht="28.5" customHeight="1">
      <c r="A67" s="100">
        <v>11</v>
      </c>
      <c r="B67" s="100" t="s">
        <v>147</v>
      </c>
      <c r="C67" s="101">
        <v>179</v>
      </c>
      <c r="D67" s="100" t="s">
        <v>148</v>
      </c>
      <c r="E67" s="32" t="s">
        <v>149</v>
      </c>
      <c r="F67" s="39">
        <v>20960</v>
      </c>
      <c r="G67" s="49">
        <v>0.86919999999999997</v>
      </c>
      <c r="H67" s="139">
        <v>18217.55</v>
      </c>
      <c r="I67" s="102">
        <v>87583.95</v>
      </c>
      <c r="J67" s="138">
        <v>87583.95</v>
      </c>
      <c r="K67" s="138">
        <f>+I67-J67</f>
        <v>0</v>
      </c>
      <c r="L67" s="111" t="s">
        <v>33</v>
      </c>
      <c r="M67" s="107">
        <v>45577</v>
      </c>
      <c r="N67" s="111"/>
      <c r="O67" s="12"/>
      <c r="P67" s="50"/>
      <c r="R67" s="55"/>
      <c r="T67" s="29"/>
      <c r="U67" s="29"/>
      <c r="X67" s="62"/>
    </row>
    <row r="68" spans="1:24" ht="29.25">
      <c r="A68" s="100"/>
      <c r="B68" s="100"/>
      <c r="C68" s="101"/>
      <c r="D68" s="100"/>
      <c r="E68" s="32" t="s">
        <v>132</v>
      </c>
      <c r="F68" s="39">
        <v>1000</v>
      </c>
      <c r="G68" s="49">
        <v>1.7</v>
      </c>
      <c r="H68" s="139">
        <f>+F68*G68</f>
        <v>1700</v>
      </c>
      <c r="I68" s="102"/>
      <c r="J68" s="138"/>
      <c r="K68" s="138"/>
      <c r="L68" s="111"/>
      <c r="M68" s="107"/>
      <c r="N68" s="111"/>
      <c r="O68" s="12"/>
      <c r="P68" s="50"/>
      <c r="R68" s="55"/>
      <c r="T68" s="29"/>
      <c r="U68" s="29"/>
      <c r="X68" s="62"/>
    </row>
    <row r="69" spans="1:24" ht="28.5" customHeight="1">
      <c r="A69" s="100"/>
      <c r="B69" s="100"/>
      <c r="C69" s="101"/>
      <c r="D69" s="100"/>
      <c r="E69" s="32" t="s">
        <v>150</v>
      </c>
      <c r="F69" s="39">
        <v>10000</v>
      </c>
      <c r="G69" s="49">
        <v>2.1576</v>
      </c>
      <c r="H69" s="139">
        <f>+F69*G69</f>
        <v>21576</v>
      </c>
      <c r="I69" s="102"/>
      <c r="J69" s="138"/>
      <c r="K69" s="138"/>
      <c r="L69" s="111"/>
      <c r="M69" s="107"/>
      <c r="N69" s="111"/>
      <c r="O69" s="12"/>
      <c r="P69" s="50"/>
      <c r="R69" s="55"/>
      <c r="T69" s="29"/>
      <c r="U69" s="29"/>
      <c r="X69" s="62"/>
    </row>
    <row r="70" spans="1:24" ht="28.5" customHeight="1">
      <c r="A70" s="100"/>
      <c r="B70" s="100"/>
      <c r="C70" s="101"/>
      <c r="D70" s="100"/>
      <c r="E70" s="32" t="s">
        <v>151</v>
      </c>
      <c r="F70" s="39">
        <v>6960</v>
      </c>
      <c r="G70" s="49">
        <v>2.1236000000000002</v>
      </c>
      <c r="H70" s="139">
        <f>+F70*G70</f>
        <v>14780.256000000001</v>
      </c>
      <c r="I70" s="102"/>
      <c r="J70" s="138"/>
      <c r="K70" s="138"/>
      <c r="L70" s="111"/>
      <c r="M70" s="107"/>
      <c r="N70" s="111"/>
      <c r="O70" s="12"/>
      <c r="P70" s="50"/>
      <c r="R70" s="55"/>
      <c r="T70" s="29"/>
      <c r="U70" s="29"/>
      <c r="X70" s="62"/>
    </row>
    <row r="71" spans="1:24" ht="43.5">
      <c r="A71" s="100"/>
      <c r="B71" s="100"/>
      <c r="C71" s="101"/>
      <c r="D71" s="100"/>
      <c r="E71" s="32" t="s">
        <v>152</v>
      </c>
      <c r="F71" s="39">
        <v>5000</v>
      </c>
      <c r="G71" s="49">
        <v>2.1920999999999999</v>
      </c>
      <c r="H71" s="139">
        <v>10960.42</v>
      </c>
      <c r="I71" s="102"/>
      <c r="J71" s="138"/>
      <c r="K71" s="138"/>
      <c r="L71" s="111"/>
      <c r="M71" s="107"/>
      <c r="N71" s="111"/>
      <c r="O71" s="12"/>
      <c r="P71" s="50"/>
      <c r="R71" s="55"/>
      <c r="T71" s="29"/>
      <c r="U71" s="29"/>
      <c r="X71" s="62"/>
    </row>
    <row r="72" spans="1:24" ht="28.5" customHeight="1">
      <c r="A72" s="100"/>
      <c r="B72" s="100"/>
      <c r="C72" s="101"/>
      <c r="D72" s="100"/>
      <c r="E72" s="48" t="s">
        <v>153</v>
      </c>
      <c r="F72" s="39">
        <v>0</v>
      </c>
      <c r="G72" s="26">
        <v>20350.18</v>
      </c>
      <c r="H72" s="139">
        <f>+G72</f>
        <v>20350.18</v>
      </c>
      <c r="I72" s="102"/>
      <c r="J72" s="138"/>
      <c r="K72" s="138"/>
      <c r="L72" s="111"/>
      <c r="M72" s="107"/>
      <c r="N72" s="111"/>
      <c r="O72" s="12"/>
      <c r="P72" s="50"/>
      <c r="R72" s="55"/>
      <c r="T72" s="29"/>
      <c r="U72" s="29"/>
      <c r="X72" s="62"/>
    </row>
    <row r="73" spans="1:24" ht="28.5" customHeight="1">
      <c r="A73" s="25">
        <v>12</v>
      </c>
      <c r="B73" s="27">
        <v>45363</v>
      </c>
      <c r="C73" s="31">
        <v>181</v>
      </c>
      <c r="D73" s="25" t="s">
        <v>154</v>
      </c>
      <c r="E73" s="48" t="s">
        <v>155</v>
      </c>
      <c r="F73" s="39">
        <v>0</v>
      </c>
      <c r="G73" s="26">
        <v>2940</v>
      </c>
      <c r="H73" s="139">
        <f>+G73</f>
        <v>2940</v>
      </c>
      <c r="I73" s="83">
        <f>+H73</f>
        <v>2940</v>
      </c>
      <c r="J73" s="139">
        <v>2940</v>
      </c>
      <c r="K73" s="139">
        <f>+I73-J73</f>
        <v>0</v>
      </c>
      <c r="L73" s="11" t="s">
        <v>33</v>
      </c>
      <c r="M73" s="27">
        <v>45809</v>
      </c>
      <c r="N73" s="11"/>
      <c r="O73" s="12"/>
      <c r="P73" s="50"/>
      <c r="R73" s="55"/>
      <c r="T73" s="29"/>
      <c r="U73" s="29"/>
      <c r="X73" s="62"/>
    </row>
    <row r="74" spans="1:24" ht="28.5" customHeight="1">
      <c r="A74" s="100">
        <v>13</v>
      </c>
      <c r="B74" s="100" t="s">
        <v>156</v>
      </c>
      <c r="C74" s="101">
        <v>203</v>
      </c>
      <c r="D74" s="100" t="s">
        <v>154</v>
      </c>
      <c r="E74" s="32" t="s">
        <v>157</v>
      </c>
      <c r="F74" s="39">
        <v>20789</v>
      </c>
      <c r="G74" s="49">
        <v>0.82199999999999995</v>
      </c>
      <c r="H74" s="139">
        <f>+F74*G74</f>
        <v>17088.557999999997</v>
      </c>
      <c r="I74" s="102">
        <f>+H74+H75+H76+H78+H79+H80</f>
        <v>90154.788</v>
      </c>
      <c r="J74" s="138">
        <v>90154.79</v>
      </c>
      <c r="K74" s="138">
        <f>+I74-J74</f>
        <v>-1.999999993131496E-3</v>
      </c>
      <c r="L74" s="111" t="s">
        <v>33</v>
      </c>
      <c r="M74" s="107">
        <v>45931</v>
      </c>
      <c r="N74" s="11"/>
      <c r="O74" s="12"/>
      <c r="P74" s="50"/>
      <c r="R74" s="55"/>
      <c r="T74" s="29"/>
      <c r="U74" s="29"/>
      <c r="X74" s="62"/>
    </row>
    <row r="75" spans="1:24" ht="28.5" customHeight="1">
      <c r="A75" s="100"/>
      <c r="B75" s="100"/>
      <c r="C75" s="101"/>
      <c r="D75" s="100"/>
      <c r="E75" s="32" t="s">
        <v>158</v>
      </c>
      <c r="F75" s="39">
        <v>2196</v>
      </c>
      <c r="G75" s="49">
        <v>1.4380999999999999</v>
      </c>
      <c r="H75" s="139">
        <v>3158.86</v>
      </c>
      <c r="I75" s="102"/>
      <c r="J75" s="138"/>
      <c r="K75" s="138"/>
      <c r="L75" s="111"/>
      <c r="M75" s="107"/>
      <c r="N75" s="11"/>
      <c r="O75" s="12"/>
      <c r="P75" s="50"/>
      <c r="R75" s="55"/>
      <c r="T75" s="29"/>
      <c r="U75" s="29"/>
      <c r="X75" s="62"/>
    </row>
    <row r="76" spans="1:24" ht="28.5" customHeight="1">
      <c r="A76" s="100"/>
      <c r="B76" s="100"/>
      <c r="C76" s="101"/>
      <c r="D76" s="100"/>
      <c r="E76" s="32" t="s">
        <v>150</v>
      </c>
      <c r="F76" s="39">
        <v>10000</v>
      </c>
      <c r="G76" s="49">
        <v>2.0406</v>
      </c>
      <c r="H76" s="138">
        <v>38451.64</v>
      </c>
      <c r="I76" s="102"/>
      <c r="J76" s="138"/>
      <c r="K76" s="138"/>
      <c r="L76" s="111"/>
      <c r="M76" s="107"/>
      <c r="N76" s="11"/>
      <c r="O76" s="12"/>
      <c r="P76" s="50"/>
      <c r="R76" s="55"/>
      <c r="T76" s="29"/>
      <c r="U76" s="29"/>
      <c r="X76" s="62"/>
    </row>
    <row r="77" spans="1:24" ht="28.5" customHeight="1">
      <c r="A77" s="100"/>
      <c r="B77" s="100"/>
      <c r="C77" s="101"/>
      <c r="D77" s="100"/>
      <c r="E77" s="32" t="s">
        <v>151</v>
      </c>
      <c r="F77" s="39">
        <v>8985</v>
      </c>
      <c r="G77" s="49">
        <v>2.0085000000000002</v>
      </c>
      <c r="H77" s="138"/>
      <c r="I77" s="102"/>
      <c r="J77" s="138"/>
      <c r="K77" s="138"/>
      <c r="L77" s="111"/>
      <c r="M77" s="107"/>
      <c r="N77" s="11"/>
      <c r="O77" s="12"/>
      <c r="P77" s="50"/>
      <c r="R77" s="55"/>
      <c r="T77" s="29"/>
      <c r="U77" s="29"/>
      <c r="X77" s="62"/>
    </row>
    <row r="78" spans="1:24" ht="28.5" customHeight="1">
      <c r="A78" s="100"/>
      <c r="B78" s="100"/>
      <c r="C78" s="101"/>
      <c r="D78" s="100"/>
      <c r="E78" s="32" t="s">
        <v>132</v>
      </c>
      <c r="F78" s="39">
        <v>1000</v>
      </c>
      <c r="G78" s="49">
        <v>1.7</v>
      </c>
      <c r="H78" s="139">
        <f>+F78*G78</f>
        <v>1700</v>
      </c>
      <c r="I78" s="102"/>
      <c r="J78" s="138"/>
      <c r="K78" s="138"/>
      <c r="L78" s="111"/>
      <c r="M78" s="107"/>
      <c r="N78" s="11"/>
      <c r="O78" s="12"/>
      <c r="P78" s="50"/>
      <c r="R78" s="55"/>
      <c r="T78" s="29"/>
      <c r="U78" s="29"/>
      <c r="X78" s="62"/>
    </row>
    <row r="79" spans="1:24" ht="44.25" customHeight="1">
      <c r="A79" s="100"/>
      <c r="B79" s="100"/>
      <c r="C79" s="101"/>
      <c r="D79" s="100"/>
      <c r="E79" s="32" t="s">
        <v>159</v>
      </c>
      <c r="F79" s="39">
        <v>5000</v>
      </c>
      <c r="G79" s="49">
        <v>2.0731999999999999</v>
      </c>
      <c r="H79" s="139">
        <v>10365.83</v>
      </c>
      <c r="I79" s="102"/>
      <c r="J79" s="138"/>
      <c r="K79" s="138"/>
      <c r="L79" s="111"/>
      <c r="M79" s="107"/>
      <c r="N79" s="11"/>
      <c r="O79" s="12"/>
      <c r="P79" s="50"/>
      <c r="R79" s="55"/>
      <c r="T79" s="29"/>
      <c r="U79" s="29"/>
      <c r="X79" s="62"/>
    </row>
    <row r="80" spans="1:24" ht="28.5" customHeight="1">
      <c r="A80" s="100"/>
      <c r="B80" s="100"/>
      <c r="C80" s="101"/>
      <c r="D80" s="100"/>
      <c r="E80" s="48" t="s">
        <v>160</v>
      </c>
      <c r="F80" s="39">
        <v>0</v>
      </c>
      <c r="G80" s="49">
        <v>19389.900000000001</v>
      </c>
      <c r="H80" s="139">
        <f>+G80</f>
        <v>19389.900000000001</v>
      </c>
      <c r="I80" s="102"/>
      <c r="J80" s="138"/>
      <c r="K80" s="138"/>
      <c r="L80" s="111"/>
      <c r="M80" s="107"/>
      <c r="N80" s="11"/>
      <c r="O80" s="12"/>
      <c r="P80" s="50"/>
      <c r="R80" s="55"/>
      <c r="T80" s="29"/>
      <c r="U80" s="29"/>
      <c r="X80" s="62"/>
    </row>
    <row r="81" spans="1:25" ht="28.5" customHeight="1">
      <c r="A81" s="25"/>
      <c r="B81" s="25"/>
      <c r="C81" s="31"/>
      <c r="D81" s="25"/>
      <c r="E81" s="48"/>
      <c r="F81" s="39"/>
      <c r="G81" s="49"/>
      <c r="H81" s="139"/>
      <c r="I81" s="83"/>
      <c r="J81" s="139"/>
      <c r="K81" s="139"/>
      <c r="L81" s="84"/>
      <c r="M81" s="11"/>
      <c r="N81" s="11"/>
      <c r="O81" s="12"/>
      <c r="P81" s="50"/>
      <c r="R81" s="55"/>
      <c r="T81" s="29"/>
      <c r="U81" s="29"/>
      <c r="X81" s="62"/>
    </row>
    <row r="82" spans="1:25" ht="15">
      <c r="A82" s="13"/>
      <c r="B82" s="14"/>
      <c r="C82" s="13"/>
      <c r="D82" s="13"/>
      <c r="E82" s="34"/>
      <c r="F82" s="39"/>
      <c r="G82" s="49"/>
      <c r="H82" s="139">
        <f t="shared" si="11"/>
        <v>0</v>
      </c>
      <c r="I82" s="26"/>
      <c r="J82" s="15"/>
      <c r="K82" s="15"/>
      <c r="L82" s="84"/>
      <c r="M82" s="13"/>
      <c r="N82" s="12"/>
      <c r="O82" s="12"/>
      <c r="P82" s="50"/>
      <c r="R82" s="55"/>
      <c r="T82" s="29"/>
      <c r="U82" s="29"/>
      <c r="X82" s="62"/>
    </row>
    <row r="83" spans="1:25" ht="15">
      <c r="A83" s="16"/>
      <c r="B83" s="17"/>
      <c r="C83" s="16"/>
      <c r="D83" s="16"/>
      <c r="E83" s="43" t="s">
        <v>161</v>
      </c>
      <c r="F83" s="44">
        <f>SUM(F16:F82)</f>
        <v>279416</v>
      </c>
      <c r="G83" s="16"/>
      <c r="H83" s="18"/>
      <c r="I83" s="18"/>
      <c r="J83" s="18"/>
      <c r="K83" s="18"/>
      <c r="L83" s="16"/>
      <c r="M83" s="16"/>
      <c r="N83" s="19"/>
      <c r="O83" s="19"/>
      <c r="P83" s="47"/>
      <c r="Q83" s="19"/>
      <c r="R83" s="56"/>
      <c r="S83" s="19"/>
      <c r="T83" s="19"/>
      <c r="U83" s="19"/>
      <c r="V83" s="19"/>
      <c r="W83" s="19"/>
      <c r="X83" s="19"/>
      <c r="Y83" s="19"/>
    </row>
    <row r="84" spans="1:25" ht="15">
      <c r="A84" s="13"/>
      <c r="B84" s="14"/>
      <c r="C84" s="13"/>
      <c r="D84" s="13"/>
      <c r="G84" s="13"/>
      <c r="H84" s="20"/>
      <c r="I84" s="20"/>
      <c r="J84" s="20"/>
      <c r="K84" s="20"/>
      <c r="L84" s="13"/>
      <c r="M84" s="13"/>
    </row>
    <row r="85" spans="1:25" ht="15">
      <c r="A85" s="13"/>
      <c r="B85" s="14"/>
      <c r="C85" s="13"/>
      <c r="D85" s="13"/>
      <c r="E85" s="13"/>
      <c r="F85" s="117" t="s">
        <v>24</v>
      </c>
      <c r="G85" s="117"/>
      <c r="H85" s="117"/>
      <c r="I85" s="40">
        <f>SUM(I16:I82)</f>
        <v>521969.74560000002</v>
      </c>
      <c r="J85" s="20"/>
      <c r="K85" s="20"/>
      <c r="L85" s="13"/>
      <c r="M85" s="13"/>
    </row>
    <row r="86" spans="1:25" ht="15.75" customHeight="1">
      <c r="A86" s="20"/>
      <c r="B86" s="14"/>
      <c r="D86" s="13"/>
      <c r="E86" s="13"/>
      <c r="G86" s="114" t="s">
        <v>162</v>
      </c>
      <c r="H86" s="114"/>
      <c r="I86" s="114"/>
      <c r="J86" s="41">
        <f>SUM(J16:J82)</f>
        <v>521969.73999999993</v>
      </c>
      <c r="K86" s="20"/>
      <c r="L86" s="13"/>
      <c r="M86" s="13"/>
    </row>
    <row r="87" spans="1:25" ht="15">
      <c r="A87" s="13"/>
      <c r="B87" s="14"/>
      <c r="C87" s="13"/>
      <c r="D87" s="13"/>
      <c r="E87" s="13"/>
      <c r="F87" s="13"/>
      <c r="G87" s="13"/>
      <c r="H87" s="115" t="s">
        <v>163</v>
      </c>
      <c r="I87" s="115"/>
      <c r="J87" s="115"/>
      <c r="K87" s="42">
        <f>SUM(K16:K82)</f>
        <v>5.6000000058702426E-3</v>
      </c>
      <c r="L87" s="13"/>
      <c r="M87" s="13"/>
    </row>
    <row r="88" spans="1:25" ht="15">
      <c r="A88" s="13"/>
      <c r="B88" s="14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94" spans="1: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</row>
    <row r="95" spans="1: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</row>
    <row r="96" spans="1: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</row>
    <row r="97" spans="1:1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</row>
    <row r="98" spans="1:1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</row>
    <row r="99" spans="1:1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</row>
    <row r="100" spans="1:1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</row>
  </sheetData>
  <autoFilter ref="A15:Y42" xr:uid="{AA6F459E-A678-4140-80A5-3B4CC162DAF9}"/>
  <mergeCells count="178">
    <mergeCell ref="D74:D80"/>
    <mergeCell ref="C74:C80"/>
    <mergeCell ref="B74:B80"/>
    <mergeCell ref="A74:A80"/>
    <mergeCell ref="D67:D72"/>
    <mergeCell ref="C67:C72"/>
    <mergeCell ref="B67:B72"/>
    <mergeCell ref="A67:A72"/>
    <mergeCell ref="D61:D66"/>
    <mergeCell ref="C61:C66"/>
    <mergeCell ref="B61:B66"/>
    <mergeCell ref="A61:A66"/>
    <mergeCell ref="I61:I66"/>
    <mergeCell ref="P18:P20"/>
    <mergeCell ref="M21:M25"/>
    <mergeCell ref="N21:N25"/>
    <mergeCell ref="I21:I25"/>
    <mergeCell ref="H22:H23"/>
    <mergeCell ref="M40:M46"/>
    <mergeCell ref="N40:N46"/>
    <mergeCell ref="J40:J46"/>
    <mergeCell ref="O47:O53"/>
    <mergeCell ref="N33:N39"/>
    <mergeCell ref="K26:K32"/>
    <mergeCell ref="I26:I32"/>
    <mergeCell ref="L26:L32"/>
    <mergeCell ref="M26:M32"/>
    <mergeCell ref="J18:J20"/>
    <mergeCell ref="K18:K20"/>
    <mergeCell ref="I18:I20"/>
    <mergeCell ref="L21:L25"/>
    <mergeCell ref="L40:L46"/>
    <mergeCell ref="N26:N32"/>
    <mergeCell ref="P40:P46"/>
    <mergeCell ref="P14:Y14"/>
    <mergeCell ref="V18:V20"/>
    <mergeCell ref="J33:J39"/>
    <mergeCell ref="K33:K39"/>
    <mergeCell ref="I33:I39"/>
    <mergeCell ref="L33:L39"/>
    <mergeCell ref="M33:M39"/>
    <mergeCell ref="J26:J32"/>
    <mergeCell ref="H30:H31"/>
    <mergeCell ref="X26:X32"/>
    <mergeCell ref="O26:O32"/>
    <mergeCell ref="P26:P32"/>
    <mergeCell ref="Q26:Q32"/>
    <mergeCell ref="V26:V32"/>
    <mergeCell ref="Q21:Q25"/>
    <mergeCell ref="P21:P25"/>
    <mergeCell ref="V21:V25"/>
    <mergeCell ref="W21:W25"/>
    <mergeCell ref="X21:X25"/>
    <mergeCell ref="H37:H38"/>
    <mergeCell ref="M18:M20"/>
    <mergeCell ref="N18:N20"/>
    <mergeCell ref="J21:J25"/>
    <mergeCell ref="K21:K25"/>
    <mergeCell ref="F14:G14"/>
    <mergeCell ref="A33:A39"/>
    <mergeCell ref="B33:B39"/>
    <mergeCell ref="C33:C39"/>
    <mergeCell ref="D33:D39"/>
    <mergeCell ref="E22:E23"/>
    <mergeCell ref="F22:F23"/>
    <mergeCell ref="G22:G23"/>
    <mergeCell ref="L18:L20"/>
    <mergeCell ref="E37:E38"/>
    <mergeCell ref="F37:F38"/>
    <mergeCell ref="G37:G38"/>
    <mergeCell ref="G30:G31"/>
    <mergeCell ref="A11:E11"/>
    <mergeCell ref="A18:A20"/>
    <mergeCell ref="B18:B20"/>
    <mergeCell ref="C18:C20"/>
    <mergeCell ref="D18:D20"/>
    <mergeCell ref="A26:A32"/>
    <mergeCell ref="B26:B32"/>
    <mergeCell ref="C26:C32"/>
    <mergeCell ref="D26:D32"/>
    <mergeCell ref="A21:A25"/>
    <mergeCell ref="B21:B25"/>
    <mergeCell ref="C21:C25"/>
    <mergeCell ref="D21:D25"/>
    <mergeCell ref="E30:E31"/>
    <mergeCell ref="W26:W32"/>
    <mergeCell ref="Y26:Y32"/>
    <mergeCell ref="V54:V60"/>
    <mergeCell ref="W54:W60"/>
    <mergeCell ref="Y54:Y60"/>
    <mergeCell ref="F52:F53"/>
    <mergeCell ref="G52:G53"/>
    <mergeCell ref="H52:H53"/>
    <mergeCell ref="W47:W53"/>
    <mergeCell ref="Y47:Y53"/>
    <mergeCell ref="F40:F41"/>
    <mergeCell ref="G40:G41"/>
    <mergeCell ref="H40:H41"/>
    <mergeCell ref="M54:M60"/>
    <mergeCell ref="F45:F46"/>
    <mergeCell ref="G45:G46"/>
    <mergeCell ref="H45:H46"/>
    <mergeCell ref="F30:F31"/>
    <mergeCell ref="L54:L60"/>
    <mergeCell ref="X40:X46"/>
    <mergeCell ref="X33:X39"/>
    <mergeCell ref="X47:X53"/>
    <mergeCell ref="X54:X60"/>
    <mergeCell ref="O40:O46"/>
    <mergeCell ref="V40:V46"/>
    <mergeCell ref="G86:I86"/>
    <mergeCell ref="H87:J87"/>
    <mergeCell ref="H59:H60"/>
    <mergeCell ref="G59:G60"/>
    <mergeCell ref="F59:F60"/>
    <mergeCell ref="F85:H85"/>
    <mergeCell ref="M61:M66"/>
    <mergeCell ref="N61:N66"/>
    <mergeCell ref="I67:I72"/>
    <mergeCell ref="J67:J72"/>
    <mergeCell ref="K67:K72"/>
    <mergeCell ref="L67:L72"/>
    <mergeCell ref="M67:M72"/>
    <mergeCell ref="N67:N72"/>
    <mergeCell ref="H76:H77"/>
    <mergeCell ref="I74:I80"/>
    <mergeCell ref="K74:K80"/>
    <mergeCell ref="J74:J80"/>
    <mergeCell ref="L74:L80"/>
    <mergeCell ref="K61:K66"/>
    <mergeCell ref="J61:J66"/>
    <mergeCell ref="L61:L66"/>
    <mergeCell ref="M74:M80"/>
    <mergeCell ref="Y21:Y25"/>
    <mergeCell ref="Q18:Q20"/>
    <mergeCell ref="Q47:Q53"/>
    <mergeCell ref="P47:P53"/>
    <mergeCell ref="V47:V53"/>
    <mergeCell ref="Q54:Q60"/>
    <mergeCell ref="P54:P60"/>
    <mergeCell ref="O54:O60"/>
    <mergeCell ref="I47:I53"/>
    <mergeCell ref="N54:N60"/>
    <mergeCell ref="M47:M53"/>
    <mergeCell ref="N47:N53"/>
    <mergeCell ref="J47:J53"/>
    <mergeCell ref="K47:K53"/>
    <mergeCell ref="L47:L53"/>
    <mergeCell ref="W40:W46"/>
    <mergeCell ref="Y40:Y46"/>
    <mergeCell ref="O33:O39"/>
    <mergeCell ref="P33:P39"/>
    <mergeCell ref="Q33:Q39"/>
    <mergeCell ref="V33:V39"/>
    <mergeCell ref="W33:W39"/>
    <mergeCell ref="Y33:Y39"/>
    <mergeCell ref="Q40:Q46"/>
    <mergeCell ref="A40:A46"/>
    <mergeCell ref="B40:B46"/>
    <mergeCell ref="C40:C46"/>
    <mergeCell ref="D40:D46"/>
    <mergeCell ref="K40:K46"/>
    <mergeCell ref="I40:I46"/>
    <mergeCell ref="A54:A60"/>
    <mergeCell ref="I54:I60"/>
    <mergeCell ref="J54:J60"/>
    <mergeCell ref="K54:K60"/>
    <mergeCell ref="E59:E60"/>
    <mergeCell ref="D54:D60"/>
    <mergeCell ref="C54:C60"/>
    <mergeCell ref="B54:B60"/>
    <mergeCell ref="D47:D53"/>
    <mergeCell ref="C47:C53"/>
    <mergeCell ref="B47:B53"/>
    <mergeCell ref="E52:E53"/>
    <mergeCell ref="A47:A53"/>
    <mergeCell ref="E40:E41"/>
    <mergeCell ref="E45:E46"/>
  </mergeCells>
  <conditionalFormatting sqref="P8:U8 L83">
    <cfRule type="cellIs" dxfId="4" priority="6" operator="equal">
      <formula>#REF!</formula>
    </cfRule>
  </conditionalFormatting>
  <conditionalFormatting sqref="L83">
    <cfRule type="cellIs" dxfId="3" priority="7" operator="equal">
      <formula>#REF!</formula>
    </cfRule>
  </conditionalFormatting>
  <conditionalFormatting sqref="L83">
    <cfRule type="cellIs" dxfId="2" priority="8" operator="equal">
      <formula>#REF!</formula>
    </cfRule>
  </conditionalFormatting>
  <conditionalFormatting sqref="L83">
    <cfRule type="cellIs" dxfId="1" priority="9" operator="equal">
      <formula>#REF!</formula>
    </cfRule>
  </conditionalFormatting>
  <dataValidations count="4">
    <dataValidation type="list" allowBlank="1" showInputMessage="1" showErrorMessage="1" sqref="L47 L54 L61 L67 L73:L74 L81:L82" xr:uid="{C16EF72D-CDE6-4EF4-80A2-D0B09AA312B1}">
      <formula1>"ANULADA,CXC,LIBERACION,COBRADA"</formula1>
    </dataValidation>
    <dataValidation type="list" allowBlank="1" showInputMessage="1" showErrorMessage="1" sqref="W54 W47 W40:W41 W61 W33 W16:W21 W26" xr:uid="{126F9A49-5C09-49A1-8B3C-C588C05B89D6}">
      <formula1>"PAGADA,PENDIENTE"</formula1>
    </dataValidation>
    <dataValidation type="list" allowBlank="1" showInputMessage="1" showErrorMessage="1" sqref="L83 L16:L18 L21 L26 L33 L40:L41" xr:uid="{7D4B338E-B9B7-4828-BFD3-BE8EEA6BA6A1}">
      <formula1>#REF!</formula1>
    </dataValidation>
    <dataValidation allowBlank="1" showInputMessage="1" showErrorMessage="1" sqref="X61:X82 X40 X33 X47 X54 X16:X21 X26" xr:uid="{86FF5614-1058-462E-8029-F32AE0F6E702}"/>
  </dataValidations>
  <hyperlinks>
    <hyperlink ref="C18" r:id="rId1" display="34" xr:uid="{D850C221-D230-4F81-8E2C-51D2F5FC3A6F}"/>
    <hyperlink ref="C21" r:id="rId2" display="43" xr:uid="{1FEABD4D-4AED-4996-A83C-A36BA1C65ACF}"/>
    <hyperlink ref="C26" r:id="rId3" display="75" xr:uid="{BC26AA2E-28D7-4CAF-876B-CD3C8F260D3F}"/>
    <hyperlink ref="C33" r:id="rId4" display="69" xr:uid="{96AFA573-2D2C-4687-A015-EC98B9C96779}"/>
    <hyperlink ref="C40" r:id="rId5" display="95" xr:uid="{16A96911-3A37-4266-9112-E670F3DCC9FA}"/>
    <hyperlink ref="C16" r:id="rId6" display="46" xr:uid="{5464C692-B19A-4FD5-8218-F3E7D561463A}"/>
    <hyperlink ref="C21:C25" r:id="rId7" display="43" xr:uid="{3353F87A-4ABB-49B9-9284-580008B29B2D}"/>
    <hyperlink ref="C33:C39" r:id="rId8" display="69" xr:uid="{110C4E3C-E512-45E2-984E-588B72D8D2F5}"/>
    <hyperlink ref="C40:C46" r:id="rId9" display="95" xr:uid="{4337858C-B8BF-47D0-9FCA-E8AD3D42956B}"/>
    <hyperlink ref="C54:C59" r:id="rId10" display="136" xr:uid="{298E2012-5C2B-4ABE-8652-8D2DA9DA6779}"/>
    <hyperlink ref="Q54:Q59" r:id="rId11" display="A-782" xr:uid="{9826BF7A-CF2E-4595-8988-172BE1C745E7}"/>
    <hyperlink ref="Q47:Q53" r:id="rId12" display="A-764" xr:uid="{4B4B4008-0CFA-46A0-97BD-33757DE0C60F}"/>
    <hyperlink ref="Q33:Q39" r:id="rId13" display="A-704" xr:uid="{F462E3AD-1953-4F3E-A2BF-9867D6ED3C98}"/>
    <hyperlink ref="Q26:Q32" r:id="rId14" display="A-724" xr:uid="{845DBDDE-7E5B-4484-A74E-AAE86071C3E9}"/>
    <hyperlink ref="Q21:Q25" r:id="rId15" display="A-680" xr:uid="{6C42C21C-323A-47DE-81F7-0258283CC55A}"/>
    <hyperlink ref="Q18:Q20" r:id="rId16" display="A-661" xr:uid="{3CDB4A53-CF95-4D79-8E2E-3A8B342AC4DA}"/>
    <hyperlink ref="C61" r:id="rId17" display="164" xr:uid="{3F8FA010-9AF4-4B14-97EA-AC3FF46851B3}"/>
    <hyperlink ref="C67" r:id="rId18" display="179" xr:uid="{E5BFA79B-45E2-4FCB-B50F-57A715A32751}"/>
    <hyperlink ref="C73" r:id="rId19" display="181" xr:uid="{10040A21-3278-4718-ADF7-29D3F749372A}"/>
    <hyperlink ref="C74" r:id="rId20" display="203" xr:uid="{CAC1ECCB-2381-4C58-8E7B-231B05229D6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A596-CE11-4A0B-8A15-A9A760AAD1A8}">
  <dimension ref="A1:O38"/>
  <sheetViews>
    <sheetView showGridLines="0" topLeftCell="A30" zoomScale="240" zoomScaleNormal="240" workbookViewId="0">
      <selection activeCell="G39" sqref="G39"/>
    </sheetView>
  </sheetViews>
  <sheetFormatPr defaultColWidth="12.5703125" defaultRowHeight="15.75" customHeight="1"/>
  <cols>
    <col min="1" max="2" width="13" customWidth="1"/>
    <col min="3" max="3" width="9.5703125" customWidth="1"/>
    <col min="4" max="5" width="14.85546875" customWidth="1"/>
    <col min="6" max="6" width="41.85546875" customWidth="1"/>
    <col min="7" max="7" width="12.85546875" customWidth="1"/>
    <col min="8" max="8" width="15.85546875" customWidth="1"/>
    <col min="9" max="12" width="14.85546875" customWidth="1"/>
    <col min="13" max="13" width="12.85546875" customWidth="1"/>
    <col min="14" max="14" width="13" customWidth="1"/>
  </cols>
  <sheetData>
    <row r="1" spans="1:15" ht="15">
      <c r="A1" s="85" t="s">
        <v>164</v>
      </c>
      <c r="B1" s="86">
        <v>10</v>
      </c>
    </row>
    <row r="2" spans="1:15" ht="15">
      <c r="A2" s="85" t="s">
        <v>165</v>
      </c>
      <c r="B2" s="86">
        <v>3</v>
      </c>
    </row>
    <row r="3" spans="1:15" ht="6.95" customHeight="1"/>
    <row r="4" spans="1:15" ht="29.25">
      <c r="A4" s="87" t="s">
        <v>166</v>
      </c>
      <c r="B4" s="87" t="s">
        <v>167</v>
      </c>
      <c r="C4" s="87" t="s">
        <v>168</v>
      </c>
      <c r="D4" s="87" t="s">
        <v>169</v>
      </c>
      <c r="E4" s="87" t="s">
        <v>170</v>
      </c>
      <c r="F4" s="87" t="s">
        <v>171</v>
      </c>
      <c r="G4" s="87" t="s">
        <v>172</v>
      </c>
      <c r="H4" s="87" t="s">
        <v>173</v>
      </c>
      <c r="I4" s="87" t="s">
        <v>174</v>
      </c>
      <c r="J4" s="87" t="s">
        <v>175</v>
      </c>
      <c r="K4" s="87" t="s">
        <v>176</v>
      </c>
      <c r="L4" s="87" t="s">
        <v>177</v>
      </c>
      <c r="M4" s="87" t="s">
        <v>165</v>
      </c>
      <c r="N4" s="87" t="s">
        <v>178</v>
      </c>
      <c r="O4" s="87" t="s">
        <v>179</v>
      </c>
    </row>
    <row r="5" spans="1:15" s="62" customFormat="1" ht="29.25">
      <c r="A5" s="126">
        <v>220</v>
      </c>
      <c r="B5" s="132">
        <v>45686</v>
      </c>
      <c r="C5" s="126">
        <v>30</v>
      </c>
      <c r="D5" s="132">
        <f>B5+C5</f>
        <v>45716</v>
      </c>
      <c r="E5" s="126" t="s">
        <v>180</v>
      </c>
      <c r="F5" s="90" t="s">
        <v>132</v>
      </c>
      <c r="G5" s="95">
        <v>1000</v>
      </c>
      <c r="H5" s="91">
        <v>1.7</v>
      </c>
      <c r="I5" s="91">
        <f>+G5*H5</f>
        <v>1700</v>
      </c>
      <c r="J5" s="129">
        <f>+I5+I6+I7+I8+I9+I10</f>
        <v>91294.361199999999</v>
      </c>
      <c r="K5" s="129">
        <v>91294.36</v>
      </c>
      <c r="L5" s="129">
        <f>+$J5-$K5</f>
        <v>1.1999999987892807E-3</v>
      </c>
      <c r="M5" s="123">
        <f ca="1">$B5+$C5-TODAY()</f>
        <v>-117</v>
      </c>
      <c r="N5" s="126" t="s">
        <v>176</v>
      </c>
      <c r="O5" s="132">
        <v>45963</v>
      </c>
    </row>
    <row r="6" spans="1:15" s="62" customFormat="1" ht="29.25">
      <c r="A6" s="127"/>
      <c r="B6" s="133"/>
      <c r="C6" s="127"/>
      <c r="D6" s="133"/>
      <c r="E6" s="127"/>
      <c r="F6" s="90" t="s">
        <v>181</v>
      </c>
      <c r="G6" s="95">
        <v>23364</v>
      </c>
      <c r="H6" s="92">
        <v>0.83530000000000004</v>
      </c>
      <c r="I6" s="91">
        <v>19515.38</v>
      </c>
      <c r="J6" s="130"/>
      <c r="K6" s="130"/>
      <c r="L6" s="130"/>
      <c r="M6" s="124"/>
      <c r="N6" s="127"/>
      <c r="O6" s="133"/>
    </row>
    <row r="7" spans="1:15" s="62" customFormat="1" ht="29.25">
      <c r="A7" s="127"/>
      <c r="B7" s="133"/>
      <c r="C7" s="127"/>
      <c r="D7" s="133"/>
      <c r="E7" s="127"/>
      <c r="F7" s="90" t="s">
        <v>150</v>
      </c>
      <c r="G7" s="95">
        <v>10000</v>
      </c>
      <c r="H7" s="92">
        <v>2.0733999999999999</v>
      </c>
      <c r="I7" s="91">
        <v>20734.13</v>
      </c>
      <c r="J7" s="130"/>
      <c r="K7" s="130"/>
      <c r="L7" s="130"/>
      <c r="M7" s="124"/>
      <c r="N7" s="127"/>
      <c r="O7" s="133"/>
    </row>
    <row r="8" spans="1:15" s="62" customFormat="1" ht="29.25">
      <c r="A8" s="127"/>
      <c r="B8" s="133"/>
      <c r="C8" s="127"/>
      <c r="D8" s="133"/>
      <c r="E8" s="127"/>
      <c r="F8" s="90" t="s">
        <v>151</v>
      </c>
      <c r="G8" s="95">
        <v>9364</v>
      </c>
      <c r="H8" s="92">
        <v>2.0407999999999999</v>
      </c>
      <c r="I8" s="91">
        <f>+G8*H8</f>
        <v>19110.051199999998</v>
      </c>
      <c r="J8" s="130"/>
      <c r="K8" s="130"/>
      <c r="L8" s="130"/>
      <c r="M8" s="124"/>
      <c r="N8" s="127"/>
      <c r="O8" s="133"/>
    </row>
    <row r="9" spans="1:15" s="62" customFormat="1" ht="43.5">
      <c r="A9" s="127"/>
      <c r="B9" s="133"/>
      <c r="C9" s="127"/>
      <c r="D9" s="133"/>
      <c r="E9" s="127"/>
      <c r="F9" s="90" t="s">
        <v>159</v>
      </c>
      <c r="G9" s="95">
        <v>5000</v>
      </c>
      <c r="H9" s="92">
        <v>2.1065</v>
      </c>
      <c r="I9" s="91">
        <v>10532.72</v>
      </c>
      <c r="J9" s="130"/>
      <c r="K9" s="130"/>
      <c r="L9" s="130"/>
      <c r="M9" s="124"/>
      <c r="N9" s="127"/>
      <c r="O9" s="133"/>
    </row>
    <row r="10" spans="1:15" s="62" customFormat="1" ht="29.25">
      <c r="A10" s="128"/>
      <c r="B10" s="134"/>
      <c r="C10" s="128"/>
      <c r="D10" s="134"/>
      <c r="E10" s="128"/>
      <c r="F10" s="90" t="s">
        <v>182</v>
      </c>
      <c r="G10" s="95">
        <v>0</v>
      </c>
      <c r="H10" s="91">
        <v>19702.080000000002</v>
      </c>
      <c r="I10" s="91">
        <f>+H10</f>
        <v>19702.080000000002</v>
      </c>
      <c r="J10" s="131"/>
      <c r="K10" s="131"/>
      <c r="L10" s="131"/>
      <c r="M10" s="125"/>
      <c r="N10" s="128"/>
      <c r="O10" s="134"/>
    </row>
    <row r="11" spans="1:15" s="62" customFormat="1" ht="29.25">
      <c r="A11" s="126">
        <v>241</v>
      </c>
      <c r="B11" s="132">
        <v>45714</v>
      </c>
      <c r="C11" s="126">
        <v>30</v>
      </c>
      <c r="D11" s="132">
        <f>B11+C11</f>
        <v>45744</v>
      </c>
      <c r="E11" s="126" t="s">
        <v>183</v>
      </c>
      <c r="F11" s="90" t="s">
        <v>150</v>
      </c>
      <c r="G11" s="95">
        <v>10000</v>
      </c>
      <c r="H11" s="92">
        <v>2.0606</v>
      </c>
      <c r="I11" s="91">
        <f>+G11*H11</f>
        <v>20606</v>
      </c>
      <c r="J11" s="129">
        <f>+I11+I12+I13+I14+I15+I16+I17</f>
        <v>87388.488500000007</v>
      </c>
      <c r="K11" s="129">
        <v>87388.49</v>
      </c>
      <c r="L11" s="129">
        <f>+$J11-$K11</f>
        <v>-1.4999999984866008E-3</v>
      </c>
      <c r="M11" s="123">
        <f ca="1">$B11+$C11-TODAY()</f>
        <v>-89</v>
      </c>
      <c r="N11" s="126" t="s">
        <v>176</v>
      </c>
      <c r="O11" s="132">
        <v>45727</v>
      </c>
    </row>
    <row r="12" spans="1:15" s="62" customFormat="1" ht="29.25">
      <c r="A12" s="127"/>
      <c r="B12" s="133"/>
      <c r="C12" s="127"/>
      <c r="D12" s="133"/>
      <c r="E12" s="127"/>
      <c r="F12" s="90" t="s">
        <v>151</v>
      </c>
      <c r="G12" s="95">
        <v>8192</v>
      </c>
      <c r="H12" s="92">
        <v>2.0282</v>
      </c>
      <c r="I12" s="91">
        <v>16615.580000000002</v>
      </c>
      <c r="J12" s="130"/>
      <c r="K12" s="130"/>
      <c r="L12" s="130"/>
      <c r="M12" s="124"/>
      <c r="N12" s="127"/>
      <c r="O12" s="133"/>
    </row>
    <row r="13" spans="1:15" s="62" customFormat="1" ht="29.25">
      <c r="A13" s="127"/>
      <c r="B13" s="133"/>
      <c r="C13" s="127"/>
      <c r="D13" s="133"/>
      <c r="E13" s="127"/>
      <c r="F13" s="90" t="s">
        <v>132</v>
      </c>
      <c r="G13" s="95">
        <v>1000</v>
      </c>
      <c r="H13" s="91">
        <v>1.7</v>
      </c>
      <c r="I13" s="91">
        <f>+G13*H13</f>
        <v>1700</v>
      </c>
      <c r="J13" s="130"/>
      <c r="K13" s="130"/>
      <c r="L13" s="130"/>
      <c r="M13" s="124"/>
      <c r="N13" s="127"/>
      <c r="O13" s="133"/>
    </row>
    <row r="14" spans="1:15" ht="29.25">
      <c r="A14" s="127"/>
      <c r="B14" s="133"/>
      <c r="C14" s="127"/>
      <c r="D14" s="133"/>
      <c r="E14" s="127"/>
      <c r="F14" s="90" t="s">
        <v>184</v>
      </c>
      <c r="G14" s="95">
        <v>22185</v>
      </c>
      <c r="H14" s="92">
        <v>0.83009999999999995</v>
      </c>
      <c r="I14" s="91">
        <f>+G14*H14</f>
        <v>18415.768499999998</v>
      </c>
      <c r="J14" s="130"/>
      <c r="K14" s="130"/>
      <c r="L14" s="130"/>
      <c r="M14" s="124"/>
      <c r="N14" s="127"/>
      <c r="O14" s="133"/>
    </row>
    <row r="15" spans="1:15" ht="29.25">
      <c r="A15" s="127"/>
      <c r="B15" s="133"/>
      <c r="C15" s="127"/>
      <c r="D15" s="133"/>
      <c r="E15" s="127"/>
      <c r="F15" s="90" t="s">
        <v>185</v>
      </c>
      <c r="G15" s="95">
        <v>7</v>
      </c>
      <c r="H15" s="92">
        <v>0.28749999999999998</v>
      </c>
      <c r="I15" s="91">
        <v>2.64</v>
      </c>
      <c r="J15" s="130"/>
      <c r="K15" s="130"/>
      <c r="L15" s="130"/>
      <c r="M15" s="124"/>
      <c r="N15" s="127"/>
      <c r="O15" s="133"/>
    </row>
    <row r="16" spans="1:15" ht="43.5">
      <c r="A16" s="127"/>
      <c r="B16" s="133"/>
      <c r="C16" s="127"/>
      <c r="D16" s="133"/>
      <c r="E16" s="127"/>
      <c r="F16" s="90" t="s">
        <v>186</v>
      </c>
      <c r="G16" s="95">
        <v>5000</v>
      </c>
      <c r="H16" s="92">
        <v>2.0935999999999999</v>
      </c>
      <c r="I16" s="91">
        <v>10467.82</v>
      </c>
      <c r="J16" s="130"/>
      <c r="K16" s="130"/>
      <c r="L16" s="130"/>
      <c r="M16" s="124"/>
      <c r="N16" s="127"/>
      <c r="O16" s="133"/>
    </row>
    <row r="17" spans="1:15" ht="29.25">
      <c r="A17" s="128"/>
      <c r="B17" s="134"/>
      <c r="C17" s="128"/>
      <c r="D17" s="134"/>
      <c r="E17" s="128"/>
      <c r="F17" s="90" t="s">
        <v>187</v>
      </c>
      <c r="G17" s="95">
        <v>0</v>
      </c>
      <c r="H17" s="91">
        <v>19580.68</v>
      </c>
      <c r="I17" s="91">
        <f>+H17</f>
        <v>19580.68</v>
      </c>
      <c r="J17" s="131"/>
      <c r="K17" s="131"/>
      <c r="L17" s="131"/>
      <c r="M17" s="125"/>
      <c r="N17" s="128"/>
      <c r="O17" s="134"/>
    </row>
    <row r="18" spans="1:15" ht="27" customHeight="1">
      <c r="A18" s="126">
        <v>257</v>
      </c>
      <c r="B18" s="132">
        <v>45743</v>
      </c>
      <c r="C18" s="126">
        <v>30</v>
      </c>
      <c r="D18" s="132">
        <f>B18+C18</f>
        <v>45773</v>
      </c>
      <c r="E18" s="126" t="s">
        <v>37</v>
      </c>
      <c r="F18" s="90" t="s">
        <v>188</v>
      </c>
      <c r="G18" s="95">
        <v>2477</v>
      </c>
      <c r="H18" s="92">
        <v>1.5564</v>
      </c>
      <c r="I18" s="91">
        <f>+G18*H18</f>
        <v>3855.2028</v>
      </c>
      <c r="J18" s="129">
        <f>+I18+I19+I20+I21+I22+I23</f>
        <v>93081.272800000006</v>
      </c>
      <c r="K18" s="129">
        <v>93081.27</v>
      </c>
      <c r="L18" s="129">
        <f>+$J18-$K18</f>
        <v>2.8000000020256266E-3</v>
      </c>
      <c r="M18" s="123">
        <f ca="1">$B18+$C18-TODAY()</f>
        <v>-60</v>
      </c>
      <c r="N18" s="126" t="s">
        <v>176</v>
      </c>
      <c r="O18" s="132">
        <v>45756</v>
      </c>
    </row>
    <row r="19" spans="1:15" ht="25.5" customHeight="1">
      <c r="A19" s="127"/>
      <c r="B19" s="133"/>
      <c r="C19" s="127"/>
      <c r="D19" s="133"/>
      <c r="E19" s="127"/>
      <c r="F19" s="90" t="s">
        <v>189</v>
      </c>
      <c r="G19" s="95">
        <v>19581</v>
      </c>
      <c r="H19" s="92">
        <v>0.88970000000000005</v>
      </c>
      <c r="I19" s="91">
        <v>17420.990000000002</v>
      </c>
      <c r="J19" s="130"/>
      <c r="K19" s="130"/>
      <c r="L19" s="130"/>
      <c r="M19" s="124"/>
      <c r="N19" s="127"/>
      <c r="O19" s="133"/>
    </row>
    <row r="20" spans="1:15" ht="44.25" customHeight="1">
      <c r="A20" s="127"/>
      <c r="B20" s="133"/>
      <c r="C20" s="127"/>
      <c r="D20" s="133"/>
      <c r="E20" s="127"/>
      <c r="F20" s="90" t="s">
        <v>190</v>
      </c>
      <c r="G20" s="95">
        <v>5000</v>
      </c>
      <c r="H20" s="92">
        <v>2.2437999999999998</v>
      </c>
      <c r="I20" s="91">
        <f t="shared" ref="I20:I22" si="0">+G20*H20</f>
        <v>11218.999999999998</v>
      </c>
      <c r="J20" s="130"/>
      <c r="K20" s="130"/>
      <c r="L20" s="130"/>
      <c r="M20" s="124"/>
      <c r="N20" s="127"/>
      <c r="O20" s="133"/>
    </row>
    <row r="21" spans="1:15" ht="29.25" customHeight="1">
      <c r="A21" s="127"/>
      <c r="B21" s="133"/>
      <c r="C21" s="127"/>
      <c r="D21" s="133"/>
      <c r="E21" s="127"/>
      <c r="F21" s="90" t="s">
        <v>150</v>
      </c>
      <c r="G21" s="95">
        <v>10000</v>
      </c>
      <c r="H21" s="92">
        <v>2.2084999999999999</v>
      </c>
      <c r="I21" s="91">
        <f t="shared" si="0"/>
        <v>22085</v>
      </c>
      <c r="J21" s="130"/>
      <c r="K21" s="130"/>
      <c r="L21" s="130"/>
      <c r="M21" s="124"/>
      <c r="N21" s="127"/>
      <c r="O21" s="133"/>
    </row>
    <row r="22" spans="1:15" ht="27.75" customHeight="1">
      <c r="A22" s="127"/>
      <c r="B22" s="133"/>
      <c r="C22" s="127"/>
      <c r="D22" s="133"/>
      <c r="E22" s="127"/>
      <c r="F22" s="90" t="s">
        <v>151</v>
      </c>
      <c r="G22" s="95">
        <v>8058</v>
      </c>
      <c r="H22" s="92">
        <v>2.1737000000000002</v>
      </c>
      <c r="I22" s="91">
        <v>17515.59</v>
      </c>
      <c r="J22" s="130"/>
      <c r="K22" s="130"/>
      <c r="L22" s="130"/>
      <c r="M22" s="124"/>
      <c r="N22" s="127"/>
      <c r="O22" s="133"/>
    </row>
    <row r="23" spans="1:15" ht="28.5" customHeight="1">
      <c r="A23" s="128"/>
      <c r="B23" s="134"/>
      <c r="C23" s="128"/>
      <c r="D23" s="134"/>
      <c r="E23" s="128"/>
      <c r="F23" s="90" t="s">
        <v>191</v>
      </c>
      <c r="G23" s="95">
        <v>0</v>
      </c>
      <c r="H23" s="91">
        <v>20985.49</v>
      </c>
      <c r="I23" s="91">
        <f>+H23</f>
        <v>20985.49</v>
      </c>
      <c r="J23" s="131"/>
      <c r="K23" s="131"/>
      <c r="L23" s="131"/>
      <c r="M23" s="125"/>
      <c r="N23" s="128"/>
      <c r="O23" s="134"/>
    </row>
    <row r="24" spans="1:15" ht="28.5" customHeight="1">
      <c r="A24" s="126">
        <v>274</v>
      </c>
      <c r="B24" s="132">
        <v>45775</v>
      </c>
      <c r="C24" s="126">
        <v>30</v>
      </c>
      <c r="D24" s="132">
        <f>B24+C24</f>
        <v>45805</v>
      </c>
      <c r="E24" s="126" t="s">
        <v>48</v>
      </c>
      <c r="F24" s="90" t="s">
        <v>192</v>
      </c>
      <c r="G24" s="95">
        <v>0</v>
      </c>
      <c r="H24" s="91">
        <v>23818.84</v>
      </c>
      <c r="I24" s="91">
        <f>+H24</f>
        <v>23818.84</v>
      </c>
      <c r="J24" s="129">
        <f>+I24+I25+I26+I27+I28</f>
        <v>109087.65</v>
      </c>
      <c r="K24" s="129">
        <v>109087.65</v>
      </c>
      <c r="L24" s="129">
        <f>+$J24-$K24</f>
        <v>0</v>
      </c>
      <c r="M24" s="123">
        <f ca="1">$B24+$C24-TODAY()</f>
        <v>-28</v>
      </c>
      <c r="N24" s="126" t="s">
        <v>176</v>
      </c>
      <c r="O24" s="132">
        <v>45787</v>
      </c>
    </row>
    <row r="25" spans="1:15" ht="46.5" customHeight="1">
      <c r="A25" s="127"/>
      <c r="B25" s="133"/>
      <c r="C25" s="127"/>
      <c r="D25" s="133"/>
      <c r="E25" s="127"/>
      <c r="F25" s="90" t="s">
        <v>193</v>
      </c>
      <c r="G25" s="95">
        <v>5000</v>
      </c>
      <c r="H25" s="92">
        <v>2.6128</v>
      </c>
      <c r="I25" s="91">
        <f>+G25*H25</f>
        <v>13064</v>
      </c>
      <c r="J25" s="130"/>
      <c r="K25" s="130"/>
      <c r="L25" s="130"/>
      <c r="M25" s="124"/>
      <c r="N25" s="127"/>
      <c r="O25" s="133"/>
    </row>
    <row r="26" spans="1:15" ht="45" customHeight="1">
      <c r="A26" s="127"/>
      <c r="B26" s="133"/>
      <c r="C26" s="127"/>
      <c r="D26" s="133"/>
      <c r="E26" s="127"/>
      <c r="F26" s="90" t="s">
        <v>194</v>
      </c>
      <c r="G26" s="95">
        <v>10000</v>
      </c>
      <c r="H26" s="92">
        <v>2.5716999999999999</v>
      </c>
      <c r="I26" s="91">
        <f t="shared" ref="I26:I27" si="1">+G26*H26</f>
        <v>25717</v>
      </c>
      <c r="J26" s="130"/>
      <c r="K26" s="130"/>
      <c r="L26" s="130"/>
      <c r="M26" s="124"/>
      <c r="N26" s="127"/>
      <c r="O26" s="133"/>
    </row>
    <row r="27" spans="1:15" ht="33.75" customHeight="1">
      <c r="A27" s="127"/>
      <c r="B27" s="133"/>
      <c r="C27" s="127"/>
      <c r="D27" s="133"/>
      <c r="E27" s="127"/>
      <c r="F27" s="90" t="s">
        <v>151</v>
      </c>
      <c r="G27" s="95">
        <v>8966</v>
      </c>
      <c r="H27" s="92">
        <v>2.5312000000000001</v>
      </c>
      <c r="I27" s="91">
        <v>22694.89</v>
      </c>
      <c r="J27" s="130"/>
      <c r="K27" s="130"/>
      <c r="L27" s="130"/>
      <c r="M27" s="124"/>
      <c r="N27" s="127"/>
      <c r="O27" s="133"/>
    </row>
    <row r="28" spans="1:15" ht="30" customHeight="1">
      <c r="A28" s="128"/>
      <c r="B28" s="134"/>
      <c r="C28" s="128"/>
      <c r="D28" s="134"/>
      <c r="E28" s="128"/>
      <c r="F28" s="90" t="s">
        <v>195</v>
      </c>
      <c r="G28" s="95">
        <v>22966</v>
      </c>
      <c r="H28" s="92">
        <v>1.036</v>
      </c>
      <c r="I28" s="91">
        <v>23792.92</v>
      </c>
      <c r="J28" s="131"/>
      <c r="K28" s="131"/>
      <c r="L28" s="131"/>
      <c r="M28" s="125"/>
      <c r="N28" s="128"/>
      <c r="O28" s="134"/>
    </row>
    <row r="29" spans="1:15" ht="31.5" customHeight="1">
      <c r="A29" s="126">
        <v>287</v>
      </c>
      <c r="B29" s="132">
        <v>45806</v>
      </c>
      <c r="C29" s="126">
        <v>30</v>
      </c>
      <c r="D29" s="132">
        <f t="shared" ref="D28:D37" si="2">B29+C29</f>
        <v>45836</v>
      </c>
      <c r="E29" s="126" t="s">
        <v>80</v>
      </c>
      <c r="F29" s="90" t="s">
        <v>196</v>
      </c>
      <c r="G29" s="95">
        <v>23115</v>
      </c>
      <c r="H29" s="92">
        <v>1.2242</v>
      </c>
      <c r="I29" s="91">
        <v>28298.25</v>
      </c>
      <c r="J29" s="129">
        <f>+I29+I30+I31</f>
        <v>129188.04000000001</v>
      </c>
      <c r="K29" s="129">
        <v>129188.04</v>
      </c>
      <c r="L29" s="129">
        <f t="shared" ref="L28:L37" si="3">+$J29-$K29</f>
        <v>0</v>
      </c>
      <c r="M29" s="123">
        <f t="shared" ref="M28:M37" ca="1" si="4">$B29+$C29-TODAY()</f>
        <v>3</v>
      </c>
      <c r="N29" s="126" t="s">
        <v>176</v>
      </c>
      <c r="O29" s="132">
        <v>45822</v>
      </c>
    </row>
    <row r="30" spans="1:15" ht="72.75">
      <c r="A30" s="127"/>
      <c r="B30" s="133"/>
      <c r="C30" s="127"/>
      <c r="D30" s="133"/>
      <c r="E30" s="127"/>
      <c r="F30" s="90" t="s">
        <v>197</v>
      </c>
      <c r="G30" s="95">
        <v>0</v>
      </c>
      <c r="H30" s="91">
        <v>73091.070000000007</v>
      </c>
      <c r="I30" s="91">
        <f>+H30</f>
        <v>73091.070000000007</v>
      </c>
      <c r="J30" s="130"/>
      <c r="K30" s="130"/>
      <c r="L30" s="130"/>
      <c r="M30" s="124"/>
      <c r="N30" s="127"/>
      <c r="O30" s="133"/>
    </row>
    <row r="31" spans="1:15" ht="29.25">
      <c r="A31" s="128"/>
      <c r="B31" s="134"/>
      <c r="C31" s="128"/>
      <c r="D31" s="134"/>
      <c r="E31" s="128"/>
      <c r="F31" s="90" t="s">
        <v>198</v>
      </c>
      <c r="G31" s="95">
        <v>0</v>
      </c>
      <c r="H31" s="91">
        <v>27798.720000000001</v>
      </c>
      <c r="I31" s="91">
        <f>+H31</f>
        <v>27798.720000000001</v>
      </c>
      <c r="J31" s="131"/>
      <c r="K31" s="131"/>
      <c r="L31" s="131"/>
      <c r="M31" s="125"/>
      <c r="N31" s="128"/>
      <c r="O31" s="134"/>
    </row>
    <row r="32" spans="1:15" ht="29.25">
      <c r="A32" s="126">
        <v>307</v>
      </c>
      <c r="B32" s="132">
        <v>45828</v>
      </c>
      <c r="C32" s="126">
        <v>30</v>
      </c>
      <c r="D32" s="132">
        <f t="shared" si="2"/>
        <v>45858</v>
      </c>
      <c r="E32" s="126" t="s">
        <v>62</v>
      </c>
      <c r="F32" s="90" t="s">
        <v>199</v>
      </c>
      <c r="G32" s="95">
        <v>23814</v>
      </c>
      <c r="H32" s="92">
        <v>1.1757</v>
      </c>
      <c r="I32" s="91">
        <v>27998.34</v>
      </c>
      <c r="J32" s="129">
        <f>+I32+I33+I34</f>
        <v>127932.1</v>
      </c>
      <c r="K32" s="129"/>
      <c r="L32" s="129">
        <f t="shared" si="3"/>
        <v>127932.1</v>
      </c>
      <c r="M32" s="123">
        <f t="shared" ca="1" si="4"/>
        <v>25</v>
      </c>
      <c r="N32" s="126" t="s">
        <v>200</v>
      </c>
      <c r="O32" s="94"/>
    </row>
    <row r="33" spans="1:15" ht="29.25">
      <c r="A33" s="127"/>
      <c r="B33" s="133"/>
      <c r="C33" s="127"/>
      <c r="D33" s="133"/>
      <c r="E33" s="127"/>
      <c r="F33" s="90" t="s">
        <v>198</v>
      </c>
      <c r="G33" s="95">
        <v>0</v>
      </c>
      <c r="H33" s="91">
        <v>27732.06</v>
      </c>
      <c r="I33" s="91">
        <f>+H33</f>
        <v>27732.06</v>
      </c>
      <c r="J33" s="130"/>
      <c r="K33" s="130"/>
      <c r="L33" s="130"/>
      <c r="M33" s="124"/>
      <c r="N33" s="127"/>
      <c r="O33" s="94"/>
    </row>
    <row r="34" spans="1:15" ht="72.75">
      <c r="A34" s="128"/>
      <c r="B34" s="134"/>
      <c r="C34" s="128"/>
      <c r="D34" s="134"/>
      <c r="E34" s="128"/>
      <c r="F34" s="90" t="s">
        <v>201</v>
      </c>
      <c r="G34" s="95">
        <v>0</v>
      </c>
      <c r="H34" s="91">
        <v>72201.7</v>
      </c>
      <c r="I34" s="91">
        <f>+H34</f>
        <v>72201.7</v>
      </c>
      <c r="J34" s="131"/>
      <c r="K34" s="131"/>
      <c r="L34" s="131"/>
      <c r="M34" s="125"/>
      <c r="N34" s="128"/>
      <c r="O34" s="94"/>
    </row>
    <row r="35" spans="1:15" ht="15.75" customHeight="1">
      <c r="A35" s="88"/>
      <c r="B35" s="89">
        <v>0</v>
      </c>
      <c r="C35" s="88">
        <v>30</v>
      </c>
      <c r="D35" s="89">
        <f t="shared" si="2"/>
        <v>30</v>
      </c>
      <c r="E35" s="88"/>
      <c r="F35" s="90"/>
      <c r="G35" s="95">
        <v>0</v>
      </c>
      <c r="H35" s="91">
        <v>0</v>
      </c>
      <c r="I35" s="91">
        <v>0</v>
      </c>
      <c r="J35" s="91"/>
      <c r="K35" s="91"/>
      <c r="L35" s="91">
        <f t="shared" si="3"/>
        <v>0</v>
      </c>
      <c r="M35" s="93">
        <f t="shared" ca="1" si="4"/>
        <v>-45803</v>
      </c>
      <c r="N35" s="97" t="s">
        <v>200</v>
      </c>
      <c r="O35" s="94"/>
    </row>
    <row r="36" spans="1:15" ht="15.75" customHeight="1">
      <c r="A36" s="88"/>
      <c r="B36" s="89">
        <v>0</v>
      </c>
      <c r="C36" s="88">
        <v>30</v>
      </c>
      <c r="D36" s="89">
        <f t="shared" si="2"/>
        <v>30</v>
      </c>
      <c r="E36" s="88"/>
      <c r="F36" s="90"/>
      <c r="G36" s="95">
        <v>0</v>
      </c>
      <c r="H36" s="91">
        <v>0</v>
      </c>
      <c r="I36" s="91">
        <v>0</v>
      </c>
      <c r="J36" s="91"/>
      <c r="K36" s="91"/>
      <c r="L36" s="91">
        <f t="shared" si="3"/>
        <v>0</v>
      </c>
      <c r="M36" s="93">
        <f t="shared" ca="1" si="4"/>
        <v>-45803</v>
      </c>
      <c r="N36" s="97" t="s">
        <v>200</v>
      </c>
      <c r="O36" s="94"/>
    </row>
    <row r="37" spans="1:15" ht="15.75" customHeight="1">
      <c r="A37" s="88"/>
      <c r="B37" s="89">
        <v>0</v>
      </c>
      <c r="C37" s="88">
        <v>30</v>
      </c>
      <c r="D37" s="89">
        <f t="shared" si="2"/>
        <v>30</v>
      </c>
      <c r="E37" s="88"/>
      <c r="F37" s="90"/>
      <c r="G37" s="95">
        <v>0</v>
      </c>
      <c r="H37" s="91">
        <v>0</v>
      </c>
      <c r="I37" s="91">
        <v>0</v>
      </c>
      <c r="J37" s="91"/>
      <c r="K37" s="91"/>
      <c r="L37" s="91">
        <f t="shared" si="3"/>
        <v>0</v>
      </c>
      <c r="M37" s="93">
        <f t="shared" ca="1" si="4"/>
        <v>-45803</v>
      </c>
      <c r="N37" s="97" t="s">
        <v>200</v>
      </c>
      <c r="O37" s="94"/>
    </row>
    <row r="38" spans="1:15" ht="15.75" customHeight="1">
      <c r="G38" s="135">
        <f>SUM(G5:G37)</f>
        <v>234089</v>
      </c>
      <c r="J38" s="96">
        <f>SUM(J5:J27)</f>
        <v>380851.77250000008</v>
      </c>
      <c r="K38" s="96">
        <f>SUM(K5:K27)</f>
        <v>380851.77</v>
      </c>
      <c r="L38" s="96">
        <f>SUM(L5:L37)</f>
        <v>127932.10250000001</v>
      </c>
    </row>
  </sheetData>
  <autoFilter ref="A4:O4" xr:uid="{8F2318C5-59DB-4FFA-B4BB-ABEFE87917D9}"/>
  <mergeCells count="65">
    <mergeCell ref="K29:K31"/>
    <mergeCell ref="L29:L31"/>
    <mergeCell ref="M29:M31"/>
    <mergeCell ref="N29:N31"/>
    <mergeCell ref="O29:O31"/>
    <mergeCell ref="J29:J31"/>
    <mergeCell ref="E29:E31"/>
    <mergeCell ref="A29:A31"/>
    <mergeCell ref="B29:B31"/>
    <mergeCell ref="C29:C31"/>
    <mergeCell ref="D29:D31"/>
    <mergeCell ref="O18:O23"/>
    <mergeCell ref="A18:A23"/>
    <mergeCell ref="B18:B23"/>
    <mergeCell ref="C18:C23"/>
    <mergeCell ref="D18:D23"/>
    <mergeCell ref="E18:E23"/>
    <mergeCell ref="J18:J23"/>
    <mergeCell ref="K18:K23"/>
    <mergeCell ref="L18:L23"/>
    <mergeCell ref="M18:M23"/>
    <mergeCell ref="N18:N23"/>
    <mergeCell ref="M5:M10"/>
    <mergeCell ref="N5:N10"/>
    <mergeCell ref="O5:O10"/>
    <mergeCell ref="J5:J10"/>
    <mergeCell ref="K5:K10"/>
    <mergeCell ref="L5:L10"/>
    <mergeCell ref="E5:E10"/>
    <mergeCell ref="A5:A10"/>
    <mergeCell ref="B5:B10"/>
    <mergeCell ref="C5:C10"/>
    <mergeCell ref="D5:D10"/>
    <mergeCell ref="O11:O17"/>
    <mergeCell ref="J11:J17"/>
    <mergeCell ref="K11:K17"/>
    <mergeCell ref="L11:L17"/>
    <mergeCell ref="M11:M17"/>
    <mergeCell ref="N11:N17"/>
    <mergeCell ref="E11:E17"/>
    <mergeCell ref="A11:A17"/>
    <mergeCell ref="B11:B17"/>
    <mergeCell ref="C11:C17"/>
    <mergeCell ref="D11:D17"/>
    <mergeCell ref="O24:O28"/>
    <mergeCell ref="C24:C28"/>
    <mergeCell ref="B24:B28"/>
    <mergeCell ref="A24:A28"/>
    <mergeCell ref="M24:M28"/>
    <mergeCell ref="N24:N28"/>
    <mergeCell ref="J24:J28"/>
    <mergeCell ref="K24:K28"/>
    <mergeCell ref="L24:L28"/>
    <mergeCell ref="E24:E28"/>
    <mergeCell ref="D24:D28"/>
    <mergeCell ref="A32:A34"/>
    <mergeCell ref="B32:B34"/>
    <mergeCell ref="C32:C34"/>
    <mergeCell ref="D32:D34"/>
    <mergeCell ref="E32:E34"/>
    <mergeCell ref="M32:M34"/>
    <mergeCell ref="N32:N34"/>
    <mergeCell ref="J32:J34"/>
    <mergeCell ref="K32:K34"/>
    <mergeCell ref="L32:L34"/>
  </mergeCells>
  <conditionalFormatting sqref="M5 M11 M18 M24 M29 M32 M35:M37">
    <cfRule type="expression" dxfId="0" priority="14" stopIfTrue="1">
      <formula>$N5="Cobrado"</formula>
    </cfRule>
    <cfRule type="iconSet" priority="15">
      <iconSet>
        <cfvo type="percent" val="0"/>
        <cfvo type="num" val="$B$2" gte="0"/>
        <cfvo type="num" val="$B$1"/>
      </iconSet>
    </cfRule>
  </conditionalFormatting>
  <dataValidations count="1">
    <dataValidation type="list" allowBlank="1" showInputMessage="1" showErrorMessage="1" sqref="N5 N11 N18 N24 N29 N32 N35:N37" xr:uid="{B070E9FF-79A9-4A7D-8E50-A33791E3EC2A}">
      <formula1>"Cobrado,Pendiente"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Kelly Mery Villagomez Melgar</dc:creator>
  <cp:keywords/>
  <dc:description/>
  <cp:lastModifiedBy>Kelly Mery Villagomez</cp:lastModifiedBy>
  <cp:revision/>
  <dcterms:created xsi:type="dcterms:W3CDTF">2024-05-10T22:07:15Z</dcterms:created>
  <dcterms:modified xsi:type="dcterms:W3CDTF">2025-06-25T21:30:23Z</dcterms:modified>
  <cp:category/>
  <cp:contentStatus/>
</cp:coreProperties>
</file>