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bridge4digital1-my.sharepoint.com/personal/k_villagomez_bridge4digital_com/Documents/FINANZAS/CLIENTES/SOFIA/facturas/"/>
    </mc:Choice>
  </mc:AlternateContent>
  <xr:revisionPtr revIDLastSave="2075" documentId="13_ncr:1_{0D375F56-BEAF-4EF8-8CAB-4EEA9E21E706}" xr6:coauthVersionLast="47" xr6:coauthVersionMax="47" xr10:uidLastSave="{EFA10030-811D-46C5-9981-813FC772F14F}"/>
  <bookViews>
    <workbookView xWindow="30150" yWindow="795" windowWidth="25395" windowHeight="14505" firstSheet="3" activeTab="3" xr2:uid="{51E59169-00E2-4463-A863-14FB2C686980}"/>
  </bookViews>
  <sheets>
    <sheet name="CONTRATO" sheetId="5" r:id="rId1"/>
    <sheet name="OS - S1" sheetId="6" r:id="rId2"/>
    <sheet name="TERBOL - 2024" sheetId="3" r:id="rId3"/>
    <sheet name="TERBOL - 2025" sheetId="7" r:id="rId4"/>
  </sheets>
  <definedNames>
    <definedName name="_xlnm._FilterDatabase" localSheetId="3" hidden="1">'TERBOL - 2025'!$A$4:$Q$4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7" l="1"/>
  <c r="F62" i="3"/>
  <c r="L27" i="7"/>
  <c r="I31" i="7"/>
  <c r="K31" i="7" s="1"/>
  <c r="I30" i="7"/>
  <c r="K30" i="7" s="1"/>
  <c r="K29" i="7"/>
  <c r="K28" i="7"/>
  <c r="I27" i="7"/>
  <c r="K27" i="7" s="1"/>
  <c r="D27" i="7"/>
  <c r="N27" i="7"/>
  <c r="O27" i="7"/>
  <c r="I26" i="7"/>
  <c r="K26" i="7" s="1"/>
  <c r="K25" i="7"/>
  <c r="I21" i="7"/>
  <c r="I19" i="7"/>
  <c r="I22" i="7"/>
  <c r="I24" i="7"/>
  <c r="K24" i="7" s="1"/>
  <c r="I37" i="7"/>
  <c r="I18" i="7"/>
  <c r="K18" i="7"/>
  <c r="K19" i="7"/>
  <c r="K20" i="7"/>
  <c r="K21" i="7"/>
  <c r="K22" i="7"/>
  <c r="K23" i="7"/>
  <c r="K37" i="7"/>
  <c r="K16" i="7"/>
  <c r="I17" i="7"/>
  <c r="K17" i="7" s="1"/>
  <c r="M38" i="7"/>
  <c r="D18" i="7"/>
  <c r="O18" i="7"/>
  <c r="D22" i="7"/>
  <c r="O22" i="7"/>
  <c r="D37" i="7"/>
  <c r="N37" i="7"/>
  <c r="O37" i="7"/>
  <c r="I12" i="7"/>
  <c r="I10" i="7"/>
  <c r="I11" i="7"/>
  <c r="I13" i="7"/>
  <c r="I14" i="7"/>
  <c r="I15" i="7"/>
  <c r="K10" i="7"/>
  <c r="K11" i="7"/>
  <c r="K12" i="7"/>
  <c r="K13" i="7"/>
  <c r="K14" i="7"/>
  <c r="K15" i="7"/>
  <c r="I9" i="7"/>
  <c r="K9" i="7" s="1"/>
  <c r="L9" i="7" s="1"/>
  <c r="K8" i="7"/>
  <c r="K6" i="7"/>
  <c r="I7" i="7"/>
  <c r="K7" i="7" s="1"/>
  <c r="I5" i="7"/>
  <c r="K5" i="7" s="1"/>
  <c r="N9" i="7"/>
  <c r="O9" i="7"/>
  <c r="O13" i="7"/>
  <c r="O5" i="7"/>
  <c r="D13" i="7"/>
  <c r="D9" i="7"/>
  <c r="D5" i="7"/>
  <c r="I35" i="3"/>
  <c r="I52" i="3"/>
  <c r="K52" i="3" s="1"/>
  <c r="H56" i="3"/>
  <c r="H54" i="3"/>
  <c r="H53" i="3"/>
  <c r="H52" i="3"/>
  <c r="H51" i="3"/>
  <c r="H50" i="3"/>
  <c r="H49" i="3"/>
  <c r="H48" i="3"/>
  <c r="H47" i="3"/>
  <c r="I47" i="3" s="1"/>
  <c r="K47" i="3" s="1"/>
  <c r="H46" i="3"/>
  <c r="H43" i="3"/>
  <c r="H44" i="3"/>
  <c r="H45" i="3"/>
  <c r="H42" i="3"/>
  <c r="H41" i="3"/>
  <c r="H40" i="3"/>
  <c r="H38" i="3"/>
  <c r="H37" i="3"/>
  <c r="H36" i="3"/>
  <c r="H35" i="3"/>
  <c r="H34" i="3"/>
  <c r="H32" i="3"/>
  <c r="H30" i="3"/>
  <c r="H29" i="3"/>
  <c r="H28" i="3"/>
  <c r="H26" i="3"/>
  <c r="H24" i="3"/>
  <c r="H22" i="3"/>
  <c r="H19" i="3"/>
  <c r="H15" i="3"/>
  <c r="O53" i="6"/>
  <c r="Q53" i="6" s="1"/>
  <c r="O52" i="6"/>
  <c r="Q52" i="6" s="1"/>
  <c r="O51" i="6"/>
  <c r="Q51" i="6" s="1"/>
  <c r="O50" i="6"/>
  <c r="Q50" i="6" s="1"/>
  <c r="Q54" i="6" s="1"/>
  <c r="S55" i="6" s="1"/>
  <c r="U20" i="3"/>
  <c r="U21" i="3"/>
  <c r="U19" i="3"/>
  <c r="V19" i="3" s="1"/>
  <c r="U15" i="3"/>
  <c r="U16" i="3"/>
  <c r="U17" i="3"/>
  <c r="U18" i="3"/>
  <c r="U22" i="3"/>
  <c r="U23" i="3"/>
  <c r="U24" i="3"/>
  <c r="U25" i="3"/>
  <c r="U26" i="3"/>
  <c r="U27" i="3"/>
  <c r="U28" i="3"/>
  <c r="U33" i="3"/>
  <c r="U32" i="3"/>
  <c r="U31" i="3"/>
  <c r="U30" i="3"/>
  <c r="U29" i="3"/>
  <c r="V29" i="3" s="1"/>
  <c r="U34" i="3"/>
  <c r="U35" i="3"/>
  <c r="U39" i="3"/>
  <c r="U40" i="3"/>
  <c r="U38" i="3"/>
  <c r="V38" i="3" s="1"/>
  <c r="U36" i="3"/>
  <c r="U37" i="3"/>
  <c r="V35" i="3"/>
  <c r="U43" i="3"/>
  <c r="U44" i="3"/>
  <c r="U45" i="3"/>
  <c r="U46" i="3"/>
  <c r="U47" i="3"/>
  <c r="U49" i="3"/>
  <c r="U42" i="3"/>
  <c r="V42" i="3" s="1"/>
  <c r="I26" i="3"/>
  <c r="I22" i="3"/>
  <c r="I19" i="3"/>
  <c r="I24" i="3"/>
  <c r="I15" i="3"/>
  <c r="J64" i="3"/>
  <c r="V34" i="3"/>
  <c r="K19" i="3"/>
  <c r="K22" i="3"/>
  <c r="K24" i="3"/>
  <c r="K26" i="3"/>
  <c r="I28" i="3"/>
  <c r="K28" i="3" s="1"/>
  <c r="I59" i="3"/>
  <c r="I60" i="3"/>
  <c r="I61" i="3"/>
  <c r="L22" i="7" l="1"/>
  <c r="N22" i="7" s="1"/>
  <c r="L13" i="7"/>
  <c r="N13" i="7" s="1"/>
  <c r="L18" i="7"/>
  <c r="N18" i="7" s="1"/>
  <c r="L5" i="7"/>
  <c r="L38" i="7" s="1"/>
  <c r="V15" i="3"/>
  <c r="V22" i="3"/>
  <c r="V26" i="3"/>
  <c r="V45" i="3"/>
  <c r="I42" i="3"/>
  <c r="K42" i="3" s="1"/>
  <c r="I41" i="3"/>
  <c r="K41" i="3" s="1"/>
  <c r="K35" i="3"/>
  <c r="I34" i="3"/>
  <c r="K34" i="3" s="1"/>
  <c r="I29" i="3"/>
  <c r="K29" i="3" s="1"/>
  <c r="K15" i="3"/>
  <c r="I63" i="3"/>
  <c r="K65" i="3"/>
  <c r="N5" i="7" l="1"/>
  <c r="N38" i="7" s="1"/>
</calcChain>
</file>

<file path=xl/sharedStrings.xml><?xml version="1.0" encoding="utf-8"?>
<sst xmlns="http://schemas.openxmlformats.org/spreadsheetml/2006/main" count="385" uniqueCount="263">
  <si>
    <t>FEE UNICO DE IMPLEMENTACION</t>
  </si>
  <si>
    <t>FEE MENSUAL DE LA PLATAFORMA EN MODO SAAS</t>
  </si>
  <si>
    <t>FEE CONVERSACIONES META EXCEDENTES</t>
  </si>
  <si>
    <r>
      <t>Servicios Profesionales de Implementación</t>
    </r>
    <r>
      <rPr>
        <sz val="12"/>
        <color rgb="FF000000"/>
        <rFont val="Calibri"/>
        <charset val="1"/>
      </rPr>
      <t> </t>
    </r>
  </si>
  <si>
    <r>
      <t>Servicios Recurrentes Mensuales</t>
    </r>
    <r>
      <rPr>
        <sz val="12"/>
        <color rgb="FF000000"/>
        <rFont val="Calibri"/>
        <charset val="1"/>
      </rPr>
      <t> </t>
    </r>
  </si>
  <si>
    <r>
      <t>Casos gestionados de S1Bot </t>
    </r>
    <r>
      <rPr>
        <sz val="12"/>
        <color rgb="FF000000"/>
        <rFont val="Calibri"/>
        <charset val="1"/>
      </rPr>
      <t> </t>
    </r>
  </si>
  <si>
    <r>
      <t>Ítems</t>
    </r>
    <r>
      <rPr>
        <sz val="12"/>
        <color rgb="FFFFFFFF"/>
        <rFont val="Calibri"/>
        <charset val="1"/>
      </rPr>
      <t> </t>
    </r>
  </si>
  <si>
    <r>
      <t>Descripción</t>
    </r>
    <r>
      <rPr>
        <sz val="12"/>
        <color rgb="FFFFFFFF"/>
        <rFont val="Calibri"/>
        <charset val="1"/>
      </rPr>
      <t> </t>
    </r>
  </si>
  <si>
    <r>
      <t>Trx</t>
    </r>
    <r>
      <rPr>
        <sz val="12"/>
        <color rgb="FFFFFFFF"/>
        <rFont val="Calibri"/>
        <charset val="1"/>
      </rPr>
      <t> </t>
    </r>
  </si>
  <si>
    <r>
      <t>Precio unitario BS.</t>
    </r>
    <r>
      <rPr>
        <sz val="12"/>
        <color rgb="FFFFFFFF"/>
        <rFont val="Calibri"/>
        <charset val="1"/>
      </rPr>
      <t> </t>
    </r>
  </si>
  <si>
    <r>
      <t>Modalidad</t>
    </r>
    <r>
      <rPr>
        <sz val="12"/>
        <color rgb="FFFFFFFF"/>
        <rFont val="Calibri"/>
        <charset val="1"/>
      </rPr>
      <t> </t>
    </r>
  </si>
  <si>
    <r>
      <t>Cant.</t>
    </r>
    <r>
      <rPr>
        <sz val="12"/>
        <color rgb="FFFFFFFF"/>
        <rFont val="Calibri"/>
        <charset val="1"/>
      </rPr>
      <t> </t>
    </r>
  </si>
  <si>
    <r>
      <t>Precio Unit. Bs.</t>
    </r>
    <r>
      <rPr>
        <sz val="12"/>
        <color rgb="FFFFFFFF"/>
        <rFont val="Calibri"/>
        <charset val="1"/>
      </rPr>
      <t> </t>
    </r>
  </si>
  <si>
    <r>
      <t>Precio Total Bs.</t>
    </r>
    <r>
      <rPr>
        <sz val="12"/>
        <color rgb="FFFFFFFF"/>
        <rFont val="Calibri"/>
        <charset val="1"/>
      </rPr>
      <t> </t>
    </r>
  </si>
  <si>
    <r>
      <t>Precio Unit. BS</t>
    </r>
    <r>
      <rPr>
        <sz val="12"/>
        <color rgb="FFFFFFFF"/>
        <rFont val="Calibri"/>
        <charset val="1"/>
      </rPr>
      <t> </t>
    </r>
  </si>
  <si>
    <r>
      <t>Precio Total BS.</t>
    </r>
    <r>
      <rPr>
        <sz val="12"/>
        <color rgb="FFFFFFFF"/>
        <rFont val="Calibri"/>
        <charset val="1"/>
      </rPr>
      <t> </t>
    </r>
  </si>
  <si>
    <r>
      <t>Precio Bs. X Caso</t>
    </r>
    <r>
      <rPr>
        <sz val="12"/>
        <color rgb="FFFFFFFF"/>
        <rFont val="Calibri"/>
        <charset val="1"/>
      </rPr>
      <t> </t>
    </r>
  </si>
  <si>
    <t>1 </t>
  </si>
  <si>
    <t>Saliente Marketing </t>
  </si>
  <si>
    <t> Bs                       0,9360  </t>
  </si>
  <si>
    <t>Configuración inicial plataforma s1 gateway </t>
  </si>
  <si>
    <t>Pago Único </t>
  </si>
  <si>
    <t> Bonificado  </t>
  </si>
  <si>
    <t>Licencia S1Live (Live Agent) Nominal Unitaria (pasada las 3 ver costos unitarios en tabla adjunta) </t>
  </si>
  <si>
    <t>Mensual </t>
  </si>
  <si>
    <t>3 </t>
  </si>
  <si>
    <t> Bs            568,00  </t>
  </si>
  <si>
    <t> Bs         1.704,00  </t>
  </si>
  <si>
    <t>Hasta 5.000 </t>
  </si>
  <si>
    <t>Casos atendidos y gestionados por Bot </t>
  </si>
  <si>
    <t> Bs                        1,5167  </t>
  </si>
  <si>
    <r>
      <t>Salientes Utility</t>
    </r>
    <r>
      <rPr>
        <sz val="12"/>
        <color rgb="FF000000"/>
        <rFont val="Calibri"/>
        <charset val="1"/>
      </rPr>
      <t> </t>
    </r>
  </si>
  <si>
    <t> Bs                       0,6248  </t>
  </si>
  <si>
    <t>Diseños flujos conversacionales e Implementación del diseño en la plataforma y flujos de s1 bot </t>
  </si>
  <si>
    <t> Bs           10.000 </t>
  </si>
  <si>
    <t>Bs           10.000  </t>
  </si>
  <si>
    <t>Licencia S1Live (Live Agent) Nominal Unitaria (pasada las 1 ver costos unitarios en tabla adjunta) PARA EL NUMERO SIN BOT </t>
  </si>
  <si>
    <t> Bonificado   </t>
  </si>
  <si>
    <t>Hasta 10.000 </t>
  </si>
  <si>
    <t>Salientes Autentificación </t>
  </si>
  <si>
    <t> Bs                       0,5629  </t>
  </si>
  <si>
    <t>Integración de S1Gateway a servicios de terceros (CRM, Medios de Pago, otros) Por punto de integración. </t>
  </si>
  <si>
    <t>2 </t>
  </si>
  <si>
    <t> Bs             4.500 </t>
  </si>
  <si>
    <t> Bs            9.000  </t>
  </si>
  <si>
    <t>Número - Agente humano SIN BOT, atencion televentas,Fee mínimo mensual Whatsapp Business API por cuenta/número. Incluye 1000 Sesiones entrantes. </t>
  </si>
  <si>
    <t> Bs          1.100,00  </t>
  </si>
  <si>
    <t> Bs         1.100,00  </t>
  </si>
  <si>
    <t>Hasta 25.000 </t>
  </si>
  <si>
    <t> Bs                        1,4219  </t>
  </si>
  <si>
    <r>
      <t>Entrantes Servicio</t>
    </r>
    <r>
      <rPr>
        <sz val="12"/>
        <color rgb="FF000000"/>
        <rFont val="Calibri"/>
        <charset val="1"/>
      </rPr>
      <t> </t>
    </r>
  </si>
  <si>
    <t> Bs                       0,5350  </t>
  </si>
  <si>
    <t>Implementación de Call Deflection hacia los canales digitales de S1 Gateway </t>
  </si>
  <si>
    <t> Bs             5.000  </t>
  </si>
  <si>
    <t>Número- C-Commerce Fee mínimo mensual Whatsapp Business API por cuenta/número. Incluye 1000 Sesiones entrantes. </t>
  </si>
  <si>
    <t> Bs         1.070,00  </t>
  </si>
  <si>
    <t> Bs         1.050,00  </t>
  </si>
  <si>
    <t>Hasta 50.000 </t>
  </si>
  <si>
    <t> Bs                         1,3271  </t>
  </si>
  <si>
    <t>Consultoría y Acompañamiento BSP META </t>
  </si>
  <si>
    <t> Bonificado * </t>
  </si>
  <si>
    <t>Número - Proactivo Estatus de Delivery  Fee mínimo mensual Whatsapp Business API por cuenta/número. Incluye 1000 Sesiones entrantes. </t>
  </si>
  <si>
    <t>Hasta 100.000 </t>
  </si>
  <si>
    <t> Bs                        1,1375  </t>
  </si>
  <si>
    <t>PM del proyecto  </t>
  </si>
  <si>
    <t>Soporte y Mantenimiento </t>
  </si>
  <si>
    <t> Bs             421,00  </t>
  </si>
  <si>
    <t> Bs            421,00  </t>
  </si>
  <si>
    <t>C-Commerce Configuración de todos los SKUs, set up de Carrito de Compras, Automatizaciones  </t>
  </si>
  <si>
    <t> Bonificado*  </t>
  </si>
  <si>
    <t>Casos atendidos y gestionados por Bot (hasta 10.000 Casos Gestinados luego ver costos unitarios en la tabla adjunta) </t>
  </si>
  <si>
    <t>5.000 </t>
  </si>
  <si>
    <t> Bs             1,5167  </t>
  </si>
  <si>
    <t> Bs         7.583,50  </t>
  </si>
  <si>
    <r>
      <t>TOTAL</t>
    </r>
    <r>
      <rPr>
        <sz val="12"/>
        <color rgb="FF000000"/>
        <rFont val="Calibri"/>
        <charset val="1"/>
      </rPr>
      <t> </t>
    </r>
  </si>
  <si>
    <r>
      <t>Bs          29.000 </t>
    </r>
    <r>
      <rPr>
        <sz val="12"/>
        <color rgb="FF000000"/>
        <rFont val="Calibri"/>
        <charset val="1"/>
      </rPr>
      <t> </t>
    </r>
  </si>
  <si>
    <t>Plantilla C-commerce 1000 procesamiento base mínima, luego (TRX)Bs. 1,70 adicional al mínimo x procesamiento de plantillas efectivas realizadas cualquier canal) SKU hasta 150 todos los modulo - Solo se cobra si el pedido se realiza por la plantilla de C-Commerce - Configuración por Zonas por ciudades, descuentos, destacados etc. </t>
  </si>
  <si>
    <t>1000 </t>
  </si>
  <si>
    <t> Bs                 1,70  </t>
  </si>
  <si>
    <t> Bs         1.700,00  </t>
  </si>
  <si>
    <r>
      <t>Descuento Febrero</t>
    </r>
    <r>
      <rPr>
        <sz val="12"/>
        <color rgb="FF000000"/>
        <rFont val="Calibri"/>
        <charset val="1"/>
      </rPr>
      <t> </t>
    </r>
  </si>
  <si>
    <r>
      <t>Bs            3.000 </t>
    </r>
    <r>
      <rPr>
        <sz val="12"/>
        <color rgb="FF000000"/>
        <rFont val="Calibri"/>
        <charset val="1"/>
      </rPr>
      <t> </t>
    </r>
  </si>
  <si>
    <r>
      <t>TOTAL RECURRENTE MENSUAL</t>
    </r>
    <r>
      <rPr>
        <sz val="12"/>
        <color rgb="FF000000"/>
        <rFont val="Calibri"/>
        <charset val="1"/>
      </rPr>
      <t> </t>
    </r>
  </si>
  <si>
    <r>
      <t> Bs.      13.558,50 </t>
    </r>
    <r>
      <rPr>
        <sz val="12"/>
        <color rgb="FF000000"/>
        <rFont val="Calibri"/>
        <charset val="1"/>
      </rPr>
      <t> </t>
    </r>
  </si>
  <si>
    <r>
      <t>Bs          26.000 </t>
    </r>
    <r>
      <rPr>
        <sz val="12"/>
        <color rgb="FF000000"/>
        <rFont val="Calibri"/>
        <charset val="1"/>
      </rPr>
      <t> </t>
    </r>
  </si>
  <si>
    <t>Salientes Marketing</t>
  </si>
  <si>
    <t>Salientes Utility</t>
  </si>
  <si>
    <t xml:space="preserve">Salientes Autentificacion </t>
  </si>
  <si>
    <t>Entrantes Servicio</t>
  </si>
  <si>
    <t>TECNOLOGIA DE LA INFORMACION BRIDGE4 DIGITAL S.A.</t>
  </si>
  <si>
    <t>FACTURAS EMITIDAS GESTION -2024</t>
  </si>
  <si>
    <t>EMPRESA: TELEFONICA CELULAR DE BOLIVIA S.A.</t>
  </si>
  <si>
    <t>NIT: 1020255020</t>
  </si>
  <si>
    <t>(EXPRESADO EN BOLIVIANOS)</t>
  </si>
  <si>
    <t>EMPRESA: GRANJA AVÍCOLA SOFÍA LTDA.</t>
  </si>
  <si>
    <t>NIT: 1028779020</t>
  </si>
  <si>
    <t>TERBOL</t>
  </si>
  <si>
    <t>S1</t>
  </si>
  <si>
    <t>ITEM</t>
  </si>
  <si>
    <t>FECHA</t>
  </si>
  <si>
    <t>FACTURA</t>
  </si>
  <si>
    <t>MES SERV.</t>
  </si>
  <si>
    <t>SERVICIO</t>
  </si>
  <si>
    <t>CANTIDAD</t>
  </si>
  <si>
    <t>PRECIO UNITARIO</t>
  </si>
  <si>
    <t>IMPORTE</t>
  </si>
  <si>
    <t>TOTAL FACTURA</t>
  </si>
  <si>
    <t>COBRADO</t>
  </si>
  <si>
    <t>IMPORTE PENDIENTE</t>
  </si>
  <si>
    <t>ESTADO</t>
  </si>
  <si>
    <t>CONCILIA</t>
  </si>
  <si>
    <t xml:space="preserve">OBS </t>
  </si>
  <si>
    <t>EMISION</t>
  </si>
  <si>
    <t>OBS.</t>
  </si>
  <si>
    <t>10/05/2024</t>
  </si>
  <si>
    <t>ABRIL</t>
  </si>
  <si>
    <t>LICENCIA S1 DE AGENTE HUMANO CORRESPONDIENTE A ABRIL 2024</t>
  </si>
  <si>
    <t>COBRADA</t>
  </si>
  <si>
    <t>31/05/2024</t>
  </si>
  <si>
    <t>OK</t>
  </si>
  <si>
    <t>EXTRACTO BS. 2.200</t>
  </si>
  <si>
    <t>A-682</t>
  </si>
  <si>
    <t xml:space="preserve">Marketing sesiones salientes|Bridge Bolivia| P. Abr 24 </t>
  </si>
  <si>
    <t>PAGADA</t>
  </si>
  <si>
    <t xml:space="preserve">Marketing sesiones salientes|Bridge Demo2| P. Abr 24 </t>
  </si>
  <si>
    <t xml:space="preserve">Fee Mensual whatsapp business, 3er linea| Laboratorios terbol| P. Abr 24 </t>
  </si>
  <si>
    <t>Marketing sesiones salientes|Labortorios terbol| P. Abr 24</t>
  </si>
  <si>
    <t>MARZO</t>
  </si>
  <si>
    <t>LICENCIA S1 DE AGENTE HUMANO CORRESPONDIENTE A MARZO 2024</t>
  </si>
  <si>
    <t>17/04/2024</t>
  </si>
  <si>
    <t>A-660</t>
  </si>
  <si>
    <t xml:space="preserve">Licencias de Uso S1Gateway| bridge4digital| P. Mar 24 </t>
  </si>
  <si>
    <t>Fee Mensual whatsapp business| Laboratorios terbol| P. Mar 24</t>
  </si>
  <si>
    <t xml:space="preserve">Marketing sesiones salientes|Labortorios terbol| P. Mar 24 </t>
  </si>
  <si>
    <t>25/06/2024</t>
  </si>
  <si>
    <t>OTC</t>
  </si>
  <si>
    <t xml:space="preserve">SERVICIO BRIDGE INSTALACION OTC PAGO INICIAL DEL 50% </t>
  </si>
  <si>
    <t>19/07/2024</t>
  </si>
  <si>
    <t>A-703</t>
  </si>
  <si>
    <t>Marketing sesiones salientes|Bridge Bolivia| P. May 24</t>
  </si>
  <si>
    <t>Marketing sesiones salientes|Bridge Demo2| P. May 24</t>
  </si>
  <si>
    <t>06/06/2024</t>
  </si>
  <si>
    <t>MAYO</t>
  </si>
  <si>
    <t>LICENCIA S1 DE AGENTE HUMANO CORRESPONDIENTE A MAYO-2024</t>
  </si>
  <si>
    <t>Fee Mensual whatsapp business| Conecta terbol| P. May 24</t>
  </si>
  <si>
    <t>Marketing sesiones salientes|Conecta terbol| P. May 24</t>
  </si>
  <si>
    <t>18/07/2024</t>
  </si>
  <si>
    <t xml:space="preserve">SERVICIO BRIDGE INSTALACION OTC PAGO DEL 50% SALDO </t>
  </si>
  <si>
    <t>16/08/2024</t>
  </si>
  <si>
    <t>A-721</t>
  </si>
  <si>
    <t>Marketing sesiones salientes|Bridge Demo2| P. Jun 24</t>
  </si>
  <si>
    <t>La transfrencia se realizó desde la cuenta de ESV</t>
  </si>
  <si>
    <t>Utility sesiones salientes|Bridge Bolivia| P. Jun 24</t>
  </si>
  <si>
    <t>05/07/2024</t>
  </si>
  <si>
    <t xml:space="preserve">IMPLEMENTACION DE UN CANAL CONVERSASIONAL BOT S1 MRC PRORRATEO </t>
  </si>
  <si>
    <t>Fee Mensual whatsapp business| Terbol| P. Jun 24</t>
  </si>
  <si>
    <t>12/08/2024</t>
  </si>
  <si>
    <t>JULIO</t>
  </si>
  <si>
    <t>BRIDGE OMNICANALIDAD LICENCIA S1 CANAL CARRITO C- COMMERCE TRX</t>
  </si>
  <si>
    <t>16/09/2024</t>
  </si>
  <si>
    <t>A-744</t>
  </si>
  <si>
    <t>Marketing sesiones salientes|Bridge Bolivia| P. Jul 24</t>
  </si>
  <si>
    <t>BRIDGE OMNICANALIDAD LICENCIA S1 CANAL C- COMMERCE CASOS GESTIONADOS FIJO TRX</t>
  </si>
  <si>
    <t>Utility sesiones salientes|Bridge Bolivia| P. Jul 24</t>
  </si>
  <si>
    <t>Fee Mensual whatsapp business| Terbol| P. Jul 24</t>
  </si>
  <si>
    <t xml:space="preserve">BRIDGE OMNICANALIDAD LICENCIA S1 CANAL C COMMERCE MRC JULIO </t>
  </si>
  <si>
    <t>Marketing sesiones salientes|Terbol| P. Jul 24</t>
  </si>
  <si>
    <t xml:space="preserve">Utility sesiones salientes|Terbol| P. Jul 24 </t>
  </si>
  <si>
    <t>SERVICIO BRIDGE INSTALACION OTC OVER THE COUNTER PAGO INICIAL DEL 70%</t>
  </si>
  <si>
    <t>13/09/2024</t>
  </si>
  <si>
    <t>extracto bs. 8,000 fact 116 y 135</t>
  </si>
  <si>
    <t>18/09/2024</t>
  </si>
  <si>
    <t>AGOSTO</t>
  </si>
  <si>
    <t>MENSAJES DE UTILITY(16X0.6248)</t>
  </si>
  <si>
    <t>A-763</t>
  </si>
  <si>
    <t xml:space="preserve">Fee Mensual whatsapp business| Terbol| P. Ago 24 </t>
  </si>
  <si>
    <t>PENDIENTE</t>
  </si>
  <si>
    <t>BRIDGE OMNICANALIDAD S1 MENSAJES META TRX MENSAJE MARKETING (82X0.9360)</t>
  </si>
  <si>
    <t>Marketing sesiones salientes|Terbol| P. Ago 24</t>
  </si>
  <si>
    <t>BRIDGE OMNICANALIDAD LICENCIA S1 CANAL C- COMMERCE CASOS GESTIONADOS FIJO  TRX</t>
  </si>
  <si>
    <t>Utility sesiones salientes|Terbol| P. Ago 24</t>
  </si>
  <si>
    <t>A-766</t>
  </si>
  <si>
    <t xml:space="preserve">Implementación Plataforma S1Gateway| terbol </t>
  </si>
  <si>
    <t xml:space="preserve">Licencias de Uso S1Gateway, Fee minimo 5| terbol| P. Ago 24 </t>
  </si>
  <si>
    <t xml:space="preserve">BRIDGE OMNICANALIDAD LICENCIA S1 CANAL C COMMERCE MRC AGOSTO </t>
  </si>
  <si>
    <t xml:space="preserve">Casos Gestionados por S1Bot , Fee Mínimo de 5.000 | P. Ago 24 </t>
  </si>
  <si>
    <t>21/09/2024</t>
  </si>
  <si>
    <t>SERVICIO BRIDGE INSTALACION OTC OVER THE COUNTER SALDO DE PAGO DEL 30%</t>
  </si>
  <si>
    <t>SEPTIEMBRE</t>
  </si>
  <si>
    <t xml:space="preserve">BRIDGE OMNICANALIDAD S1 MENSAJES META TRX MENSAJE MARKETING (112X0.9360) </t>
  </si>
  <si>
    <t>25/10/2024</t>
  </si>
  <si>
    <t>A-781</t>
  </si>
  <si>
    <t>Fee Mensual whatsapp business| Terbol| P. Sep 24</t>
  </si>
  <si>
    <t>MENSAJES DE UTILITY(8X0.6248)</t>
  </si>
  <si>
    <t>Marketing sesiones salientes|Terbol| P. Sep 24</t>
  </si>
  <si>
    <t>BRIDGE OMNICANALIDAD LICENCIA S1 CANAL CARRITO C- COMMERCE</t>
  </si>
  <si>
    <t>Utility sesiones salientes|Terbol| P. Sep 24</t>
  </si>
  <si>
    <t xml:space="preserve">BRIDGE OMNICANALIDAD LICENCIA S1 CANAL C- COMMERCE CASOS GESTIONADOS FIJO </t>
  </si>
  <si>
    <t>A-783</t>
  </si>
  <si>
    <t xml:space="preserve">Licencias de Uso S1Gateway, Fee minimo 5| terbol| P. Sep 24 </t>
  </si>
  <si>
    <t>BRIDGE OMNICANALIDAD LICENCIA S1 CANAL C COMMERCE MRC SEPTIEMBRE</t>
  </si>
  <si>
    <t>Casos Gestionados por S1Bot , Fee Mínimo de 5.000 | P. Sep 24</t>
  </si>
  <si>
    <t>25/11/2024</t>
  </si>
  <si>
    <t>OCTUBRE</t>
  </si>
  <si>
    <t>BRIDGE OMNICANALIDAD S1 MENSAJES META TRX MENSAJE MARKETING (998X0.09360)</t>
  </si>
  <si>
    <t>13/12/2024</t>
  </si>
  <si>
    <t>MENSAJES DE UTILITY(3X0.6248)</t>
  </si>
  <si>
    <t>NOVIEMBRE</t>
  </si>
  <si>
    <t>BRIDGE OMNICANALIDAD S1 MENSAJES META TRX MENSAJE MARKETING (896X1.4432)</t>
  </si>
  <si>
    <t>27/12/2024</t>
  </si>
  <si>
    <t>ok</t>
  </si>
  <si>
    <t>MENSAJES DE UTILITY(1X0.2857)</t>
  </si>
  <si>
    <t>BRIDGE OMNICANALIDAD LICENCIA S1 CANAL CARRITO C- COMMERCE (1.000X1.70)</t>
  </si>
  <si>
    <t>BRIDGE OMNICANALIDAD LICENCIA S1 CANAL C- COMMERCE CASOS GESTIONADOS FIJO (5.000X2.0806)</t>
  </si>
  <si>
    <t>BRIDGE OMNICANALIDAD LICENCIA S1 CANAL CARRITO C- COMMERCE MRC NOVIEMBRE</t>
  </si>
  <si>
    <t>TOTAL MONTO COBRADO</t>
  </si>
  <si>
    <t>TOTAL MONTO PENDIENTE</t>
  </si>
  <si>
    <t>Ok</t>
  </si>
  <si>
    <t>Alerta</t>
  </si>
  <si>
    <t>Factura</t>
  </si>
  <si>
    <t>Fecha emisión</t>
  </si>
  <si>
    <t>Plazo días</t>
  </si>
  <si>
    <t>Fecha Vencimiento</t>
  </si>
  <si>
    <t>Mes servicio</t>
  </si>
  <si>
    <t>Servicio</t>
  </si>
  <si>
    <t>Cant. mensajes</t>
  </si>
  <si>
    <t>Precio U.</t>
  </si>
  <si>
    <t>Importe</t>
  </si>
  <si>
    <t>DSCTO.</t>
  </si>
  <si>
    <t>Subtotal</t>
  </si>
  <si>
    <t>Total fact</t>
  </si>
  <si>
    <t>Cobrado</t>
  </si>
  <si>
    <t>Importe pendiente</t>
  </si>
  <si>
    <t>Cancelado</t>
  </si>
  <si>
    <t>Fecha</t>
  </si>
  <si>
    <t>Dic 2024</t>
  </si>
  <si>
    <t>Pagado</t>
  </si>
  <si>
    <t>21/02/2025</t>
  </si>
  <si>
    <t>BRIDGE OMNICANALIDAD S1 MENSAJES META TRX MENSAJE MARKETING (423X1.4316)</t>
  </si>
  <si>
    <t>BRIDGE OMNICANALIDAD LICENCIA S1 CANAL CARRITO C- COMMERCE MRC DICIEMBRE</t>
  </si>
  <si>
    <t>BRIDGE OMNICANALIDAD LICENCIA S1 CANAL C- COMMERCE CASOS GESTIONADOS FIJO (5.000X2.0639)</t>
  </si>
  <si>
    <t>ENERO</t>
  </si>
  <si>
    <t>BRIDGE OMNICANALIDAD S1 MENSAJES META TRX MENSAJE MARKETING (239X1.4522)</t>
  </si>
  <si>
    <t>BRIDGE OMNICANALIDAD LICENCIA S1 CANAL C- COMMERCE CASOS GESTIONADOS FIJO (3.000X2.0936)</t>
  </si>
  <si>
    <t>BRIDGE OMNICANALIDAD LICENCIA S1 CANAL CARRITO C- COMMERCE MRC ENERO</t>
  </si>
  <si>
    <t>FEBRERO</t>
  </si>
  <si>
    <t xml:space="preserve">BRIDGE OMNICANALIDAD S1 MENSAJES META TRX MENSAJE MARKETING (359X1.4702) </t>
  </si>
  <si>
    <t>21/03/2025</t>
  </si>
  <si>
    <t>BRIDGE OMNICANALIDAD S1 MENSAJES META TRX MENSAJES UTILITY (24X0.2911)</t>
  </si>
  <si>
    <t>BRIDGE OMNICANALIDAD LICENCIA S1 CANAL CARRITO C- COMMERCE MRC FEBRERO</t>
  </si>
  <si>
    <t>30/04/2025</t>
  </si>
  <si>
    <t xml:space="preserve">BRIDGE OMNICANALIDAD S1 MENSAJES META TRX MENSAJE MARKETING (594X1.6014) </t>
  </si>
  <si>
    <t>BRIDGE OMNICANALIDAD LICENCIA S1 CANAL C- COMMERCE CASOS GESTIONADOS FIJO (3.000X2.3087)</t>
  </si>
  <si>
    <t>BRIDGE OMNICANALIDAD LICENCIA S1 CANAL CARRITO C- COMMERCE MRC MARZO</t>
  </si>
  <si>
    <t xml:space="preserve">BRIDGE OMNICANALIDAD S1 MENSAJES META TRX MENSAJE MARKETING (964X1.9834) </t>
  </si>
  <si>
    <t xml:space="preserve">BRIDGE OMNICANALIDAD S1 MENSAJES META TRX MENSAJE UTILITY(18X0.3927) </t>
  </si>
  <si>
    <t>BRIDGE OMNICANALIDAD LICENCIA S1 CANAL C- COMMERCE CASOS GESTIONADOS FIJO (3.000X2.8595)</t>
  </si>
  <si>
    <t>BRIDGE OMNICANALIDAD LICENCIA S1 CANAL CARRITO C- COMMERCE MRC ABRIL</t>
  </si>
  <si>
    <t xml:space="preserve">BRIDGE OMNICANALIDAD S1 MENSAJES META TRX MENSAJE MARKETING (422X2,1198) </t>
  </si>
  <si>
    <t xml:space="preserve">BRIDGE OMNICANALIDAD S1 MENSAJES META TRX MENSAJE UTILITY(201X0,4197) </t>
  </si>
  <si>
    <t>BRIDGE OMNICANALIDAD LICENCIA S1 CANAL C- COMMERCE CASOS GESTIONADOS FIJO (3.000X3,0560)</t>
  </si>
  <si>
    <t>BRIDGE OMNICANALIDAD LICENCIA S1 CANAL CARRITO C- COMMERCE MRC MAYO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</si>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</sst>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Bs-400A]* #,##0.00_-;\-[$Bs-400A]* #,##0.00_-;_-[$Bs-400A]* &quot;-&quot;??_-;_-@_-"/>
    <numFmt numFmtId="165" formatCode="_([$$-409]* #,##0.00_);_([$$-409]* \(#,##0.00\);_([$$-409]* &quot;-&quot;??_);_(@_)"/>
    <numFmt numFmtId="166" formatCode="_-[$Bs-400A]* #,##0.0000_-;\-[$Bs-400A]* #,##0.0000_-;_-[$Bs-400A]* &quot;-&quot;??_-;_-@_-"/>
    <numFmt numFmtId="167" formatCode="_([$$-409]* #,##0.000_);_([$$-409]* \(#,##0.000\);_([$$-409]* &quot;-&quot;??_);_(@_)"/>
    <numFmt numFmtId="168" formatCode="_([$$-409]* #,##0.0000_);_([$$-409]* \(#,##0.0000\);_([$$-409]* &quot;-&quot;??_);_(@_)"/>
    <numFmt numFmtId="169" formatCode="_([$$-409]* #,##0_);_([$$-409]* \(#,##0\);_([$$-409]* &quot;-&quot;??_);_(@_)"/>
    <numFmt numFmtId="170" formatCode="0.0000"/>
    <numFmt numFmtId="171" formatCode="_-* #,##0.0000_-;\-* #,##0.0000_-;_-* &quot;-&quot;??_-;_-@_-"/>
    <numFmt numFmtId="172" formatCode="dd/mm/yy;@"/>
    <numFmt numFmtId="173" formatCode="_(* #,##0_);_(* \(#,##0\);_(* &quot;-&quot;??_);_(@_)"/>
  </numFmts>
  <fonts count="30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2"/>
      <name val="Arial"/>
      <family val="2"/>
    </font>
    <font>
      <u/>
      <sz val="12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1"/>
      <color theme="3" tint="9.9978637043366805E-2"/>
      <name val="Aptos Narrow"/>
      <scheme val="minor"/>
    </font>
    <font>
      <sz val="11"/>
      <color theme="1"/>
      <name val="Aptos Narrow"/>
      <scheme val="minor"/>
    </font>
    <font>
      <b/>
      <sz val="11"/>
      <color theme="3" tint="9.9978637043366805E-2"/>
      <name val="Arial"/>
      <family val="2"/>
    </font>
    <font>
      <sz val="11"/>
      <color theme="3" tint="9.9978637043366805E-2"/>
      <name val="Arial"/>
      <family val="2"/>
    </font>
    <font>
      <b/>
      <sz val="10"/>
      <color theme="5" tint="-0.249977111117893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scheme val="minor"/>
    </font>
    <font>
      <sz val="11"/>
      <color rgb="FF242424"/>
      <name val="Aptos Narrow"/>
      <charset val="1"/>
    </font>
    <font>
      <b/>
      <sz val="14"/>
      <color theme="0"/>
      <name val="Aptos Narrow"/>
      <scheme val="minor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b/>
      <sz val="12"/>
      <color rgb="FFFFFFFF"/>
      <name val="Calibri"/>
      <charset val="1"/>
    </font>
    <font>
      <sz val="12"/>
      <color rgb="FFFFFFFF"/>
      <name val="Calibri"/>
      <charset val="1"/>
    </font>
    <font>
      <sz val="10"/>
      <color theme="1"/>
      <name val="Raleway"/>
    </font>
    <font>
      <sz val="10"/>
      <color theme="1"/>
      <name val="Calibri Light"/>
      <family val="2"/>
      <scheme val="major"/>
    </font>
    <font>
      <b/>
      <sz val="10"/>
      <color theme="1"/>
      <name val="Raleway"/>
    </font>
    <font>
      <b/>
      <sz val="12"/>
      <color theme="1"/>
      <name val="Calibri"/>
      <family val="2"/>
      <scheme val="minor"/>
    </font>
    <font>
      <sz val="11"/>
      <color theme="0"/>
      <name val="Calibri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49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0C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</cellStyleXfs>
  <cellXfs count="18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" fontId="4" fillId="0" borderId="0" xfId="0" applyNumberFormat="1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4" fontId="11" fillId="2" borderId="0" xfId="0" applyNumberFormat="1" applyFont="1" applyFill="1" applyAlignment="1">
      <alignment horizontal="center" vertical="center"/>
    </xf>
    <xf numFmtId="4" fontId="12" fillId="2" borderId="0" xfId="0" applyNumberFormat="1" applyFont="1" applyFill="1" applyAlignment="1">
      <alignment horizontal="right" vertical="center"/>
    </xf>
    <xf numFmtId="0" fontId="4" fillId="2" borderId="0" xfId="0" applyFont="1" applyFill="1"/>
    <xf numFmtId="0" fontId="11" fillId="0" borderId="0" xfId="0" applyFont="1" applyAlignment="1">
      <alignment horizontal="left" vertical="center"/>
    </xf>
    <xf numFmtId="164" fontId="1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10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  <xf numFmtId="4" fontId="7" fillId="0" borderId="0" xfId="1" applyNumberFormat="1" applyFill="1" applyAlignment="1">
      <alignment vertical="center"/>
    </xf>
    <xf numFmtId="0" fontId="7" fillId="0" borderId="0" xfId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4" fontId="7" fillId="0" borderId="0" xfId="1" applyNumberFormat="1" applyFill="1" applyAlignment="1">
      <alignment horizontal="center" vertical="center"/>
    </xf>
    <xf numFmtId="0" fontId="7" fillId="0" borderId="0" xfId="1" applyFill="1" applyAlignment="1">
      <alignment horizontal="center" vertical="center"/>
    </xf>
    <xf numFmtId="164" fontId="11" fillId="5" borderId="0" xfId="0" applyNumberFormat="1" applyFont="1" applyFill="1" applyAlignment="1">
      <alignment horizontal="right" vertical="center"/>
    </xf>
    <xf numFmtId="164" fontId="11" fillId="6" borderId="0" xfId="0" applyNumberFormat="1" applyFont="1" applyFill="1" applyAlignment="1">
      <alignment horizontal="right" vertical="center"/>
    </xf>
    <xf numFmtId="164" fontId="11" fillId="7" borderId="0" xfId="0" applyNumberFormat="1" applyFont="1" applyFill="1" applyAlignment="1">
      <alignment horizontal="right" vertical="center"/>
    </xf>
    <xf numFmtId="0" fontId="9" fillId="3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3" fillId="4" borderId="3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3" fontId="10" fillId="0" borderId="0" xfId="0" applyNumberFormat="1" applyFont="1" applyAlignment="1">
      <alignment horizontal="center"/>
    </xf>
    <xf numFmtId="167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44" fontId="10" fillId="0" borderId="0" xfId="0" applyNumberFormat="1" applyFont="1" applyAlignment="1">
      <alignment vertical="center"/>
    </xf>
    <xf numFmtId="3" fontId="10" fillId="0" borderId="0" xfId="0" applyNumberFormat="1" applyFont="1" applyAlignment="1">
      <alignment horizontal="center" vertical="center"/>
    </xf>
    <xf numFmtId="169" fontId="0" fillId="0" borderId="0" xfId="0" applyNumberFormat="1" applyAlignment="1">
      <alignment vertical="center"/>
    </xf>
    <xf numFmtId="4" fontId="7" fillId="0" borderId="0" xfId="1" applyNumberFormat="1" applyBorder="1" applyAlignment="1">
      <alignment horizontal="center" vertical="center"/>
    </xf>
    <xf numFmtId="0" fontId="20" fillId="10" borderId="8" xfId="0" applyFont="1" applyFill="1" applyBorder="1" applyAlignment="1">
      <alignment vertical="center" wrapText="1"/>
    </xf>
    <xf numFmtId="0" fontId="20" fillId="10" borderId="9" xfId="0" applyFont="1" applyFill="1" applyBorder="1" applyAlignment="1">
      <alignment vertical="center" wrapText="1"/>
    </xf>
    <xf numFmtId="0" fontId="20" fillId="10" borderId="7" xfId="0" applyFont="1" applyFill="1" applyBorder="1" applyAlignment="1">
      <alignment vertical="center" wrapText="1"/>
    </xf>
    <xf numFmtId="0" fontId="20" fillId="2" borderId="10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12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11" borderId="10" xfId="0" applyFont="1" applyFill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9" fillId="0" borderId="19" xfId="0" applyFont="1" applyBorder="1" applyAlignment="1">
      <alignment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12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18" fillId="13" borderId="18" xfId="0" applyFont="1" applyFill="1" applyBorder="1" applyAlignment="1">
      <alignment vertical="center" wrapText="1"/>
    </xf>
    <xf numFmtId="0" fontId="18" fillId="14" borderId="18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170" fontId="0" fillId="0" borderId="25" xfId="0" applyNumberFormat="1" applyBorder="1"/>
    <xf numFmtId="171" fontId="0" fillId="0" borderId="26" xfId="2" applyNumberFormat="1" applyFont="1" applyBorder="1" applyAlignment="1">
      <alignment horizontal="right"/>
    </xf>
    <xf numFmtId="1" fontId="23" fillId="0" borderId="21" xfId="2" applyNumberFormat="1" applyFont="1" applyBorder="1" applyAlignment="1">
      <alignment horizontal="center" vertical="center"/>
    </xf>
    <xf numFmtId="2" fontId="0" fillId="0" borderId="0" xfId="0" applyNumberFormat="1"/>
    <xf numFmtId="0" fontId="0" fillId="15" borderId="25" xfId="0" applyFill="1" applyBorder="1"/>
    <xf numFmtId="0" fontId="0" fillId="0" borderId="25" xfId="0" applyBorder="1"/>
    <xf numFmtId="3" fontId="23" fillId="0" borderId="21" xfId="0" applyNumberFormat="1" applyFont="1" applyBorder="1" applyAlignment="1">
      <alignment horizontal="center"/>
    </xf>
    <xf numFmtId="2" fontId="0" fillId="0" borderId="0" xfId="2" applyNumberFormat="1" applyFont="1"/>
    <xf numFmtId="2" fontId="25" fillId="0" borderId="0" xfId="2" applyNumberFormat="1" applyFont="1"/>
    <xf numFmtId="2" fontId="15" fillId="15" borderId="0" xfId="0" applyNumberFormat="1" applyFont="1" applyFill="1" applyAlignment="1">
      <alignment horizontal="center"/>
    </xf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7" fillId="19" borderId="27" xfId="0" applyFont="1" applyFill="1" applyBorder="1" applyAlignment="1">
      <alignment horizontal="center" vertical="center" wrapText="1"/>
    </xf>
    <xf numFmtId="0" fontId="26" fillId="17" borderId="27" xfId="3" applyBorder="1" applyAlignment="1">
      <alignment horizontal="right" vertical="center"/>
    </xf>
    <xf numFmtId="0" fontId="2" fillId="18" borderId="27" xfId="4" applyBorder="1" applyAlignment="1">
      <alignment horizontal="center" vertical="center"/>
    </xf>
    <xf numFmtId="0" fontId="0" fillId="20" borderId="27" xfId="0" applyFill="1" applyBorder="1" applyAlignment="1">
      <alignment horizontal="center" vertical="center"/>
    </xf>
    <xf numFmtId="172" fontId="0" fillId="20" borderId="27" xfId="0" applyNumberFormat="1" applyFill="1" applyBorder="1" applyAlignment="1">
      <alignment horizontal="center" vertical="center"/>
    </xf>
    <xf numFmtId="172" fontId="0" fillId="20" borderId="27" xfId="0" applyNumberFormat="1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0" fillId="20" borderId="27" xfId="0" applyNumberFormat="1" applyFill="1" applyBorder="1" applyAlignment="1">
      <alignment vertical="center"/>
    </xf>
    <xf numFmtId="0" fontId="0" fillId="20" borderId="27" xfId="0" applyFill="1" applyBorder="1" applyAlignment="1">
      <alignment vertical="center"/>
    </xf>
    <xf numFmtId="166" fontId="0" fillId="20" borderId="27" xfId="0" applyNumberFormat="1" applyFill="1" applyBorder="1" applyAlignment="1">
      <alignment vertical="center"/>
    </xf>
    <xf numFmtId="1" fontId="0" fillId="20" borderId="27" xfId="0" applyNumberFormat="1" applyFill="1" applyBorder="1" applyAlignment="1">
      <alignment vertical="center"/>
    </xf>
    <xf numFmtId="172" fontId="0" fillId="20" borderId="27" xfId="0" applyNumberFormat="1" applyFill="1" applyBorder="1" applyAlignment="1">
      <alignment vertical="center"/>
    </xf>
    <xf numFmtId="164" fontId="28" fillId="20" borderId="27" xfId="0" applyNumberFormat="1" applyFont="1" applyFill="1" applyBorder="1" applyAlignment="1">
      <alignment vertical="center"/>
    </xf>
    <xf numFmtId="173" fontId="28" fillId="20" borderId="27" xfId="0" applyNumberFormat="1" applyFont="1" applyFill="1" applyBorder="1" applyAlignme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8" fillId="8" borderId="5" xfId="0" applyFont="1" applyFill="1" applyBorder="1" applyAlignment="1">
      <alignment wrapText="1"/>
    </xf>
    <xf numFmtId="0" fontId="18" fillId="8" borderId="6" xfId="0" applyFont="1" applyFill="1" applyBorder="1" applyAlignment="1">
      <alignment wrapText="1"/>
    </xf>
    <xf numFmtId="0" fontId="18" fillId="8" borderId="7" xfId="0" applyFont="1" applyFill="1" applyBorder="1" applyAlignment="1">
      <alignment wrapText="1"/>
    </xf>
    <xf numFmtId="0" fontId="18" fillId="9" borderId="5" xfId="0" applyFont="1" applyFill="1" applyBorder="1" applyAlignment="1">
      <alignment wrapText="1"/>
    </xf>
    <xf numFmtId="0" fontId="18" fillId="9" borderId="6" xfId="0" applyFont="1" applyFill="1" applyBorder="1" applyAlignment="1">
      <alignment wrapText="1"/>
    </xf>
    <xf numFmtId="0" fontId="18" fillId="9" borderId="7" xfId="0" applyFont="1" applyFill="1" applyBorder="1" applyAlignment="1">
      <alignment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20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13" borderId="22" xfId="0" applyFont="1" applyFill="1" applyBorder="1" applyAlignment="1">
      <alignment vertical="center" wrapText="1"/>
    </xf>
    <xf numFmtId="0" fontId="18" fillId="13" borderId="16" xfId="0" applyFont="1" applyFill="1" applyBorder="1" applyAlignment="1">
      <alignment vertical="center" wrapText="1"/>
    </xf>
    <xf numFmtId="0" fontId="18" fillId="13" borderId="17" xfId="0" applyFont="1" applyFill="1" applyBorder="1" applyAlignment="1">
      <alignment vertical="center" wrapText="1"/>
    </xf>
    <xf numFmtId="0" fontId="18" fillId="14" borderId="22" xfId="0" applyFont="1" applyFill="1" applyBorder="1" applyAlignment="1">
      <alignment wrapText="1"/>
    </xf>
    <xf numFmtId="0" fontId="18" fillId="14" borderId="16" xfId="0" applyFont="1" applyFill="1" applyBorder="1" applyAlignment="1">
      <alignment wrapText="1"/>
    </xf>
    <xf numFmtId="0" fontId="18" fillId="14" borderId="23" xfId="0" applyFont="1" applyFill="1" applyBorder="1" applyAlignment="1">
      <alignment wrapText="1"/>
    </xf>
    <xf numFmtId="0" fontId="22" fillId="0" borderId="24" xfId="0" applyFont="1" applyBorder="1" applyAlignment="1">
      <alignment horizontal="left" vertical="center" wrapText="1"/>
    </xf>
    <xf numFmtId="0" fontId="24" fillId="0" borderId="2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" fontId="7" fillId="0" borderId="0" xfId="1" applyNumberFormat="1" applyFill="1" applyAlignment="1">
      <alignment horizontal="center" vertical="center"/>
    </xf>
    <xf numFmtId="14" fontId="1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1" applyFill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4" fontId="7" fillId="0" borderId="0" xfId="1" applyNumberFormat="1" applyFill="1" applyBorder="1" applyAlignment="1">
      <alignment horizontal="center" vertical="center"/>
    </xf>
    <xf numFmtId="4" fontId="7" fillId="0" borderId="0" xfId="1" applyNumberForma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0" fillId="20" borderId="28" xfId="0" applyNumberFormat="1" applyFill="1" applyBorder="1" applyAlignment="1">
      <alignment horizontal="center" vertical="center"/>
    </xf>
    <xf numFmtId="164" fontId="0" fillId="20" borderId="29" xfId="0" applyNumberFormat="1" applyFill="1" applyBorder="1" applyAlignment="1">
      <alignment horizontal="center" vertical="center"/>
    </xf>
    <xf numFmtId="164" fontId="0" fillId="20" borderId="30" xfId="0" applyNumberFormat="1" applyFill="1" applyBorder="1" applyAlignment="1">
      <alignment horizontal="center" vertical="center"/>
    </xf>
    <xf numFmtId="1" fontId="0" fillId="20" borderId="28" xfId="0" applyNumberFormat="1" applyFill="1" applyBorder="1" applyAlignment="1">
      <alignment horizontal="center" vertical="center"/>
    </xf>
    <xf numFmtId="1" fontId="0" fillId="20" borderId="29" xfId="0" applyNumberFormat="1" applyFill="1" applyBorder="1" applyAlignment="1">
      <alignment horizontal="center" vertical="center"/>
    </xf>
    <xf numFmtId="1" fontId="0" fillId="20" borderId="30" xfId="0" applyNumberForma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0" fillId="20" borderId="29" xfId="0" applyFill="1" applyBorder="1" applyAlignment="1">
      <alignment horizontal="center" vertical="center"/>
    </xf>
    <xf numFmtId="0" fontId="0" fillId="20" borderId="30" xfId="0" applyFill="1" applyBorder="1" applyAlignment="1">
      <alignment horizontal="center" vertical="center"/>
    </xf>
    <xf numFmtId="172" fontId="0" fillId="20" borderId="28" xfId="0" applyNumberFormat="1" applyFill="1" applyBorder="1" applyAlignment="1">
      <alignment horizontal="center" vertical="center"/>
    </xf>
    <xf numFmtId="172" fontId="0" fillId="20" borderId="29" xfId="0" applyNumberFormat="1" applyFill="1" applyBorder="1" applyAlignment="1">
      <alignment horizontal="center" vertical="center"/>
    </xf>
    <xf numFmtId="172" fontId="0" fillId="20" borderId="30" xfId="0" applyNumberFormat="1" applyFill="1" applyBorder="1" applyAlignment="1">
      <alignment horizontal="center" vertical="center"/>
    </xf>
    <xf numFmtId="164" fontId="0" fillId="20" borderId="27" xfId="0" applyNumberFormat="1" applyFill="1" applyBorder="1" applyAlignment="1">
      <alignment horizontal="center" vertical="center"/>
    </xf>
    <xf numFmtId="1" fontId="0" fillId="20" borderId="27" xfId="0" applyNumberFormat="1" applyFill="1" applyBorder="1" applyAlignment="1">
      <alignment horizontal="center" vertical="center"/>
    </xf>
    <xf numFmtId="0" fontId="0" fillId="20" borderId="27" xfId="0" applyFill="1" applyBorder="1" applyAlignment="1">
      <alignment horizontal="center" vertical="center"/>
    </xf>
    <xf numFmtId="172" fontId="0" fillId="20" borderId="27" xfId="0" applyNumberFormat="1" applyFill="1" applyBorder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</cellXfs>
  <cellStyles count="5">
    <cellStyle name="40% - Énfasis5" xfId="4" builtinId="47"/>
    <cellStyle name="Énfasis2" xfId="3" builtinId="33"/>
    <cellStyle name="Hipervínculo" xfId="1" builtinId="8"/>
    <cellStyle name="Millares" xfId="2" builtinId="3"/>
    <cellStyle name="Normal" xfId="0" builtinId="0"/>
  </cellStyles>
  <dxfs count="5">
    <dxf>
      <font>
        <color theme="0"/>
      </font>
      <fill>
        <patternFill>
          <bgColor theme="0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BFFFC"/>
      <color rgb="FFFFB0C2"/>
      <color rgb="FFFF603B"/>
      <color rgb="FFFFF49E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95250</xdr:rowOff>
    </xdr:from>
    <xdr:to>
      <xdr:col>6</xdr:col>
      <xdr:colOff>723900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73E2BD-4107-4801-AB66-21A0DF74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20125"/>
          <a:ext cx="7477125" cy="3638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85725</xdr:colOff>
      <xdr:row>45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876903-A3C3-45F6-96B2-A22B01BBB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448925" cy="854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ridge4digital1-my.sharepoint.com/my?id=%2Fpersonal%2Fk%5Fvillagomez%5Fbridge4digital%5Fcom%2FDocuments%2FFINANZAS%2FCLIENTES%2FCXP%2F1%2E%20S1%2FFACTURAS%20S1%2FA660%20TERBOL%20MARZO%2Epdf&amp;parent=%2Fpersonal%2Fk%5Fvillagomez%5Fbridge4digital%5Fcom%2FDocuments%2FFINANZAS%2FCLIENTES%2FCXP%2F1%2E%20S1%2FFACTURAS%20S1" TargetMode="External"/><Relationship Id="rId13" Type="http://schemas.openxmlformats.org/officeDocument/2006/relationships/hyperlink" Target="https://bridge4digital1-my.sharepoint.com/my?id=%2Fpersonal%2Fk%5Fvillagomez%5Fbridge4digital%5Fcom%2FDocuments%2FFINANZAS%2FCLIENTES%2FCXP%2F1%2E%20S1%2FFACTURAS%20S1%2FFV%20A%2D721%20TERBOL%20JUN%2Epdf&amp;parent=%2Fpersonal%2Fk%5Fvillagomez%5Fbridge4digital%5Fcom%2FDocuments%2FFINANZAS%2FCLIENTES%2FCXP%2F1%2E%20S1%2FFACTURAS%20S1" TargetMode="External"/><Relationship Id="rId18" Type="http://schemas.openxmlformats.org/officeDocument/2006/relationships/hyperlink" Target="https://bridge4digital1-my.sharepoint.com/my?id=%2Fpersonal%2Fk%5Fvillagomez%5Fbridge4digital%5Fcom%2FDocuments%2FFINANZAS%2F1%2E%20CLIENTES%2FCXC%2F12%2E%20TERBOL%2FFACTURAS%20EMITIDAS%2FF%2D195%20TERBOL%20SA%20DICIEMBRE%2Epdf&amp;parent=%2Fpersonal%2Fk%5Fvillagomez%5Fbridge4digital%5Fcom%2FDocuments%2FFINANZAS%2F1%2E%20CLIENTES%2FCXC%2F12%2E%20TERBOL%2FFACTURAS%20EMITIDAS" TargetMode="External"/><Relationship Id="rId3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93%20TERBOL%20SA%20SERVICIO%20OTC%20SALDO%20DEL%2050%25%2Epdf&amp;parent=%2Fpersonal%2Fk%5Fvillagomez%5Fbridge4digital%5Fcom%2FDocuments%2FFINANZAS%2FCLIENTES%2FCXC%2F12%2E%20TERBOL%2FFACTURAS%20EMITIDAS" TargetMode="External"/><Relationship Id="rId7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116%20TERBOL%20SA%20OVER%20THE%20COUNTER%2Epdf&amp;parent=%2Fpersonal%2Fk%5Fvillagomez%5Fbridge4digital%5Fcom%2FDocuments%2FFINANZAS%2FCLIENTES%2FCXC%2F12%2E%20TERBOL%2FFACTURAS%20EMITIDAS" TargetMode="External"/><Relationship Id="rId12" Type="http://schemas.openxmlformats.org/officeDocument/2006/relationships/hyperlink" Target="https://bridge4digital1-my.sharepoint.com/my?id=%2Fpersonal%2Fk%5Fvillagomez%5Fbridge4digital%5Fcom%2FDocuments%2FFINANZAS%2FCLIENTES%2FCXP%2F1%2E%20S1%2FFACTURAS%20S1%2FFV%20A%2D744%20TERBOL%20JULIO%2Epdf&amp;parent=%2Fpersonal%2Fk%5Fvillagomez%5Fbridge4digital%5Fcom%2FDocuments%2FFINANZAS%2FCLIENTES%2FCXP%2F1%2E%20S1%2FFACTURAS%20S1" TargetMode="External"/><Relationship Id="rId17" Type="http://schemas.openxmlformats.org/officeDocument/2006/relationships/hyperlink" Target="https://bridge4digital1-my.sharepoint.com/my?id=%2Fpersonal%2Fk%5Fvillagomez%5Fbridge4digital%5Fcom%2FDocuments%2FFINANZAS%2F1%2E%20CLIENTES%2FCXC%2F12%2E%20TERBOL%2FFACTURAS%20EMITIDAS%2FF%2D178%20TERBOL%20S%2EA%2E%20NOVIEMBRE%2Epdf&amp;parent=%2Fpersonal%2Fk%5Fvillagomez%5Fbridge4digital%5Fcom%2FDocuments%2FFINANZAS%2F1%2E%20CLIENTES%2FCXC%2F12%2E%20TERBOL%2FFACTURAS%20EMITIDAS" TargetMode="External"/><Relationship Id="rId2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63%20TERBOL%20S%2EA%5F%2Epdf&amp;parent=%2Fpersonal%2Fk%5Fvillagomez%5Fbridge4digital%5Fcom%2FDocuments%2FFINANZAS%2FCLIENTES%2FCXC%2F12%2E%20TERBOL%2FFACTURAS%20EMITIDAS" TargetMode="External"/><Relationship Id="rId16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146%20TERBOL%20SA%2Epdf&amp;parent=%2Fpersonal%2Fk%5Fvillagomez%5Fbridge4digital%5Fcom%2FDocuments%2FFINANZAS%2FCLIENTES%2FCXC%2F12%2E%20TERBOL%2FFACTURAS%20EMITIDAS" TargetMode="External"/><Relationship Id="rId1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72%20TERBOL%20S%2EA%2ESERVICIO%20OTC%2Epdf&amp;parent=%2Fpersonal%2Fk%5Fvillagomez%5Fbridge4digital%5Fcom%2FDocuments%2FFINANZAS%2FCLIENTES%2FCXC%2F12%2E%20TERBOL%2FFACTURAS%20EMITIDAS" TargetMode="External"/><Relationship Id="rId6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52%20TERBOL%20SA%20MARZO%2D2024%2Epdf&amp;parent=%2Fpersonal%2Fk%5Fvillagomez%5Fbridge4digital%5Fcom%2FDocuments%2FFINANZAS%2FCLIENTES%2FCXC%2F12%2E%20TERBOL%2FFACTURAS%20EMITIDAS" TargetMode="External"/><Relationship Id="rId11" Type="http://schemas.openxmlformats.org/officeDocument/2006/relationships/hyperlink" Target="https://bridge4digital1-my.sharepoint.com/my?id=%2Fpersonal%2Fk%5Fvillagomez%5Fbridge4digital%5Fcom%2FDocuments%2FFINANZAS%2FCLIENTES%2FCXP%2F1%2E%20S1%2FFACTURAS%20S1%2FFV%20A%2D703%20TERBOL%20MAY%2Epdf&amp;parent=%2Fpersonal%2Fk%5Fvillagomez%5Fbridge4digital%5Fcom%2FDocuments%2FFINANZAS%2FCLIENTES%2FCXP%2F1%2E%20S1%2FFACTURAS%20S1" TargetMode="External"/><Relationship Id="rId5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53%20TERBOL%20SA%20ABRIL%2D2024%2Epdf&amp;parent=%2Fpersonal%2Fk%5Fvillagomez%5Fbridge4digital%5Fcom%2FDocuments%2FFINANZAS%2FCLIENTES%2FCXC%2F12%2E%20TERBOL%2FFACTURAS%20EMITIDAS" TargetMode="External"/><Relationship Id="rId15" Type="http://schemas.openxmlformats.org/officeDocument/2006/relationships/hyperlink" Target="file:///C:/Users/Kevin%20Moreno%20Yankovi/Downloads/F-135%20TERBOL%20SA%20OVER%20THE%20COUNTER%20(1).pdf" TargetMode="External"/><Relationship Id="rId10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108%20TERBOL%20SA%2E%20SERVICIO%20JULIO%2D2024%2Epdf&amp;parent=%2Fpersonal%2Fk%5Fvillagomez%5Fbridge4digital%5Fcom%2FDocuments%2FFINANZAS%2FCLIENTES%2FCXC%2F12%2E%20TERBOL%2FFACTURAS%20EMITIDAS" TargetMode="External"/><Relationship Id="rId4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87%20TERBOL%20SA%2Epdf&amp;parent=%2Fpersonal%2Fk%5Fvillagomez%5Fbridge4digital%5Fcom%2FDocuments%2FFINANZAS%2FCLIENTES%2FCXC%2F12%2E%20TERBOL%2FFACTURAS%20EMITIDAS" TargetMode="External"/><Relationship Id="rId9" Type="http://schemas.openxmlformats.org/officeDocument/2006/relationships/hyperlink" Target="https://bridge4digital1-my.sharepoint.com/my?id=%2Fpersonal%2Fk%5Fvillagomez%5Fbridge4digital%5Fcom%2FDocuments%2FFINANZAS%2FCLIENTES%2FCXP%2F1%2E%20S1%2FFACTURAS%20S1%2FA682%20TERBOL%20ABRIL%2Epdf&amp;parent=%2Fpersonal%2Fk%5Fvillagomez%5Fbridge4digital%5Fcom%2FDocuments%2FFINANZAS%2FCLIENTES%2FCXP%2F1%2E%20S1%2FFACTURAS%20S1" TargetMode="External"/><Relationship Id="rId14" Type="http://schemas.openxmlformats.org/officeDocument/2006/relationships/hyperlink" Target="https://bridge4digital1-my.sharepoint.com/my?id=%2Fpersonal%2Fk%5Fvillagomez%5Fbridge4digital%5Fcom%2FDocuments%2FFINANZAS%2FCLIENTES%2FCXC%2F12%2E%20TERBOL%2FFACTURAS%20EMITIDAS%2FF%2D129%20TERBOL%20S%2EA%2E%20AGOSTO%2D2024%2Epdf&amp;parent=%2Fpersonal%2Fk%5Fvillagomez%5Fbridge4digital%5Fcom%2FDocuments%2FFINANZAS%2FCLIENTES%2FCXC%2F12%2E%20TERBOL%2FFACTURAS%20EMITI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B4BD-49F3-4C17-8801-1BA79CD9BB20}">
  <dimension ref="A1:U13"/>
  <sheetViews>
    <sheetView showGridLines="0" workbookViewId="0"/>
  </sheetViews>
  <sheetFormatPr defaultRowHeight="15"/>
  <cols>
    <col min="1" max="1" width="28" customWidth="1"/>
    <col min="2" max="2" width="17" customWidth="1"/>
    <col min="3" max="3" width="12" customWidth="1"/>
    <col min="4" max="4" width="16" customWidth="1"/>
    <col min="5" max="5" width="19.140625" customWidth="1"/>
    <col min="7" max="7" width="48.42578125" customWidth="1"/>
    <col min="8" max="8" width="12.7109375" customWidth="1"/>
    <col min="9" max="9" width="13.42578125" customWidth="1"/>
    <col min="10" max="10" width="16.5703125" customWidth="1"/>
    <col min="11" max="11" width="18.140625" customWidth="1"/>
    <col min="13" max="13" width="21.42578125" customWidth="1"/>
    <col min="14" max="14" width="20.85546875" customWidth="1"/>
    <col min="15" max="15" width="15.7109375" customWidth="1"/>
    <col min="16" max="16" width="19" customWidth="1"/>
    <col min="19" max="19" width="20" customWidth="1"/>
    <col min="20" max="20" width="15.140625" customWidth="1"/>
    <col min="21" max="21" width="22" customWidth="1"/>
  </cols>
  <sheetData>
    <row r="1" spans="1:21">
      <c r="A1" t="s">
        <v>0</v>
      </c>
      <c r="G1" t="s">
        <v>1</v>
      </c>
      <c r="R1" t="s">
        <v>2</v>
      </c>
    </row>
    <row r="2" spans="1:21" ht="16.5">
      <c r="A2" s="112" t="s">
        <v>3</v>
      </c>
      <c r="B2" s="113"/>
      <c r="C2" s="113"/>
      <c r="D2" s="113"/>
      <c r="E2" s="114"/>
      <c r="G2" s="112" t="s">
        <v>4</v>
      </c>
      <c r="H2" s="113"/>
      <c r="I2" s="113"/>
      <c r="J2" s="113"/>
      <c r="K2" s="114"/>
      <c r="M2" s="115" t="s">
        <v>5</v>
      </c>
      <c r="N2" s="116"/>
      <c r="O2" s="116"/>
      <c r="P2" s="117"/>
      <c r="R2" s="57" t="s">
        <v>6</v>
      </c>
      <c r="S2" s="58" t="s">
        <v>7</v>
      </c>
      <c r="T2" s="58" t="s">
        <v>8</v>
      </c>
      <c r="U2" s="59" t="s">
        <v>9</v>
      </c>
    </row>
    <row r="3" spans="1:21" ht="32.25" customHeight="1">
      <c r="A3" s="60" t="s">
        <v>7</v>
      </c>
      <c r="B3" s="61" t="s">
        <v>10</v>
      </c>
      <c r="C3" s="61" t="s">
        <v>11</v>
      </c>
      <c r="D3" s="61" t="s">
        <v>12</v>
      </c>
      <c r="E3" s="62" t="s">
        <v>13</v>
      </c>
      <c r="G3" s="60" t="s">
        <v>7</v>
      </c>
      <c r="H3" s="61" t="s">
        <v>10</v>
      </c>
      <c r="I3" s="61" t="s">
        <v>11</v>
      </c>
      <c r="J3" s="61" t="s">
        <v>14</v>
      </c>
      <c r="K3" s="62" t="s">
        <v>15</v>
      </c>
      <c r="M3" s="60" t="s">
        <v>11</v>
      </c>
      <c r="N3" s="61" t="s">
        <v>7</v>
      </c>
      <c r="O3" s="61" t="s">
        <v>10</v>
      </c>
      <c r="P3" s="62" t="s">
        <v>16</v>
      </c>
      <c r="R3" s="63" t="s">
        <v>17</v>
      </c>
      <c r="S3" s="110" t="s">
        <v>18</v>
      </c>
      <c r="T3" s="111"/>
      <c r="U3" s="64" t="s">
        <v>19</v>
      </c>
    </row>
    <row r="4" spans="1:21" ht="42.75" customHeight="1">
      <c r="A4" s="65" t="s">
        <v>20</v>
      </c>
      <c r="B4" s="66" t="s">
        <v>21</v>
      </c>
      <c r="C4" s="66" t="s">
        <v>17</v>
      </c>
      <c r="D4" s="66" t="s">
        <v>22</v>
      </c>
      <c r="E4" s="64" t="s">
        <v>22</v>
      </c>
      <c r="G4" s="67" t="s">
        <v>23</v>
      </c>
      <c r="H4" s="66" t="s">
        <v>24</v>
      </c>
      <c r="I4" s="66" t="s">
        <v>25</v>
      </c>
      <c r="J4" s="66" t="s">
        <v>26</v>
      </c>
      <c r="K4" s="64" t="s">
        <v>27</v>
      </c>
      <c r="M4" s="67" t="s">
        <v>28</v>
      </c>
      <c r="N4" s="68" t="s">
        <v>29</v>
      </c>
      <c r="O4" s="66" t="s">
        <v>24</v>
      </c>
      <c r="P4" s="64" t="s">
        <v>30</v>
      </c>
      <c r="R4" s="63" t="s">
        <v>17</v>
      </c>
      <c r="S4" s="118" t="s">
        <v>31</v>
      </c>
      <c r="T4" s="119"/>
      <c r="U4" s="64" t="s">
        <v>32</v>
      </c>
    </row>
    <row r="5" spans="1:21" ht="90" customHeight="1">
      <c r="A5" s="65" t="s">
        <v>33</v>
      </c>
      <c r="B5" s="66" t="s">
        <v>21</v>
      </c>
      <c r="C5" s="66" t="s">
        <v>17</v>
      </c>
      <c r="D5" s="66" t="s">
        <v>34</v>
      </c>
      <c r="E5" s="64" t="s">
        <v>35</v>
      </c>
      <c r="G5" s="65" t="s">
        <v>36</v>
      </c>
      <c r="H5" s="66" t="s">
        <v>24</v>
      </c>
      <c r="I5" s="66" t="s">
        <v>17</v>
      </c>
      <c r="J5" s="66" t="s">
        <v>26</v>
      </c>
      <c r="K5" s="64" t="s">
        <v>37</v>
      </c>
      <c r="M5" s="65" t="s">
        <v>38</v>
      </c>
      <c r="N5" s="68" t="s">
        <v>29</v>
      </c>
      <c r="O5" s="66" t="s">
        <v>24</v>
      </c>
      <c r="P5" s="64" t="s">
        <v>30</v>
      </c>
      <c r="R5" s="63" t="s">
        <v>17</v>
      </c>
      <c r="S5" s="110" t="s">
        <v>39</v>
      </c>
      <c r="T5" s="111"/>
      <c r="U5" s="64" t="s">
        <v>40</v>
      </c>
    </row>
    <row r="6" spans="1:21" ht="83.25" customHeight="1">
      <c r="A6" s="65" t="s">
        <v>41</v>
      </c>
      <c r="B6" s="66" t="s">
        <v>21</v>
      </c>
      <c r="C6" s="66" t="s">
        <v>42</v>
      </c>
      <c r="D6" s="66" t="s">
        <v>43</v>
      </c>
      <c r="E6" s="64" t="s">
        <v>44</v>
      </c>
      <c r="G6" s="67" t="s">
        <v>45</v>
      </c>
      <c r="H6" s="66" t="s">
        <v>24</v>
      </c>
      <c r="I6" s="66" t="s">
        <v>17</v>
      </c>
      <c r="J6" s="66" t="s">
        <v>46</v>
      </c>
      <c r="K6" s="64" t="s">
        <v>47</v>
      </c>
      <c r="M6" s="65" t="s">
        <v>48</v>
      </c>
      <c r="N6" s="68" t="s">
        <v>29</v>
      </c>
      <c r="O6" s="66" t="s">
        <v>24</v>
      </c>
      <c r="P6" s="64" t="s">
        <v>49</v>
      </c>
      <c r="R6" s="69" t="s">
        <v>17</v>
      </c>
      <c r="S6" s="120" t="s">
        <v>50</v>
      </c>
      <c r="T6" s="121"/>
      <c r="U6" s="70" t="s">
        <v>51</v>
      </c>
    </row>
    <row r="7" spans="1:21" ht="67.5" customHeight="1">
      <c r="A7" s="65" t="s">
        <v>52</v>
      </c>
      <c r="B7" s="66" t="s">
        <v>21</v>
      </c>
      <c r="C7" s="66" t="s">
        <v>42</v>
      </c>
      <c r="D7" s="66" t="s">
        <v>53</v>
      </c>
      <c r="E7" s="64" t="s">
        <v>35</v>
      </c>
      <c r="G7" s="67" t="s">
        <v>54</v>
      </c>
      <c r="H7" s="66" t="s">
        <v>24</v>
      </c>
      <c r="I7" s="66" t="s">
        <v>17</v>
      </c>
      <c r="J7" s="66" t="s">
        <v>55</v>
      </c>
      <c r="K7" s="64" t="s">
        <v>56</v>
      </c>
      <c r="M7" s="65" t="s">
        <v>57</v>
      </c>
      <c r="N7" s="68" t="s">
        <v>29</v>
      </c>
      <c r="O7" s="66" t="s">
        <v>24</v>
      </c>
      <c r="P7" s="64" t="s">
        <v>58</v>
      </c>
    </row>
    <row r="8" spans="1:21" ht="48.75" customHeight="1">
      <c r="A8" s="65" t="s">
        <v>59</v>
      </c>
      <c r="B8" s="66" t="s">
        <v>21</v>
      </c>
      <c r="C8" s="66" t="s">
        <v>17</v>
      </c>
      <c r="D8" s="66" t="s">
        <v>60</v>
      </c>
      <c r="E8" s="64" t="s">
        <v>22</v>
      </c>
      <c r="G8" s="65" t="s">
        <v>61</v>
      </c>
      <c r="H8" s="66" t="s">
        <v>24</v>
      </c>
      <c r="I8" s="66" t="s">
        <v>17</v>
      </c>
      <c r="J8" s="66" t="s">
        <v>37</v>
      </c>
      <c r="K8" s="64" t="s">
        <v>37</v>
      </c>
      <c r="M8" s="71" t="s">
        <v>62</v>
      </c>
      <c r="N8" s="72" t="s">
        <v>29</v>
      </c>
      <c r="O8" s="73" t="s">
        <v>24</v>
      </c>
      <c r="P8" s="70" t="s">
        <v>63</v>
      </c>
    </row>
    <row r="9" spans="1:21" ht="34.5" customHeight="1">
      <c r="A9" s="65" t="s">
        <v>64</v>
      </c>
      <c r="B9" s="66" t="s">
        <v>21</v>
      </c>
      <c r="C9" s="66" t="s">
        <v>17</v>
      </c>
      <c r="D9" s="66" t="s">
        <v>60</v>
      </c>
      <c r="E9" s="64" t="s">
        <v>22</v>
      </c>
      <c r="G9" s="67" t="s">
        <v>65</v>
      </c>
      <c r="H9" s="66" t="s">
        <v>24</v>
      </c>
      <c r="I9" s="66" t="s">
        <v>17</v>
      </c>
      <c r="J9" s="66" t="s">
        <v>66</v>
      </c>
      <c r="K9" s="64" t="s">
        <v>67</v>
      </c>
    </row>
    <row r="10" spans="1:21" ht="82.5" customHeight="1">
      <c r="A10" s="65" t="s">
        <v>68</v>
      </c>
      <c r="B10" s="66" t="s">
        <v>21</v>
      </c>
      <c r="C10" s="66" t="s">
        <v>17</v>
      </c>
      <c r="D10" s="66" t="s">
        <v>69</v>
      </c>
      <c r="E10" s="64" t="s">
        <v>22</v>
      </c>
      <c r="G10" s="67" t="s">
        <v>70</v>
      </c>
      <c r="H10" s="66" t="s">
        <v>24</v>
      </c>
      <c r="I10" s="74" t="s">
        <v>71</v>
      </c>
      <c r="J10" s="74" t="s">
        <v>72</v>
      </c>
      <c r="K10" s="64" t="s">
        <v>73</v>
      </c>
    </row>
    <row r="11" spans="1:21" ht="110.25" customHeight="1">
      <c r="A11" s="122" t="s">
        <v>74</v>
      </c>
      <c r="B11" s="123"/>
      <c r="C11" s="123"/>
      <c r="D11" s="124"/>
      <c r="E11" s="75" t="s">
        <v>75</v>
      </c>
      <c r="G11" s="67" t="s">
        <v>76</v>
      </c>
      <c r="H11" s="66" t="s">
        <v>24</v>
      </c>
      <c r="I11" s="74" t="s">
        <v>77</v>
      </c>
      <c r="J11" s="74" t="s">
        <v>78</v>
      </c>
      <c r="K11" s="64" t="s">
        <v>79</v>
      </c>
    </row>
    <row r="12" spans="1:21" ht="16.5">
      <c r="A12" s="122" t="s">
        <v>80</v>
      </c>
      <c r="B12" s="123"/>
      <c r="C12" s="123"/>
      <c r="D12" s="124"/>
      <c r="E12" s="75" t="s">
        <v>81</v>
      </c>
      <c r="G12" s="125" t="s">
        <v>82</v>
      </c>
      <c r="H12" s="126"/>
      <c r="I12" s="126"/>
      <c r="J12" s="127"/>
      <c r="K12" s="76" t="s">
        <v>83</v>
      </c>
    </row>
    <row r="13" spans="1:21" ht="16.5">
      <c r="A13" s="128" t="s">
        <v>74</v>
      </c>
      <c r="B13" s="129"/>
      <c r="C13" s="129"/>
      <c r="D13" s="130"/>
      <c r="E13" s="77" t="s">
        <v>84</v>
      </c>
    </row>
  </sheetData>
  <mergeCells count="11">
    <mergeCell ref="S6:T6"/>
    <mergeCell ref="A11:D11"/>
    <mergeCell ref="A12:D12"/>
    <mergeCell ref="G12:J12"/>
    <mergeCell ref="A13:D13"/>
    <mergeCell ref="S5:T5"/>
    <mergeCell ref="A2:E2"/>
    <mergeCell ref="G2:K2"/>
    <mergeCell ref="M2:P2"/>
    <mergeCell ref="S3:T3"/>
    <mergeCell ref="S4:T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56A7-644E-4616-A409-27C83E8B7529}">
  <dimension ref="F31:S55"/>
  <sheetViews>
    <sheetView showGridLines="0" workbookViewId="0"/>
  </sheetViews>
  <sheetFormatPr defaultRowHeight="15"/>
  <cols>
    <col min="18" max="18" width="9.140625" style="79"/>
    <col min="19" max="19" width="9.140625" style="78"/>
  </cols>
  <sheetData>
    <row r="31" spans="19:19">
      <c r="S31" s="78">
        <v>240</v>
      </c>
    </row>
    <row r="39" spans="6:19">
      <c r="S39" s="78">
        <v>720</v>
      </c>
    </row>
    <row r="44" spans="6:19">
      <c r="S44" s="78">
        <v>50</v>
      </c>
    </row>
    <row r="47" spans="6:19">
      <c r="F47" s="80">
        <v>0.14000000000000001</v>
      </c>
    </row>
    <row r="49" spans="12:19">
      <c r="O49" s="80">
        <v>0.14000000000000001</v>
      </c>
    </row>
    <row r="50" spans="12:19">
      <c r="L50" s="131" t="s">
        <v>85</v>
      </c>
      <c r="M50" s="131"/>
      <c r="N50" s="81">
        <v>7.3999999999999996E-2</v>
      </c>
      <c r="O50" s="82">
        <f>+N50*(1+$O$49)</f>
        <v>8.4360000000000004E-2</v>
      </c>
      <c r="P50" s="83">
        <v>167</v>
      </c>
      <c r="Q50" s="84">
        <f>+O50*P50</f>
        <v>14.08812</v>
      </c>
    </row>
    <row r="51" spans="12:19">
      <c r="L51" s="132" t="s">
        <v>86</v>
      </c>
      <c r="M51" s="132"/>
      <c r="N51" s="85">
        <v>1.1299999999999999E-2</v>
      </c>
      <c r="O51" s="82">
        <f>+N51*(1+$O$49)</f>
        <v>1.2882000000000001E-2</v>
      </c>
      <c r="P51" s="83">
        <v>8</v>
      </c>
      <c r="Q51" s="84">
        <f t="shared" ref="Q51:Q53" si="0">+O51*P51</f>
        <v>0.10305600000000001</v>
      </c>
    </row>
    <row r="52" spans="12:19" ht="29.25" customHeight="1">
      <c r="L52" s="131" t="s">
        <v>87</v>
      </c>
      <c r="M52" s="131"/>
      <c r="N52" s="86">
        <v>4.4499999999999998E-2</v>
      </c>
      <c r="O52" s="82">
        <f>+N52*(1+$O$49)</f>
        <v>5.0730000000000004E-2</v>
      </c>
      <c r="P52" s="83">
        <v>0</v>
      </c>
      <c r="Q52" s="84">
        <f t="shared" si="0"/>
        <v>0</v>
      </c>
    </row>
    <row r="53" spans="12:19">
      <c r="L53" s="132" t="s">
        <v>88</v>
      </c>
      <c r="M53" s="132"/>
      <c r="N53" s="86">
        <v>4.2299999999999997E-2</v>
      </c>
      <c r="O53" s="82">
        <f>+N53*(1+$O$49)</f>
        <v>4.8222000000000001E-2</v>
      </c>
      <c r="P53" s="87">
        <v>0</v>
      </c>
      <c r="Q53" s="88">
        <f>+O53*P53</f>
        <v>0</v>
      </c>
    </row>
    <row r="54" spans="12:19" ht="15.75">
      <c r="Q54" s="89">
        <f>SUM(Q50:Q53)</f>
        <v>14.191176</v>
      </c>
    </row>
    <row r="55" spans="12:19">
      <c r="S55" s="90">
        <f>+S44+Q54</f>
        <v>64.191175999999999</v>
      </c>
    </row>
  </sheetData>
  <mergeCells count="4">
    <mergeCell ref="L50:M50"/>
    <mergeCell ref="L51:M51"/>
    <mergeCell ref="L52:M52"/>
    <mergeCell ref="L53:M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3745-639A-4EFA-BFEC-6F6EF75FE856}">
  <dimension ref="A1:Y79"/>
  <sheetViews>
    <sheetView topLeftCell="A12" zoomScale="80" zoomScaleNormal="80" workbookViewId="0">
      <pane xSplit="4" ySplit="3" topLeftCell="E50" activePane="bottomRight" state="frozen"/>
      <selection pane="bottomRight" activeCell="F63" sqref="E63:H63"/>
      <selection pane="bottomLeft"/>
      <selection pane="topRight"/>
    </sheetView>
  </sheetViews>
  <sheetFormatPr defaultColWidth="11.42578125" defaultRowHeight="15.75"/>
  <cols>
    <col min="1" max="1" width="8.28515625" style="1" customWidth="1"/>
    <col min="2" max="2" width="14.85546875" style="2" customWidth="1"/>
    <col min="3" max="3" width="13.5703125" style="2" customWidth="1"/>
    <col min="4" max="4" width="18.85546875" style="2" customWidth="1"/>
    <col min="5" max="5" width="41.7109375" style="2" customWidth="1"/>
    <col min="6" max="6" width="17.5703125" style="2" customWidth="1"/>
    <col min="7" max="7" width="17.140625" style="2" customWidth="1"/>
    <col min="8" max="8" width="17.28515625" style="2" customWidth="1"/>
    <col min="9" max="9" width="20.140625" style="2" bestFit="1" customWidth="1"/>
    <col min="10" max="11" width="20.140625" style="2" customWidth="1"/>
    <col min="12" max="12" width="20.7109375" style="2" customWidth="1"/>
    <col min="13" max="13" width="13.140625" style="2" bestFit="1" customWidth="1"/>
    <col min="14" max="14" width="11.5703125" style="2" customWidth="1"/>
    <col min="15" max="15" width="41" style="2" customWidth="1"/>
    <col min="16" max="16" width="14.42578125" style="2" hidden="1" customWidth="1"/>
    <col min="17" max="17" width="11.42578125" style="2" hidden="1" customWidth="1"/>
    <col min="18" max="18" width="46.140625" style="2" hidden="1" customWidth="1"/>
    <col min="19" max="20" width="11.5703125" style="2" hidden="1" customWidth="1"/>
    <col min="21" max="22" width="14.140625" style="2" hidden="1" customWidth="1"/>
    <col min="23" max="23" width="15.85546875" style="2" hidden="1" customWidth="1"/>
    <col min="24" max="24" width="36.5703125" style="2" hidden="1" customWidth="1"/>
    <col min="25" max="25" width="11.42578125" style="2" hidden="1" customWidth="1"/>
    <col min="26" max="26" width="11.42578125" style="2" customWidth="1"/>
    <col min="27" max="16384" width="11.42578125" style="2"/>
  </cols>
  <sheetData>
    <row r="1" spans="1:25" ht="15" hidden="1" customHeight="1">
      <c r="A1" s="7" t="s">
        <v>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5" ht="15" hidden="1" customHeight="1">
      <c r="A2" s="5" t="s">
        <v>90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25" ht="15" hidden="1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25" ht="15" hidden="1" customHeight="1">
      <c r="A4" s="8" t="s">
        <v>91</v>
      </c>
      <c r="B4" s="8"/>
      <c r="C4" s="8"/>
      <c r="D4" s="8"/>
      <c r="E4" s="8"/>
      <c r="F4" s="8"/>
      <c r="G4" s="8"/>
    </row>
    <row r="5" spans="1:25" ht="15" hidden="1" customHeight="1">
      <c r="A5" s="2" t="s">
        <v>92</v>
      </c>
    </row>
    <row r="6" spans="1:25" ht="15" hidden="1" customHeight="1">
      <c r="A6" s="6"/>
      <c r="B6" s="6"/>
      <c r="C6" s="6"/>
      <c r="D6" s="6"/>
      <c r="E6" s="6"/>
      <c r="F6" s="6"/>
      <c r="G6" s="6"/>
      <c r="H6" s="6"/>
      <c r="Q6" s="3"/>
      <c r="R6" s="3"/>
      <c r="S6" s="3"/>
      <c r="T6" s="3"/>
    </row>
    <row r="7" spans="1:25" ht="15" hidden="1" customHeight="1">
      <c r="A7" s="2"/>
      <c r="Q7" s="3"/>
      <c r="R7" s="3"/>
      <c r="S7" s="3"/>
      <c r="T7" s="3"/>
    </row>
    <row r="8" spans="1:25" ht="16.5" hidden="1" customHeight="1">
      <c r="A8" s="9" t="s">
        <v>93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Q8" s="3"/>
      <c r="R8" s="3"/>
      <c r="S8" s="3"/>
      <c r="T8" s="3"/>
    </row>
    <row r="9" spans="1:25" ht="15.75" hidden="1" customHeight="1">
      <c r="Q9" s="3"/>
      <c r="R9" s="3"/>
      <c r="S9" s="3"/>
      <c r="T9" s="3"/>
    </row>
    <row r="10" spans="1:25" ht="15.75" hidden="1" customHeight="1">
      <c r="Q10" s="3"/>
      <c r="R10" s="3"/>
      <c r="S10" s="3"/>
      <c r="T10" s="3"/>
    </row>
    <row r="11" spans="1:25" ht="15.75" hidden="1" customHeight="1">
      <c r="A11" s="152" t="s">
        <v>94</v>
      </c>
      <c r="B11" s="152"/>
      <c r="C11" s="152"/>
      <c r="D11" s="152"/>
      <c r="E11" s="152"/>
      <c r="F11" s="8"/>
      <c r="G11" s="8"/>
      <c r="Q11" s="3"/>
      <c r="R11" s="3"/>
      <c r="S11" s="3"/>
      <c r="T11" s="3"/>
    </row>
    <row r="12" spans="1:25" ht="15.75" hidden="1" customHeight="1">
      <c r="A12" s="2" t="s">
        <v>95</v>
      </c>
      <c r="Q12" s="3"/>
      <c r="R12" s="3"/>
      <c r="S12" s="3"/>
      <c r="T12" s="3"/>
    </row>
    <row r="13" spans="1:25" ht="21">
      <c r="A13" s="41" t="s">
        <v>96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154" t="s">
        <v>97</v>
      </c>
      <c r="Q13" s="154"/>
      <c r="R13" s="154"/>
      <c r="S13" s="154"/>
      <c r="T13" s="154"/>
      <c r="U13" s="154"/>
      <c r="V13" s="154"/>
      <c r="W13" s="154"/>
      <c r="X13" s="154"/>
      <c r="Y13" s="47"/>
    </row>
    <row r="14" spans="1:25" ht="29.25">
      <c r="A14" s="10" t="s">
        <v>98</v>
      </c>
      <c r="B14" s="11" t="s">
        <v>99</v>
      </c>
      <c r="C14" s="10" t="s">
        <v>100</v>
      </c>
      <c r="D14" s="10" t="s">
        <v>101</v>
      </c>
      <c r="E14" s="10" t="s">
        <v>102</v>
      </c>
      <c r="F14" s="10" t="s">
        <v>103</v>
      </c>
      <c r="G14" s="40" t="s">
        <v>104</v>
      </c>
      <c r="H14" s="10" t="s">
        <v>105</v>
      </c>
      <c r="I14" s="10" t="s">
        <v>106</v>
      </c>
      <c r="J14" s="10" t="s">
        <v>107</v>
      </c>
      <c r="K14" s="10" t="s">
        <v>108</v>
      </c>
      <c r="L14" s="10" t="s">
        <v>109</v>
      </c>
      <c r="M14" s="10" t="s">
        <v>99</v>
      </c>
      <c r="N14" s="10" t="s">
        <v>110</v>
      </c>
      <c r="O14" s="10" t="s">
        <v>111</v>
      </c>
      <c r="P14" s="91" t="s">
        <v>112</v>
      </c>
      <c r="Q14" s="91" t="s">
        <v>100</v>
      </c>
      <c r="R14" s="91" t="s">
        <v>102</v>
      </c>
      <c r="S14" s="91" t="s">
        <v>103</v>
      </c>
      <c r="T14" s="92" t="s">
        <v>104</v>
      </c>
      <c r="U14" s="91" t="s">
        <v>105</v>
      </c>
      <c r="V14" s="91" t="s">
        <v>106</v>
      </c>
      <c r="W14" s="91" t="s">
        <v>109</v>
      </c>
      <c r="X14" s="91" t="s">
        <v>113</v>
      </c>
      <c r="Y14" s="91" t="s">
        <v>99</v>
      </c>
    </row>
    <row r="15" spans="1:25" s="13" customFormat="1" ht="29.25" customHeight="1">
      <c r="A15" s="133">
        <v>1</v>
      </c>
      <c r="B15" s="176" t="s">
        <v>114</v>
      </c>
      <c r="C15" s="134">
        <v>53</v>
      </c>
      <c r="D15" s="133" t="s">
        <v>115</v>
      </c>
      <c r="E15" s="150" t="s">
        <v>116</v>
      </c>
      <c r="F15" s="151">
        <v>1</v>
      </c>
      <c r="G15" s="177">
        <v>1100</v>
      </c>
      <c r="H15" s="177">
        <f>+F15*G15</f>
        <v>1100</v>
      </c>
      <c r="I15" s="135">
        <f>+H15</f>
        <v>1100</v>
      </c>
      <c r="J15" s="135">
        <v>1100</v>
      </c>
      <c r="K15" s="135">
        <f>+I15-J15</f>
        <v>0</v>
      </c>
      <c r="L15" s="136" t="s">
        <v>117</v>
      </c>
      <c r="M15" s="139" t="s">
        <v>118</v>
      </c>
      <c r="N15" s="136" t="s">
        <v>119</v>
      </c>
      <c r="O15" s="141" t="s">
        <v>120</v>
      </c>
      <c r="P15" s="149">
        <v>45478</v>
      </c>
      <c r="Q15" s="156" t="s">
        <v>121</v>
      </c>
      <c r="R15" s="27" t="s">
        <v>122</v>
      </c>
      <c r="S15" s="54">
        <v>4</v>
      </c>
      <c r="T15" s="51">
        <v>8.5000000000000006E-2</v>
      </c>
      <c r="U15" s="28">
        <f t="shared" ref="U15:U18" si="0">+S15*T15</f>
        <v>0.34</v>
      </c>
      <c r="V15" s="142">
        <f>+U15+U16+U17+U18</f>
        <v>106.971</v>
      </c>
      <c r="W15" s="136" t="s">
        <v>123</v>
      </c>
      <c r="X15" s="12"/>
    </row>
    <row r="16" spans="1:25" s="13" customFormat="1" ht="29.25">
      <c r="A16" s="133"/>
      <c r="B16" s="176"/>
      <c r="C16" s="134"/>
      <c r="D16" s="133"/>
      <c r="E16" s="150"/>
      <c r="F16" s="151"/>
      <c r="G16" s="177"/>
      <c r="H16" s="177"/>
      <c r="I16" s="135"/>
      <c r="J16" s="135"/>
      <c r="K16" s="135"/>
      <c r="L16" s="136"/>
      <c r="M16" s="139"/>
      <c r="N16" s="136"/>
      <c r="O16" s="141"/>
      <c r="P16" s="149"/>
      <c r="Q16" s="156"/>
      <c r="R16" s="27" t="s">
        <v>124</v>
      </c>
      <c r="S16" s="54">
        <v>14</v>
      </c>
      <c r="T16" s="52">
        <v>8.43E-2</v>
      </c>
      <c r="U16" s="28">
        <f t="shared" si="0"/>
        <v>1.1801999999999999</v>
      </c>
      <c r="V16" s="142"/>
      <c r="W16" s="136"/>
      <c r="X16" s="12"/>
    </row>
    <row r="17" spans="1:25" s="13" customFormat="1" ht="29.25">
      <c r="A17" s="133"/>
      <c r="B17" s="176"/>
      <c r="C17" s="134"/>
      <c r="D17" s="133"/>
      <c r="E17" s="150"/>
      <c r="F17" s="151"/>
      <c r="G17" s="177"/>
      <c r="H17" s="177"/>
      <c r="I17" s="135"/>
      <c r="J17" s="135"/>
      <c r="K17" s="135"/>
      <c r="L17" s="136"/>
      <c r="M17" s="139"/>
      <c r="N17" s="136"/>
      <c r="O17" s="141"/>
      <c r="P17" s="149"/>
      <c r="Q17" s="156"/>
      <c r="R17" s="27" t="s">
        <v>125</v>
      </c>
      <c r="S17" s="54">
        <v>1</v>
      </c>
      <c r="T17" s="55">
        <v>50</v>
      </c>
      <c r="U17" s="28">
        <f t="shared" si="0"/>
        <v>50</v>
      </c>
      <c r="V17" s="142"/>
      <c r="W17" s="136"/>
      <c r="X17" s="12"/>
    </row>
    <row r="18" spans="1:25" s="13" customFormat="1" ht="29.25">
      <c r="A18" s="133"/>
      <c r="B18" s="176"/>
      <c r="C18" s="134"/>
      <c r="D18" s="133"/>
      <c r="E18" s="150"/>
      <c r="F18" s="151"/>
      <c r="G18" s="177"/>
      <c r="H18" s="177"/>
      <c r="I18" s="135"/>
      <c r="J18" s="135"/>
      <c r="K18" s="135"/>
      <c r="L18" s="136"/>
      <c r="M18" s="139"/>
      <c r="N18" s="136"/>
      <c r="O18" s="141"/>
      <c r="P18" s="149"/>
      <c r="Q18" s="156"/>
      <c r="R18" s="27" t="s">
        <v>126</v>
      </c>
      <c r="S18" s="54">
        <v>657</v>
      </c>
      <c r="T18" s="52">
        <v>8.4400000000000003E-2</v>
      </c>
      <c r="U18" s="28">
        <f t="shared" si="0"/>
        <v>55.450800000000001</v>
      </c>
      <c r="V18" s="142"/>
      <c r="W18" s="136"/>
      <c r="X18" s="12"/>
    </row>
    <row r="19" spans="1:25" s="13" customFormat="1" ht="29.25">
      <c r="A19" s="133">
        <v>2</v>
      </c>
      <c r="B19" s="176" t="s">
        <v>114</v>
      </c>
      <c r="C19" s="134">
        <v>52</v>
      </c>
      <c r="D19" s="133" t="s">
        <v>127</v>
      </c>
      <c r="E19" s="150" t="s">
        <v>128</v>
      </c>
      <c r="F19" s="151">
        <v>1</v>
      </c>
      <c r="G19" s="177">
        <v>1100</v>
      </c>
      <c r="H19" s="177">
        <f>+F19*G19</f>
        <v>1100</v>
      </c>
      <c r="I19" s="135">
        <f>+H19</f>
        <v>1100</v>
      </c>
      <c r="J19" s="135">
        <v>1100</v>
      </c>
      <c r="K19" s="135">
        <f>+I19-J19</f>
        <v>0</v>
      </c>
      <c r="L19" s="136" t="s">
        <v>117</v>
      </c>
      <c r="M19" s="139" t="s">
        <v>118</v>
      </c>
      <c r="N19" s="136" t="s">
        <v>119</v>
      </c>
      <c r="O19" s="141"/>
      <c r="P19" s="141" t="s">
        <v>129</v>
      </c>
      <c r="Q19" s="156" t="s">
        <v>130</v>
      </c>
      <c r="R19" s="49" t="s">
        <v>131</v>
      </c>
      <c r="S19" s="54">
        <v>0</v>
      </c>
      <c r="T19" s="53">
        <v>48</v>
      </c>
      <c r="U19" s="28">
        <f>+T19</f>
        <v>48</v>
      </c>
      <c r="V19" s="142">
        <f>+U19+U20+U21</f>
        <v>98.08</v>
      </c>
      <c r="W19" s="136" t="s">
        <v>123</v>
      </c>
      <c r="X19" s="12"/>
    </row>
    <row r="20" spans="1:25" s="13" customFormat="1" ht="29.25">
      <c r="A20" s="133"/>
      <c r="B20" s="176"/>
      <c r="C20" s="134"/>
      <c r="D20" s="133"/>
      <c r="E20" s="150"/>
      <c r="F20" s="151"/>
      <c r="G20" s="177"/>
      <c r="H20" s="177"/>
      <c r="I20" s="135"/>
      <c r="J20" s="135"/>
      <c r="K20" s="135"/>
      <c r="L20" s="136"/>
      <c r="M20" s="139"/>
      <c r="N20" s="136"/>
      <c r="O20" s="141"/>
      <c r="P20" s="141"/>
      <c r="Q20" s="156"/>
      <c r="R20" s="49" t="s">
        <v>132</v>
      </c>
      <c r="S20" s="54">
        <v>0</v>
      </c>
      <c r="T20" s="53">
        <v>50</v>
      </c>
      <c r="U20" s="28">
        <f t="shared" ref="U20:U21" si="1">+T20</f>
        <v>50</v>
      </c>
      <c r="V20" s="142"/>
      <c r="W20" s="136"/>
      <c r="X20" s="12"/>
    </row>
    <row r="21" spans="1:25" s="13" customFormat="1" ht="29.25">
      <c r="A21" s="133"/>
      <c r="B21" s="176"/>
      <c r="C21" s="134"/>
      <c r="D21" s="133"/>
      <c r="E21" s="150"/>
      <c r="F21" s="151"/>
      <c r="G21" s="177"/>
      <c r="H21" s="177"/>
      <c r="I21" s="135"/>
      <c r="J21" s="135"/>
      <c r="K21" s="135"/>
      <c r="L21" s="136"/>
      <c r="M21" s="139"/>
      <c r="N21" s="136"/>
      <c r="O21" s="141"/>
      <c r="P21" s="141"/>
      <c r="Q21" s="156"/>
      <c r="R21" s="49" t="s">
        <v>133</v>
      </c>
      <c r="S21" s="56">
        <v>0</v>
      </c>
      <c r="T21" s="53">
        <v>0.08</v>
      </c>
      <c r="U21" s="28">
        <f t="shared" si="1"/>
        <v>0.08</v>
      </c>
      <c r="V21" s="142"/>
      <c r="W21" s="136"/>
      <c r="X21" s="12"/>
    </row>
    <row r="22" spans="1:25" s="13" customFormat="1" ht="29.25">
      <c r="A22" s="133">
        <v>3</v>
      </c>
      <c r="B22" s="176" t="s">
        <v>134</v>
      </c>
      <c r="C22" s="134">
        <v>72</v>
      </c>
      <c r="D22" s="133" t="s">
        <v>135</v>
      </c>
      <c r="E22" s="150" t="s">
        <v>136</v>
      </c>
      <c r="F22" s="151">
        <v>0</v>
      </c>
      <c r="G22" s="177">
        <v>13000</v>
      </c>
      <c r="H22" s="177">
        <f>+G22</f>
        <v>13000</v>
      </c>
      <c r="I22" s="135">
        <f>+H22</f>
        <v>13000</v>
      </c>
      <c r="J22" s="135">
        <v>13000</v>
      </c>
      <c r="K22" s="135">
        <f>+I22-J22</f>
        <v>0</v>
      </c>
      <c r="L22" s="136" t="s">
        <v>117</v>
      </c>
      <c r="M22" s="139" t="s">
        <v>137</v>
      </c>
      <c r="N22" s="136" t="s">
        <v>119</v>
      </c>
      <c r="O22" s="141"/>
      <c r="P22" s="149">
        <v>45632</v>
      </c>
      <c r="Q22" s="156" t="s">
        <v>138</v>
      </c>
      <c r="R22" s="27" t="s">
        <v>139</v>
      </c>
      <c r="S22" s="54">
        <v>5</v>
      </c>
      <c r="T22" s="52">
        <v>8.4400000000000003E-2</v>
      </c>
      <c r="U22" s="28">
        <f>+S22*T22</f>
        <v>0.42200000000000004</v>
      </c>
      <c r="V22" s="142">
        <f>+U22+U23+U24+U25</f>
        <v>51.351600000000005</v>
      </c>
      <c r="W22" s="136" t="s">
        <v>123</v>
      </c>
      <c r="X22" s="12"/>
    </row>
    <row r="23" spans="1:25" ht="29.25">
      <c r="A23" s="133"/>
      <c r="B23" s="176"/>
      <c r="C23" s="134"/>
      <c r="D23" s="133"/>
      <c r="E23" s="150"/>
      <c r="F23" s="151"/>
      <c r="G23" s="177"/>
      <c r="H23" s="177"/>
      <c r="I23" s="135"/>
      <c r="J23" s="135"/>
      <c r="K23" s="135"/>
      <c r="L23" s="136"/>
      <c r="M23" s="139"/>
      <c r="N23" s="136"/>
      <c r="O23" s="141"/>
      <c r="P23" s="141"/>
      <c r="Q23" s="156"/>
      <c r="R23" s="27" t="s">
        <v>140</v>
      </c>
      <c r="S23" s="54">
        <v>9</v>
      </c>
      <c r="T23" s="52">
        <v>8.4400000000000003E-2</v>
      </c>
      <c r="U23" s="28">
        <f t="shared" ref="U23:U25" si="2">+S23*T23</f>
        <v>0.75960000000000005</v>
      </c>
      <c r="V23" s="142"/>
      <c r="W23" s="136"/>
      <c r="X23" s="12"/>
    </row>
    <row r="24" spans="1:25" ht="29.25">
      <c r="A24" s="133">
        <v>4</v>
      </c>
      <c r="B24" s="176" t="s">
        <v>141</v>
      </c>
      <c r="C24" s="134">
        <v>63</v>
      </c>
      <c r="D24" s="133" t="s">
        <v>142</v>
      </c>
      <c r="E24" s="150" t="s">
        <v>143</v>
      </c>
      <c r="F24" s="151">
        <v>1</v>
      </c>
      <c r="G24" s="177">
        <v>1100</v>
      </c>
      <c r="H24" s="177">
        <f>+F24*G24</f>
        <v>1100</v>
      </c>
      <c r="I24" s="135">
        <f>+H24</f>
        <v>1100</v>
      </c>
      <c r="J24" s="135">
        <v>1100</v>
      </c>
      <c r="K24" s="135">
        <f>+I24-J24</f>
        <v>0</v>
      </c>
      <c r="L24" s="136" t="s">
        <v>117</v>
      </c>
      <c r="M24" s="139">
        <v>45633</v>
      </c>
      <c r="N24" s="136" t="s">
        <v>119</v>
      </c>
      <c r="O24" s="158"/>
      <c r="P24" s="141"/>
      <c r="Q24" s="156"/>
      <c r="R24" s="27" t="s">
        <v>144</v>
      </c>
      <c r="S24" s="54">
        <v>1</v>
      </c>
      <c r="T24" s="55">
        <v>50</v>
      </c>
      <c r="U24" s="28">
        <f t="shared" si="2"/>
        <v>50</v>
      </c>
      <c r="V24" s="142"/>
      <c r="W24" s="136"/>
      <c r="X24" s="12"/>
    </row>
    <row r="25" spans="1:25" ht="29.25">
      <c r="A25" s="133"/>
      <c r="B25" s="176"/>
      <c r="C25" s="134"/>
      <c r="D25" s="133"/>
      <c r="E25" s="150"/>
      <c r="F25" s="151"/>
      <c r="G25" s="177"/>
      <c r="H25" s="177"/>
      <c r="I25" s="135"/>
      <c r="J25" s="135"/>
      <c r="K25" s="135"/>
      <c r="L25" s="136"/>
      <c r="M25" s="139"/>
      <c r="N25" s="136"/>
      <c r="O25" s="158"/>
      <c r="P25" s="141"/>
      <c r="Q25" s="156"/>
      <c r="R25" s="27" t="s">
        <v>145</v>
      </c>
      <c r="S25" s="54">
        <v>2</v>
      </c>
      <c r="T25" s="51">
        <v>8.5000000000000006E-2</v>
      </c>
      <c r="U25" s="28">
        <f t="shared" si="2"/>
        <v>0.17</v>
      </c>
      <c r="V25" s="142"/>
      <c r="W25" s="136"/>
      <c r="X25" s="12"/>
    </row>
    <row r="26" spans="1:25" ht="29.25" customHeight="1">
      <c r="A26" s="133">
        <v>5</v>
      </c>
      <c r="B26" s="176" t="s">
        <v>146</v>
      </c>
      <c r="C26" s="134">
        <v>93</v>
      </c>
      <c r="D26" s="133" t="s">
        <v>135</v>
      </c>
      <c r="E26" s="150" t="s">
        <v>147</v>
      </c>
      <c r="F26" s="151">
        <v>0</v>
      </c>
      <c r="G26" s="177">
        <v>13000</v>
      </c>
      <c r="H26" s="177">
        <f>+G26</f>
        <v>13000</v>
      </c>
      <c r="I26" s="135">
        <f>+H26</f>
        <v>13000</v>
      </c>
      <c r="J26" s="135">
        <v>13000</v>
      </c>
      <c r="K26" s="135">
        <f t="shared" ref="K26:K28" si="3">+I26-J26</f>
        <v>0</v>
      </c>
      <c r="L26" s="136" t="s">
        <v>117</v>
      </c>
      <c r="M26" s="139" t="s">
        <v>148</v>
      </c>
      <c r="N26" s="136" t="s">
        <v>119</v>
      </c>
      <c r="O26" s="31"/>
      <c r="P26" s="157">
        <v>45358</v>
      </c>
      <c r="Q26" s="156" t="s">
        <v>149</v>
      </c>
      <c r="R26" s="27" t="s">
        <v>150</v>
      </c>
      <c r="S26" s="54">
        <v>3</v>
      </c>
      <c r="T26" s="52">
        <v>8.3299999999999999E-2</v>
      </c>
      <c r="U26" s="28">
        <f t="shared" ref="U26:U28" si="4">+S26*T26</f>
        <v>0.24990000000000001</v>
      </c>
      <c r="V26" s="142">
        <f>+U26+U27+U28</f>
        <v>51.059899999999999</v>
      </c>
      <c r="W26" s="136" t="s">
        <v>123</v>
      </c>
      <c r="X26" s="143" t="s">
        <v>151</v>
      </c>
      <c r="Y26" s="147"/>
    </row>
    <row r="27" spans="1:25" ht="15">
      <c r="A27" s="133"/>
      <c r="B27" s="176"/>
      <c r="C27" s="134"/>
      <c r="D27" s="133"/>
      <c r="E27" s="150"/>
      <c r="F27" s="151"/>
      <c r="G27" s="177"/>
      <c r="H27" s="177"/>
      <c r="I27" s="135"/>
      <c r="J27" s="135"/>
      <c r="K27" s="135"/>
      <c r="L27" s="136"/>
      <c r="M27" s="139"/>
      <c r="N27" s="136"/>
      <c r="O27" s="31"/>
      <c r="P27" s="158"/>
      <c r="Q27" s="156"/>
      <c r="R27" s="27" t="s">
        <v>152</v>
      </c>
      <c r="S27" s="54">
        <v>15</v>
      </c>
      <c r="T27" s="51">
        <v>5.3999999999999999E-2</v>
      </c>
      <c r="U27" s="28">
        <f t="shared" si="4"/>
        <v>0.80999999999999994</v>
      </c>
      <c r="V27" s="142"/>
      <c r="W27" s="136"/>
      <c r="X27" s="143"/>
      <c r="Y27" s="147"/>
    </row>
    <row r="28" spans="1:25" ht="29.25">
      <c r="A28" s="24">
        <v>6</v>
      </c>
      <c r="B28" s="178" t="s">
        <v>153</v>
      </c>
      <c r="C28" s="30">
        <v>87</v>
      </c>
      <c r="D28" s="24"/>
      <c r="E28" s="32" t="s">
        <v>154</v>
      </c>
      <c r="F28" s="43">
        <v>0</v>
      </c>
      <c r="G28" s="179">
        <v>10387.5</v>
      </c>
      <c r="H28" s="179">
        <f>+G28</f>
        <v>10387.5</v>
      </c>
      <c r="I28" s="25">
        <f t="shared" ref="I28" si="5">+H28</f>
        <v>10387.5</v>
      </c>
      <c r="J28" s="25">
        <v>10387.5</v>
      </c>
      <c r="K28" s="25">
        <f t="shared" si="3"/>
        <v>0</v>
      </c>
      <c r="L28" s="12" t="s">
        <v>117</v>
      </c>
      <c r="M28" s="26">
        <v>45543</v>
      </c>
      <c r="N28" s="12" t="s">
        <v>119</v>
      </c>
      <c r="O28" s="31"/>
      <c r="P28" s="158"/>
      <c r="Q28" s="156"/>
      <c r="R28" s="27" t="s">
        <v>155</v>
      </c>
      <c r="S28" s="54">
        <v>1</v>
      </c>
      <c r="T28" s="55">
        <v>50</v>
      </c>
      <c r="U28" s="28">
        <f t="shared" si="4"/>
        <v>50</v>
      </c>
      <c r="V28" s="142"/>
      <c r="W28" s="136"/>
      <c r="X28" s="143"/>
      <c r="Y28" s="147"/>
    </row>
    <row r="29" spans="1:25" ht="29.25">
      <c r="A29" s="133">
        <v>7</v>
      </c>
      <c r="B29" s="133" t="s">
        <v>156</v>
      </c>
      <c r="C29" s="134">
        <v>108</v>
      </c>
      <c r="D29" s="133" t="s">
        <v>157</v>
      </c>
      <c r="E29" s="32" t="s">
        <v>158</v>
      </c>
      <c r="F29" s="43">
        <v>1000</v>
      </c>
      <c r="G29" s="179">
        <v>1.7</v>
      </c>
      <c r="H29" s="179">
        <f>+F29*G29</f>
        <v>1700</v>
      </c>
      <c r="I29" s="135">
        <f>+H29+H30+H32</f>
        <v>13558.5</v>
      </c>
      <c r="J29" s="135">
        <v>13558.5</v>
      </c>
      <c r="K29" s="135">
        <f>+I29-J29</f>
        <v>0</v>
      </c>
      <c r="L29" s="136" t="s">
        <v>117</v>
      </c>
      <c r="M29" s="139" t="s">
        <v>159</v>
      </c>
      <c r="N29" s="136" t="s">
        <v>119</v>
      </c>
      <c r="O29" s="31"/>
      <c r="P29" s="157">
        <v>45481</v>
      </c>
      <c r="Q29" s="156" t="s">
        <v>160</v>
      </c>
      <c r="R29" s="31" t="s">
        <v>161</v>
      </c>
      <c r="S29" s="54">
        <v>4</v>
      </c>
      <c r="T29" s="51">
        <v>8.5000000000000006E-2</v>
      </c>
      <c r="U29" s="28">
        <f>+S29*T29</f>
        <v>0.34</v>
      </c>
      <c r="V29" s="142">
        <f>+U29+U30+U31+U32+U33</f>
        <v>53.029199999999996</v>
      </c>
      <c r="W29" s="136" t="s">
        <v>123</v>
      </c>
      <c r="X29" s="144"/>
      <c r="Y29" s="147"/>
    </row>
    <row r="30" spans="1:25" ht="29.25" customHeight="1">
      <c r="A30" s="133"/>
      <c r="B30" s="133"/>
      <c r="C30" s="134"/>
      <c r="D30" s="133"/>
      <c r="E30" s="150" t="s">
        <v>162</v>
      </c>
      <c r="F30" s="151">
        <v>5000</v>
      </c>
      <c r="G30" s="180">
        <v>1.5166999999999999</v>
      </c>
      <c r="H30" s="177">
        <f>+F30*G30</f>
        <v>7583.5</v>
      </c>
      <c r="I30" s="135"/>
      <c r="J30" s="135"/>
      <c r="K30" s="135"/>
      <c r="L30" s="136"/>
      <c r="M30" s="139"/>
      <c r="N30" s="136"/>
      <c r="O30" s="31"/>
      <c r="P30" s="158"/>
      <c r="Q30" s="156"/>
      <c r="R30" s="31" t="s">
        <v>163</v>
      </c>
      <c r="S30" s="54">
        <v>1</v>
      </c>
      <c r="T30" s="28">
        <v>0.06</v>
      </c>
      <c r="U30" s="28">
        <f>+S30*T30</f>
        <v>0.06</v>
      </c>
      <c r="V30" s="142"/>
      <c r="W30" s="136"/>
      <c r="X30" s="144"/>
      <c r="Y30" s="147"/>
    </row>
    <row r="31" spans="1:25" ht="15">
      <c r="A31" s="133"/>
      <c r="B31" s="133"/>
      <c r="C31" s="134"/>
      <c r="D31" s="133"/>
      <c r="E31" s="150"/>
      <c r="F31" s="151"/>
      <c r="G31" s="180"/>
      <c r="H31" s="177"/>
      <c r="I31" s="135"/>
      <c r="J31" s="135"/>
      <c r="K31" s="135"/>
      <c r="L31" s="136"/>
      <c r="M31" s="139"/>
      <c r="N31" s="136"/>
      <c r="O31" s="31"/>
      <c r="P31" s="158"/>
      <c r="Q31" s="156"/>
      <c r="R31" s="31" t="s">
        <v>164</v>
      </c>
      <c r="S31" s="54">
        <v>1</v>
      </c>
      <c r="T31" s="28">
        <v>50</v>
      </c>
      <c r="U31" s="28">
        <f>+S31*T31</f>
        <v>50</v>
      </c>
      <c r="V31" s="142"/>
      <c r="W31" s="136"/>
      <c r="X31" s="144"/>
      <c r="Y31" s="147"/>
    </row>
    <row r="32" spans="1:25" ht="15.75" customHeight="1">
      <c r="A32" s="133"/>
      <c r="B32" s="133"/>
      <c r="C32" s="134"/>
      <c r="D32" s="133"/>
      <c r="E32" s="150" t="s">
        <v>165</v>
      </c>
      <c r="F32" s="151">
        <v>0</v>
      </c>
      <c r="G32" s="177">
        <v>4275</v>
      </c>
      <c r="H32" s="177">
        <f>+G32</f>
        <v>4275</v>
      </c>
      <c r="I32" s="135"/>
      <c r="J32" s="135"/>
      <c r="K32" s="135"/>
      <c r="L32" s="136"/>
      <c r="M32" s="139"/>
      <c r="N32" s="136"/>
      <c r="O32" s="31"/>
      <c r="P32" s="158"/>
      <c r="Q32" s="156"/>
      <c r="R32" s="31" t="s">
        <v>166</v>
      </c>
      <c r="S32" s="54">
        <v>18</v>
      </c>
      <c r="T32" s="52">
        <v>8.4400000000000003E-2</v>
      </c>
      <c r="U32" s="28">
        <f>+S32*T32</f>
        <v>1.5192000000000001</v>
      </c>
      <c r="V32" s="142"/>
      <c r="W32" s="136"/>
      <c r="X32" s="144"/>
      <c r="Y32" s="147"/>
    </row>
    <row r="33" spans="1:25" ht="15">
      <c r="A33" s="133"/>
      <c r="B33" s="133"/>
      <c r="C33" s="134"/>
      <c r="D33" s="133"/>
      <c r="E33" s="150"/>
      <c r="F33" s="151"/>
      <c r="G33" s="177"/>
      <c r="H33" s="177"/>
      <c r="I33" s="135"/>
      <c r="J33" s="135"/>
      <c r="K33" s="135"/>
      <c r="L33" s="136"/>
      <c r="M33" s="139"/>
      <c r="N33" s="136"/>
      <c r="O33" s="31"/>
      <c r="P33" s="158"/>
      <c r="Q33" s="156"/>
      <c r="R33" s="31" t="s">
        <v>167</v>
      </c>
      <c r="S33" s="54">
        <v>20</v>
      </c>
      <c r="T33" s="52">
        <v>5.5500000000000001E-2</v>
      </c>
      <c r="U33" s="28">
        <f>+S33*T33</f>
        <v>1.1100000000000001</v>
      </c>
      <c r="V33" s="142"/>
      <c r="W33" s="136"/>
      <c r="X33" s="144"/>
      <c r="Y33" s="147"/>
    </row>
    <row r="34" spans="1:25" ht="29.25">
      <c r="A34" s="24">
        <v>8</v>
      </c>
      <c r="B34" s="26">
        <v>45331</v>
      </c>
      <c r="C34" s="30">
        <v>116</v>
      </c>
      <c r="D34" s="24" t="s">
        <v>135</v>
      </c>
      <c r="E34" s="34" t="s">
        <v>168</v>
      </c>
      <c r="F34" s="44">
        <v>0</v>
      </c>
      <c r="G34" s="179">
        <v>5600</v>
      </c>
      <c r="H34" s="179">
        <f>+G34</f>
        <v>5600</v>
      </c>
      <c r="I34" s="25">
        <f>+H34</f>
        <v>5600</v>
      </c>
      <c r="J34" s="25">
        <v>5600</v>
      </c>
      <c r="K34" s="25">
        <f>+I34-J34</f>
        <v>0</v>
      </c>
      <c r="L34" s="12" t="s">
        <v>117</v>
      </c>
      <c r="M34" s="26" t="s">
        <v>169</v>
      </c>
      <c r="N34" s="12" t="s">
        <v>119</v>
      </c>
      <c r="O34" s="27" t="s">
        <v>170</v>
      </c>
      <c r="P34" s="27"/>
      <c r="Q34" s="35"/>
      <c r="R34" s="35"/>
      <c r="S34" s="35"/>
      <c r="T34" s="28"/>
      <c r="U34" s="28">
        <f t="shared" ref="U34" si="6">+S34*T34</f>
        <v>0</v>
      </c>
      <c r="V34" s="28">
        <f t="shared" ref="V34" si="7">+U34*$V$13</f>
        <v>0</v>
      </c>
      <c r="W34" s="12"/>
      <c r="X34" s="12"/>
      <c r="Y34" s="13"/>
    </row>
    <row r="35" spans="1:25">
      <c r="A35" s="133">
        <v>9</v>
      </c>
      <c r="B35" s="176" t="s">
        <v>171</v>
      </c>
      <c r="C35" s="134">
        <v>129</v>
      </c>
      <c r="D35" s="133" t="s">
        <v>172</v>
      </c>
      <c r="E35" s="32" t="s">
        <v>173</v>
      </c>
      <c r="F35" s="43">
        <v>16</v>
      </c>
      <c r="G35" s="181">
        <v>0.62480000000000002</v>
      </c>
      <c r="H35" s="179">
        <f>+F35*G35</f>
        <v>9.9968000000000004</v>
      </c>
      <c r="I35" s="135">
        <f>+H35+H37+H38+H40+H36</f>
        <v>13645.248800000001</v>
      </c>
      <c r="J35" s="135">
        <v>13645.25</v>
      </c>
      <c r="K35" s="135">
        <f>+I35-J35</f>
        <v>-1.1999999987892807E-3</v>
      </c>
      <c r="L35" s="136" t="s">
        <v>117</v>
      </c>
      <c r="M35" s="139">
        <v>45392</v>
      </c>
      <c r="N35" s="136" t="s">
        <v>119</v>
      </c>
      <c r="O35" s="141"/>
      <c r="P35" s="149">
        <v>45544</v>
      </c>
      <c r="Q35" s="148" t="s">
        <v>174</v>
      </c>
      <c r="R35" s="31" t="s">
        <v>175</v>
      </c>
      <c r="S35" s="50">
        <v>1</v>
      </c>
      <c r="T35" s="28">
        <v>50</v>
      </c>
      <c r="U35" s="28">
        <f>+S35*T35</f>
        <v>50</v>
      </c>
      <c r="V35" s="142">
        <f>+U35+U36+U37</f>
        <v>76.589200000000005</v>
      </c>
      <c r="W35" s="136" t="s">
        <v>176</v>
      </c>
      <c r="X35" s="136"/>
      <c r="Y35" s="147"/>
    </row>
    <row r="36" spans="1:25" ht="29.25">
      <c r="A36" s="133"/>
      <c r="B36" s="176"/>
      <c r="C36" s="134"/>
      <c r="D36" s="133"/>
      <c r="E36" s="46" t="s">
        <v>177</v>
      </c>
      <c r="F36" s="43">
        <v>82</v>
      </c>
      <c r="G36" s="181">
        <v>0.93600000000000005</v>
      </c>
      <c r="H36" s="179">
        <f>+F36*G36</f>
        <v>76.75200000000001</v>
      </c>
      <c r="I36" s="135"/>
      <c r="J36" s="135"/>
      <c r="K36" s="135"/>
      <c r="L36" s="136"/>
      <c r="M36" s="139"/>
      <c r="N36" s="136"/>
      <c r="O36" s="141"/>
      <c r="P36" s="149"/>
      <c r="Q36" s="148"/>
      <c r="R36" s="31" t="s">
        <v>178</v>
      </c>
      <c r="S36" s="50">
        <v>311</v>
      </c>
      <c r="T36" s="52">
        <v>8.4400000000000003E-2</v>
      </c>
      <c r="U36" s="28">
        <f t="shared" ref="U36:U37" si="8">+S36*T36</f>
        <v>26.2484</v>
      </c>
      <c r="V36" s="142"/>
      <c r="W36" s="136"/>
      <c r="X36" s="136"/>
      <c r="Y36" s="147"/>
    </row>
    <row r="37" spans="1:25" ht="29.25">
      <c r="A37" s="133"/>
      <c r="B37" s="176"/>
      <c r="C37" s="134"/>
      <c r="D37" s="133"/>
      <c r="E37" s="32" t="s">
        <v>179</v>
      </c>
      <c r="F37" s="43">
        <v>5000</v>
      </c>
      <c r="G37" s="181">
        <v>1.5166999999999999</v>
      </c>
      <c r="H37" s="179">
        <f>+F37*G37</f>
        <v>7583.5</v>
      </c>
      <c r="I37" s="135"/>
      <c r="J37" s="135"/>
      <c r="K37" s="135"/>
      <c r="L37" s="136"/>
      <c r="M37" s="139"/>
      <c r="N37" s="136"/>
      <c r="O37" s="141"/>
      <c r="P37" s="149"/>
      <c r="Q37" s="148"/>
      <c r="R37" s="31" t="s">
        <v>180</v>
      </c>
      <c r="S37" s="50">
        <v>16</v>
      </c>
      <c r="T37" s="52">
        <v>2.1299999999999999E-2</v>
      </c>
      <c r="U37" s="28">
        <f t="shared" si="8"/>
        <v>0.34079999999999999</v>
      </c>
      <c r="V37" s="142"/>
      <c r="W37" s="136"/>
      <c r="X37" s="136"/>
      <c r="Y37" s="147"/>
    </row>
    <row r="38" spans="1:25" ht="19.5" customHeight="1">
      <c r="A38" s="133"/>
      <c r="B38" s="176"/>
      <c r="C38" s="134"/>
      <c r="D38" s="133"/>
      <c r="E38" s="150" t="s">
        <v>158</v>
      </c>
      <c r="F38" s="151">
        <v>1000</v>
      </c>
      <c r="G38" s="177">
        <v>1.7</v>
      </c>
      <c r="H38" s="177">
        <f>+F38*G38</f>
        <v>1700</v>
      </c>
      <c r="I38" s="135"/>
      <c r="J38" s="135"/>
      <c r="K38" s="135"/>
      <c r="L38" s="136"/>
      <c r="M38" s="139"/>
      <c r="N38" s="136"/>
      <c r="O38" s="141"/>
      <c r="P38" s="141" t="s">
        <v>159</v>
      </c>
      <c r="Q38" s="148" t="s">
        <v>181</v>
      </c>
      <c r="R38" s="49" t="s">
        <v>182</v>
      </c>
      <c r="S38" s="50">
        <v>0</v>
      </c>
      <c r="T38" s="53">
        <v>275</v>
      </c>
      <c r="U38" s="28">
        <f>+T38</f>
        <v>275</v>
      </c>
      <c r="V38" s="142">
        <f>+U38+U39+U40</f>
        <v>1235</v>
      </c>
      <c r="W38" s="136" t="s">
        <v>176</v>
      </c>
      <c r="X38" s="136"/>
      <c r="Y38" s="147"/>
    </row>
    <row r="39" spans="1:25" ht="29.25">
      <c r="A39" s="133"/>
      <c r="B39" s="176"/>
      <c r="C39" s="134"/>
      <c r="D39" s="133"/>
      <c r="E39" s="150"/>
      <c r="F39" s="151"/>
      <c r="G39" s="177"/>
      <c r="H39" s="177"/>
      <c r="I39" s="135"/>
      <c r="J39" s="135"/>
      <c r="K39" s="135"/>
      <c r="L39" s="136"/>
      <c r="M39" s="139"/>
      <c r="N39" s="136"/>
      <c r="O39" s="141"/>
      <c r="P39" s="141"/>
      <c r="Q39" s="148"/>
      <c r="R39" s="49" t="s">
        <v>183</v>
      </c>
      <c r="S39" s="50">
        <v>0</v>
      </c>
      <c r="T39" s="53">
        <v>240</v>
      </c>
      <c r="U39" s="28">
        <f t="shared" ref="U39:U40" si="9">+T39</f>
        <v>240</v>
      </c>
      <c r="V39" s="142"/>
      <c r="W39" s="136"/>
      <c r="X39" s="136"/>
      <c r="Y39" s="147"/>
    </row>
    <row r="40" spans="1:25" ht="29.25">
      <c r="A40" s="133"/>
      <c r="B40" s="176"/>
      <c r="C40" s="134"/>
      <c r="D40" s="133"/>
      <c r="E40" s="32" t="s">
        <v>184</v>
      </c>
      <c r="F40" s="43">
        <v>0</v>
      </c>
      <c r="G40" s="179">
        <v>4275</v>
      </c>
      <c r="H40" s="179">
        <f>+G40</f>
        <v>4275</v>
      </c>
      <c r="I40" s="135"/>
      <c r="J40" s="135"/>
      <c r="K40" s="135"/>
      <c r="L40" s="136"/>
      <c r="M40" s="139"/>
      <c r="N40" s="136"/>
      <c r="O40" s="141"/>
      <c r="P40" s="141"/>
      <c r="Q40" s="148"/>
      <c r="R40" s="49" t="s">
        <v>185</v>
      </c>
      <c r="S40" s="50">
        <v>0</v>
      </c>
      <c r="T40" s="53">
        <v>720</v>
      </c>
      <c r="U40" s="28">
        <f t="shared" si="9"/>
        <v>720</v>
      </c>
      <c r="V40" s="142"/>
      <c r="W40" s="136"/>
      <c r="X40" s="136"/>
      <c r="Y40" s="147"/>
    </row>
    <row r="41" spans="1:25" ht="29.25">
      <c r="A41" s="24">
        <v>10</v>
      </c>
      <c r="B41" s="24" t="s">
        <v>186</v>
      </c>
      <c r="C41" s="36">
        <v>135</v>
      </c>
      <c r="D41" s="24" t="s">
        <v>135</v>
      </c>
      <c r="E41" s="34" t="s">
        <v>187</v>
      </c>
      <c r="F41" s="44">
        <v>0</v>
      </c>
      <c r="G41" s="179">
        <v>2400</v>
      </c>
      <c r="H41" s="179">
        <f>+G41</f>
        <v>2400</v>
      </c>
      <c r="I41" s="25">
        <f>+H41</f>
        <v>2400</v>
      </c>
      <c r="J41" s="25">
        <v>2400</v>
      </c>
      <c r="K41" s="25">
        <f>+I41-J41</f>
        <v>0</v>
      </c>
      <c r="L41" s="12" t="s">
        <v>117</v>
      </c>
      <c r="M41" s="12" t="s">
        <v>169</v>
      </c>
      <c r="N41" s="12" t="s">
        <v>119</v>
      </c>
      <c r="O41" s="27" t="s">
        <v>170</v>
      </c>
      <c r="P41" s="27"/>
      <c r="Q41" s="29"/>
      <c r="R41" s="29"/>
      <c r="S41" s="50"/>
      <c r="T41" s="28"/>
      <c r="U41" s="28"/>
      <c r="V41" s="28"/>
      <c r="W41" s="12"/>
      <c r="X41" s="12"/>
    </row>
    <row r="42" spans="1:25" ht="29.25">
      <c r="A42" s="133">
        <v>11</v>
      </c>
      <c r="B42" s="139">
        <v>45514</v>
      </c>
      <c r="C42" s="153">
        <v>146</v>
      </c>
      <c r="D42" s="133" t="s">
        <v>188</v>
      </c>
      <c r="E42" s="32" t="s">
        <v>189</v>
      </c>
      <c r="F42" s="43">
        <v>112</v>
      </c>
      <c r="G42" s="181">
        <v>0.93600000000000005</v>
      </c>
      <c r="H42" s="179">
        <f>+F42*G42</f>
        <v>104.83200000000001</v>
      </c>
      <c r="I42" s="135">
        <f>+H42+H43+H44+H45+H46</f>
        <v>13668.330400000001</v>
      </c>
      <c r="J42" s="135">
        <v>13668.33</v>
      </c>
      <c r="K42" s="135">
        <f>+I42-J42-J43-J44-J45-J46</f>
        <v>4.0000000080908649E-4</v>
      </c>
      <c r="L42" s="136" t="s">
        <v>117</v>
      </c>
      <c r="M42" s="136" t="s">
        <v>190</v>
      </c>
      <c r="N42" s="136" t="s">
        <v>119</v>
      </c>
      <c r="O42" s="141"/>
      <c r="P42" s="149">
        <v>45332</v>
      </c>
      <c r="Q42" s="155" t="s">
        <v>191</v>
      </c>
      <c r="R42" s="27" t="s">
        <v>192</v>
      </c>
      <c r="S42" s="48">
        <v>1</v>
      </c>
      <c r="T42" s="28">
        <v>50</v>
      </c>
      <c r="U42" s="28">
        <f>+S42*T42</f>
        <v>50</v>
      </c>
      <c r="V42" s="142">
        <f>+U42+U43+U44</f>
        <v>64.194800000000001</v>
      </c>
      <c r="W42" s="136" t="s">
        <v>176</v>
      </c>
      <c r="X42" s="12"/>
    </row>
    <row r="43" spans="1:25">
      <c r="A43" s="133"/>
      <c r="B43" s="139"/>
      <c r="C43" s="153"/>
      <c r="D43" s="133"/>
      <c r="E43" s="45" t="s">
        <v>193</v>
      </c>
      <c r="F43" s="43">
        <v>8</v>
      </c>
      <c r="G43" s="181">
        <v>0.62480000000000002</v>
      </c>
      <c r="H43" s="179">
        <f t="shared" ref="H43:H46" si="10">+F43*G43</f>
        <v>4.9984000000000002</v>
      </c>
      <c r="I43" s="135"/>
      <c r="J43" s="135"/>
      <c r="K43" s="135"/>
      <c r="L43" s="136"/>
      <c r="M43" s="136"/>
      <c r="N43" s="136"/>
      <c r="O43" s="141"/>
      <c r="P43" s="149"/>
      <c r="Q43" s="155"/>
      <c r="R43" s="27" t="s">
        <v>194</v>
      </c>
      <c r="S43" s="48">
        <v>167</v>
      </c>
      <c r="T43" s="28">
        <v>8.4400000000000003E-2</v>
      </c>
      <c r="U43" s="28">
        <f t="shared" ref="U43:U49" si="11">+S43*T43</f>
        <v>14.094800000000001</v>
      </c>
      <c r="V43" s="142"/>
      <c r="W43" s="136"/>
      <c r="X43" s="12"/>
    </row>
    <row r="44" spans="1:25" ht="29.25">
      <c r="A44" s="133"/>
      <c r="B44" s="139"/>
      <c r="C44" s="153"/>
      <c r="D44" s="133"/>
      <c r="E44" s="32" t="s">
        <v>195</v>
      </c>
      <c r="F44" s="43">
        <v>1000</v>
      </c>
      <c r="G44" s="179">
        <v>1.7</v>
      </c>
      <c r="H44" s="179">
        <f t="shared" si="10"/>
        <v>1700</v>
      </c>
      <c r="I44" s="135"/>
      <c r="J44" s="135"/>
      <c r="K44" s="135"/>
      <c r="L44" s="136"/>
      <c r="M44" s="136"/>
      <c r="N44" s="136"/>
      <c r="O44" s="141"/>
      <c r="P44" s="149"/>
      <c r="Q44" s="155"/>
      <c r="R44" s="27" t="s">
        <v>196</v>
      </c>
      <c r="S44" s="48">
        <v>8</v>
      </c>
      <c r="T44" s="28">
        <v>1.2500000000000001E-2</v>
      </c>
      <c r="U44" s="28">
        <f t="shared" si="11"/>
        <v>0.1</v>
      </c>
      <c r="V44" s="142"/>
      <c r="W44" s="136"/>
      <c r="X44" s="12"/>
    </row>
    <row r="45" spans="1:25" ht="29.25">
      <c r="A45" s="133"/>
      <c r="B45" s="139"/>
      <c r="C45" s="153"/>
      <c r="D45" s="133"/>
      <c r="E45" s="32" t="s">
        <v>197</v>
      </c>
      <c r="F45" s="43">
        <v>5000</v>
      </c>
      <c r="G45" s="181">
        <v>1.5166999999999999</v>
      </c>
      <c r="H45" s="179">
        <f t="shared" si="10"/>
        <v>7583.5</v>
      </c>
      <c r="I45" s="135"/>
      <c r="J45" s="135"/>
      <c r="K45" s="135"/>
      <c r="L45" s="136"/>
      <c r="M45" s="136"/>
      <c r="N45" s="136"/>
      <c r="O45" s="141"/>
      <c r="P45" s="149"/>
      <c r="Q45" s="148" t="s">
        <v>198</v>
      </c>
      <c r="R45" s="27" t="s">
        <v>199</v>
      </c>
      <c r="S45" s="48">
        <v>1</v>
      </c>
      <c r="T45" s="28">
        <v>240</v>
      </c>
      <c r="U45" s="28">
        <f t="shared" si="11"/>
        <v>240</v>
      </c>
      <c r="V45" s="142">
        <f>+U45+U46</f>
        <v>960</v>
      </c>
      <c r="W45" s="136" t="s">
        <v>176</v>
      </c>
      <c r="X45" s="12"/>
    </row>
    <row r="46" spans="1:25" ht="29.25">
      <c r="A46" s="133"/>
      <c r="B46" s="139"/>
      <c r="C46" s="153"/>
      <c r="D46" s="133"/>
      <c r="E46" s="32" t="s">
        <v>200</v>
      </c>
      <c r="F46" s="43">
        <v>0</v>
      </c>
      <c r="G46" s="179">
        <v>4275</v>
      </c>
      <c r="H46" s="179">
        <f>+G46</f>
        <v>4275</v>
      </c>
      <c r="I46" s="135"/>
      <c r="J46" s="135"/>
      <c r="K46" s="135"/>
      <c r="L46" s="136"/>
      <c r="M46" s="136"/>
      <c r="N46" s="136"/>
      <c r="O46" s="141"/>
      <c r="P46" s="149"/>
      <c r="Q46" s="148"/>
      <c r="R46" s="27" t="s">
        <v>201</v>
      </c>
      <c r="S46" s="48">
        <v>1</v>
      </c>
      <c r="T46" s="28">
        <v>720</v>
      </c>
      <c r="U46" s="28">
        <f t="shared" si="11"/>
        <v>720</v>
      </c>
      <c r="V46" s="142"/>
      <c r="W46" s="136"/>
      <c r="X46" s="12"/>
    </row>
    <row r="47" spans="1:25" ht="29.25">
      <c r="A47" s="133">
        <v>12</v>
      </c>
      <c r="B47" s="133" t="s">
        <v>202</v>
      </c>
      <c r="C47" s="134">
        <v>178</v>
      </c>
      <c r="D47" s="133" t="s">
        <v>203</v>
      </c>
      <c r="E47" s="32" t="s">
        <v>204</v>
      </c>
      <c r="F47" s="43">
        <v>998</v>
      </c>
      <c r="G47" s="181">
        <v>0.93600000000000005</v>
      </c>
      <c r="H47" s="182">
        <f>+F47*G47</f>
        <v>934.12800000000004</v>
      </c>
      <c r="I47" s="135">
        <f>+H47+H48+H49+H50+H51</f>
        <v>14494.502400000001</v>
      </c>
      <c r="J47" s="135">
        <v>14494.5</v>
      </c>
      <c r="K47" s="135">
        <f>+I47-J47</f>
        <v>2.4000000012165401E-3</v>
      </c>
      <c r="L47" s="136" t="s">
        <v>117</v>
      </c>
      <c r="M47" s="136" t="s">
        <v>205</v>
      </c>
      <c r="N47" s="136" t="s">
        <v>119</v>
      </c>
      <c r="O47" s="27"/>
      <c r="P47" s="27"/>
      <c r="Q47" s="29"/>
      <c r="R47" s="29"/>
      <c r="S47" s="48"/>
      <c r="T47" s="28"/>
      <c r="U47" s="28">
        <f t="shared" si="11"/>
        <v>0</v>
      </c>
      <c r="V47" s="28"/>
      <c r="W47" s="12"/>
      <c r="X47" s="12"/>
    </row>
    <row r="48" spans="1:25">
      <c r="A48" s="133"/>
      <c r="B48" s="133"/>
      <c r="C48" s="134"/>
      <c r="D48" s="133"/>
      <c r="E48" s="45" t="s">
        <v>206</v>
      </c>
      <c r="F48" s="43">
        <v>3</v>
      </c>
      <c r="G48" s="181">
        <v>0.62480000000000002</v>
      </c>
      <c r="H48" s="182">
        <f>+F48*G48</f>
        <v>1.8744000000000001</v>
      </c>
      <c r="I48" s="135"/>
      <c r="J48" s="135"/>
      <c r="K48" s="135"/>
      <c r="L48" s="136"/>
      <c r="M48" s="136"/>
      <c r="N48" s="136"/>
      <c r="O48" s="27"/>
      <c r="P48" s="27"/>
      <c r="Q48" s="29"/>
      <c r="R48" s="29"/>
      <c r="S48" s="48"/>
      <c r="T48" s="28"/>
      <c r="U48" s="28"/>
      <c r="V48" s="28"/>
      <c r="W48" s="12"/>
      <c r="X48" s="12"/>
    </row>
    <row r="49" spans="1:25" ht="29.25">
      <c r="A49" s="133"/>
      <c r="B49" s="133"/>
      <c r="C49" s="134"/>
      <c r="D49" s="133"/>
      <c r="E49" s="32" t="s">
        <v>195</v>
      </c>
      <c r="F49" s="43">
        <v>1000</v>
      </c>
      <c r="G49" s="179">
        <v>1.7</v>
      </c>
      <c r="H49" s="182">
        <f>+F49*G49</f>
        <v>1700</v>
      </c>
      <c r="I49" s="135"/>
      <c r="J49" s="135"/>
      <c r="K49" s="135"/>
      <c r="L49" s="136"/>
      <c r="M49" s="136"/>
      <c r="N49" s="136"/>
      <c r="O49" s="27"/>
      <c r="P49" s="27"/>
      <c r="Q49" s="29"/>
      <c r="R49" s="29"/>
      <c r="S49" s="48"/>
      <c r="T49" s="28"/>
      <c r="U49" s="28">
        <f t="shared" si="11"/>
        <v>0</v>
      </c>
      <c r="V49" s="28"/>
      <c r="W49" s="12"/>
      <c r="X49" s="12"/>
    </row>
    <row r="50" spans="1:25" ht="29.25">
      <c r="A50" s="133"/>
      <c r="B50" s="133"/>
      <c r="C50" s="134"/>
      <c r="D50" s="133"/>
      <c r="E50" s="32" t="s">
        <v>197</v>
      </c>
      <c r="F50" s="43">
        <v>5000</v>
      </c>
      <c r="G50" s="181">
        <v>1.5166999999999999</v>
      </c>
      <c r="H50" s="182">
        <f>+F50*G50</f>
        <v>7583.5</v>
      </c>
      <c r="I50" s="135"/>
      <c r="J50" s="135"/>
      <c r="K50" s="135"/>
      <c r="L50" s="136"/>
      <c r="M50" s="136"/>
      <c r="N50" s="136"/>
      <c r="O50" s="27"/>
      <c r="P50" s="27"/>
      <c r="Q50" s="29"/>
      <c r="R50" s="29"/>
      <c r="S50" s="48"/>
      <c r="T50" s="28"/>
      <c r="U50" s="28"/>
      <c r="V50" s="28"/>
      <c r="W50" s="12"/>
      <c r="X50" s="12"/>
    </row>
    <row r="51" spans="1:25" ht="29.25">
      <c r="A51" s="133"/>
      <c r="B51" s="133"/>
      <c r="C51" s="134"/>
      <c r="D51" s="133"/>
      <c r="E51" s="32" t="s">
        <v>195</v>
      </c>
      <c r="F51" s="43">
        <v>0</v>
      </c>
      <c r="G51" s="179">
        <v>4275</v>
      </c>
      <c r="H51" s="182">
        <f>+G51</f>
        <v>4275</v>
      </c>
      <c r="I51" s="135"/>
      <c r="J51" s="135"/>
      <c r="K51" s="135"/>
      <c r="L51" s="136"/>
      <c r="M51" s="136"/>
      <c r="N51" s="136"/>
      <c r="O51" s="13"/>
      <c r="P51" s="13"/>
      <c r="T51" s="28"/>
      <c r="U51" s="28"/>
      <c r="V51" s="28"/>
      <c r="W51" s="12"/>
    </row>
    <row r="52" spans="1:25" ht="29.25">
      <c r="A52" s="133">
        <v>13</v>
      </c>
      <c r="B52" s="139">
        <v>45547</v>
      </c>
      <c r="C52" s="134">
        <v>195</v>
      </c>
      <c r="D52" s="133" t="s">
        <v>207</v>
      </c>
      <c r="E52" s="32" t="s">
        <v>208</v>
      </c>
      <c r="F52" s="43">
        <v>896</v>
      </c>
      <c r="G52" s="181">
        <v>1.4432</v>
      </c>
      <c r="H52" s="182">
        <f>+F52*G52</f>
        <v>1293.1071999999999</v>
      </c>
      <c r="I52" s="135">
        <f>+H52+H53+H54+H55+H56</f>
        <v>18402.0429</v>
      </c>
      <c r="J52" s="135">
        <v>18402.04</v>
      </c>
      <c r="K52" s="135">
        <f>+I52-J52</f>
        <v>2.8999999994994141E-3</v>
      </c>
      <c r="L52" s="136" t="s">
        <v>117</v>
      </c>
      <c r="M52" s="145" t="s">
        <v>209</v>
      </c>
      <c r="N52" s="146" t="s">
        <v>210</v>
      </c>
      <c r="O52" s="13"/>
      <c r="P52" s="13"/>
      <c r="T52" s="28"/>
      <c r="U52" s="28"/>
      <c r="V52" s="28"/>
      <c r="W52" s="12"/>
    </row>
    <row r="53" spans="1:25">
      <c r="A53" s="133"/>
      <c r="B53" s="139"/>
      <c r="C53" s="134"/>
      <c r="D53" s="133"/>
      <c r="E53" s="45" t="s">
        <v>211</v>
      </c>
      <c r="F53" s="43">
        <v>1</v>
      </c>
      <c r="G53" s="181">
        <v>0.28570000000000001</v>
      </c>
      <c r="H53" s="182">
        <f>+F53*G53</f>
        <v>0.28570000000000001</v>
      </c>
      <c r="I53" s="135"/>
      <c r="J53" s="135"/>
      <c r="K53" s="135"/>
      <c r="L53" s="136"/>
      <c r="M53" s="145"/>
      <c r="N53" s="146"/>
      <c r="O53" s="13"/>
      <c r="P53" s="13"/>
      <c r="T53" s="28"/>
      <c r="U53" s="28"/>
      <c r="V53" s="28"/>
      <c r="W53" s="12"/>
    </row>
    <row r="54" spans="1:25" ht="29.25">
      <c r="A54" s="133"/>
      <c r="B54" s="139"/>
      <c r="C54" s="134"/>
      <c r="D54" s="133"/>
      <c r="E54" s="32" t="s">
        <v>212</v>
      </c>
      <c r="F54" s="43">
        <v>1000</v>
      </c>
      <c r="G54" s="179">
        <v>1.7</v>
      </c>
      <c r="H54" s="182">
        <f>+F54*G54</f>
        <v>1700</v>
      </c>
      <c r="I54" s="135"/>
      <c r="J54" s="135"/>
      <c r="K54" s="135"/>
      <c r="L54" s="136"/>
      <c r="M54" s="145"/>
      <c r="N54" s="146"/>
      <c r="O54" s="13"/>
      <c r="P54" s="13"/>
      <c r="T54" s="28"/>
      <c r="U54" s="28"/>
      <c r="V54" s="28"/>
      <c r="W54" s="12"/>
    </row>
    <row r="55" spans="1:25" ht="43.5">
      <c r="A55" s="133"/>
      <c r="B55" s="139"/>
      <c r="C55" s="134"/>
      <c r="D55" s="133"/>
      <c r="E55" s="32" t="s">
        <v>213</v>
      </c>
      <c r="F55" s="43">
        <v>5000</v>
      </c>
      <c r="G55" s="181">
        <v>2.0806</v>
      </c>
      <c r="H55" s="182">
        <v>10403.1</v>
      </c>
      <c r="I55" s="135"/>
      <c r="J55" s="135"/>
      <c r="K55" s="135"/>
      <c r="L55" s="136"/>
      <c r="M55" s="145"/>
      <c r="N55" s="146"/>
      <c r="O55" s="13"/>
      <c r="P55" s="13"/>
      <c r="T55" s="28"/>
      <c r="U55" s="28"/>
      <c r="V55" s="28"/>
      <c r="W55" s="12"/>
    </row>
    <row r="56" spans="1:25" ht="29.25">
      <c r="A56" s="133"/>
      <c r="B56" s="139"/>
      <c r="C56" s="134"/>
      <c r="D56" s="133"/>
      <c r="E56" s="32" t="s">
        <v>214</v>
      </c>
      <c r="F56" s="43">
        <v>0</v>
      </c>
      <c r="G56" s="179">
        <v>5005.55</v>
      </c>
      <c r="H56" s="182">
        <f>+G56</f>
        <v>5005.55</v>
      </c>
      <c r="I56" s="135"/>
      <c r="J56" s="135"/>
      <c r="K56" s="135"/>
      <c r="L56" s="136"/>
      <c r="M56" s="145"/>
      <c r="N56" s="146"/>
      <c r="O56" s="13"/>
      <c r="P56" s="13"/>
      <c r="T56" s="28"/>
      <c r="U56" s="28"/>
      <c r="V56" s="28"/>
      <c r="W56" s="12"/>
    </row>
    <row r="57" spans="1:25" ht="15">
      <c r="A57" s="24"/>
      <c r="B57" s="24"/>
      <c r="C57" s="30"/>
      <c r="D57" s="24"/>
      <c r="E57" s="32"/>
      <c r="F57" s="43"/>
      <c r="G57" s="179"/>
      <c r="H57" s="182"/>
      <c r="I57" s="93"/>
      <c r="J57" s="93"/>
      <c r="K57" s="93"/>
      <c r="L57" s="94"/>
      <c r="M57" s="14"/>
      <c r="N57" s="33"/>
      <c r="O57" s="13"/>
      <c r="P57" s="13"/>
      <c r="T57" s="28"/>
      <c r="U57" s="28"/>
      <c r="V57" s="28"/>
      <c r="W57" s="12"/>
    </row>
    <row r="58" spans="1:25" ht="15">
      <c r="A58" s="24"/>
      <c r="B58" s="24"/>
      <c r="C58" s="30"/>
      <c r="D58" s="24"/>
      <c r="E58" s="32"/>
      <c r="F58" s="43"/>
      <c r="G58" s="179"/>
      <c r="H58" s="182"/>
      <c r="I58" s="93"/>
      <c r="J58" s="93"/>
      <c r="K58" s="93"/>
      <c r="L58" s="94"/>
      <c r="M58" s="14"/>
      <c r="N58" s="33"/>
      <c r="O58" s="13"/>
      <c r="P58" s="13"/>
      <c r="T58" s="28"/>
      <c r="U58" s="28"/>
      <c r="V58" s="28"/>
      <c r="W58" s="12"/>
    </row>
    <row r="59" spans="1:25" ht="15">
      <c r="A59" s="14"/>
      <c r="B59" s="15"/>
      <c r="C59" s="14"/>
      <c r="D59" s="14"/>
      <c r="E59" s="32"/>
      <c r="F59" s="43"/>
      <c r="G59" s="179"/>
      <c r="H59" s="182"/>
      <c r="I59" s="25">
        <f t="shared" ref="I47:I61" si="12">+H59</f>
        <v>0</v>
      </c>
      <c r="J59" s="25"/>
      <c r="K59" s="25"/>
      <c r="L59" s="94"/>
      <c r="M59" s="14"/>
      <c r="N59" s="33"/>
      <c r="O59" s="13"/>
      <c r="P59" s="13"/>
      <c r="T59" s="28"/>
      <c r="U59" s="28"/>
      <c r="V59" s="28"/>
      <c r="W59" s="12"/>
    </row>
    <row r="60" spans="1:25" ht="15">
      <c r="A60" s="14"/>
      <c r="B60" s="15"/>
      <c r="C60" s="14"/>
      <c r="D60" s="14"/>
      <c r="E60" s="32"/>
      <c r="F60" s="43"/>
      <c r="G60" s="179"/>
      <c r="H60" s="182"/>
      <c r="I60" s="25">
        <f t="shared" si="12"/>
        <v>0</v>
      </c>
      <c r="J60" s="25"/>
      <c r="K60" s="25"/>
      <c r="L60" s="94"/>
      <c r="M60" s="14"/>
      <c r="N60" s="33"/>
      <c r="O60" s="13"/>
      <c r="P60" s="13"/>
      <c r="T60" s="28"/>
      <c r="U60" s="28"/>
      <c r="V60" s="28"/>
      <c r="W60" s="12"/>
    </row>
    <row r="61" spans="1:25" ht="15">
      <c r="A61" s="14"/>
      <c r="B61" s="15"/>
      <c r="C61" s="14"/>
      <c r="D61" s="14"/>
      <c r="E61" s="32"/>
      <c r="F61" s="43"/>
      <c r="G61" s="179"/>
      <c r="H61" s="182"/>
      <c r="I61" s="25">
        <f t="shared" si="12"/>
        <v>0</v>
      </c>
      <c r="J61" s="25"/>
      <c r="K61" s="25"/>
      <c r="L61" s="12"/>
      <c r="M61" s="14"/>
      <c r="N61" s="33"/>
      <c r="O61" s="13"/>
      <c r="P61" s="13"/>
      <c r="T61" s="28"/>
      <c r="U61" s="28"/>
      <c r="V61" s="28"/>
      <c r="W61" s="12"/>
    </row>
    <row r="62" spans="1:25" ht="15">
      <c r="A62" s="16"/>
      <c r="B62" s="17"/>
      <c r="C62" s="16"/>
      <c r="D62" s="16"/>
      <c r="E62" s="16"/>
      <c r="F62" s="175">
        <f>SUM(F15:F60)</f>
        <v>32119</v>
      </c>
      <c r="G62" s="16"/>
      <c r="H62" s="18"/>
      <c r="I62" s="18"/>
      <c r="J62" s="18"/>
      <c r="K62" s="18"/>
      <c r="L62" s="16"/>
      <c r="M62" s="16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">
      <c r="A63" s="14"/>
      <c r="B63" s="15"/>
      <c r="C63" s="14"/>
      <c r="D63" s="14"/>
      <c r="E63" s="137" t="s">
        <v>106</v>
      </c>
      <c r="F63" s="137"/>
      <c r="G63" s="137"/>
      <c r="H63" s="137"/>
      <c r="I63" s="37">
        <f>SUM(I15:I61)</f>
        <v>121456.12450000001</v>
      </c>
      <c r="J63" s="21"/>
      <c r="K63" s="21"/>
      <c r="L63" s="14"/>
      <c r="M63" s="14"/>
    </row>
    <row r="64" spans="1:25" ht="15">
      <c r="A64" s="14"/>
      <c r="B64" s="15"/>
      <c r="C64" s="14"/>
      <c r="D64" s="14"/>
      <c r="E64" s="138" t="s">
        <v>215</v>
      </c>
      <c r="F64" s="138"/>
      <c r="G64" s="138"/>
      <c r="H64" s="138"/>
      <c r="I64" s="138"/>
      <c r="J64" s="38">
        <f>SUM(J15:J61)</f>
        <v>121456.12</v>
      </c>
      <c r="K64" s="21"/>
      <c r="L64" s="14"/>
      <c r="M64" s="14"/>
    </row>
    <row r="65" spans="1:13" ht="15">
      <c r="A65" s="20"/>
      <c r="B65" s="15"/>
      <c r="D65" s="14"/>
      <c r="E65" s="14"/>
      <c r="F65" s="14"/>
      <c r="G65" s="14"/>
      <c r="H65" s="140" t="s">
        <v>216</v>
      </c>
      <c r="I65" s="140"/>
      <c r="J65" s="140"/>
      <c r="K65" s="39">
        <f>SUM(K15:K61)</f>
        <v>4.5000000027357601E-3</v>
      </c>
      <c r="L65" s="14"/>
      <c r="M65" s="14"/>
    </row>
    <row r="66" spans="1:13" ht="15">
      <c r="A66" s="14"/>
      <c r="B66" s="15"/>
      <c r="C66" s="14"/>
      <c r="D66" s="14"/>
      <c r="E66" s="14"/>
      <c r="F66" s="14"/>
      <c r="G66" s="14"/>
      <c r="I66" s="21"/>
      <c r="J66" s="21"/>
      <c r="K66" s="21"/>
      <c r="L66" s="14"/>
      <c r="M66" s="14"/>
    </row>
    <row r="67" spans="1:13" ht="15">
      <c r="A67" s="14"/>
      <c r="B67" s="15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>
      <c r="I68" s="4"/>
      <c r="J68" s="4"/>
      <c r="K68" s="4"/>
    </row>
    <row r="73" spans="1:1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3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</row>
    <row r="78" spans="1:13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</row>
    <row r="79" spans="1:13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</row>
  </sheetData>
  <autoFilter ref="A14:Y35" xr:uid="{AA6F459E-A678-4140-80A5-3B4CC162DAF9}"/>
  <mergeCells count="183">
    <mergeCell ref="Q19:Q21"/>
    <mergeCell ref="V19:V21"/>
    <mergeCell ref="W19:W21"/>
    <mergeCell ref="P19:P21"/>
    <mergeCell ref="Q15:Q18"/>
    <mergeCell ref="V15:V18"/>
    <mergeCell ref="W15:W18"/>
    <mergeCell ref="O15:O21"/>
    <mergeCell ref="J42:J46"/>
    <mergeCell ref="V22:V25"/>
    <mergeCell ref="N22:N23"/>
    <mergeCell ref="Q26:Q28"/>
    <mergeCell ref="W22:W25"/>
    <mergeCell ref="A19:A21"/>
    <mergeCell ref="B19:B21"/>
    <mergeCell ref="C19:C21"/>
    <mergeCell ref="D19:D21"/>
    <mergeCell ref="E19:E21"/>
    <mergeCell ref="F19:F21"/>
    <mergeCell ref="G19:G21"/>
    <mergeCell ref="H19:H21"/>
    <mergeCell ref="P15:P18"/>
    <mergeCell ref="M19:M21"/>
    <mergeCell ref="N19:N21"/>
    <mergeCell ref="I19:I21"/>
    <mergeCell ref="J19:J21"/>
    <mergeCell ref="K19:K21"/>
    <mergeCell ref="L19:L21"/>
    <mergeCell ref="J15:J18"/>
    <mergeCell ref="K15:K18"/>
    <mergeCell ref="L15:L18"/>
    <mergeCell ref="M15:M18"/>
    <mergeCell ref="N15:N18"/>
    <mergeCell ref="F15:F18"/>
    <mergeCell ref="G15:G18"/>
    <mergeCell ref="H15:H18"/>
    <mergeCell ref="I15:I18"/>
    <mergeCell ref="A15:A18"/>
    <mergeCell ref="B15:B18"/>
    <mergeCell ref="C15:C18"/>
    <mergeCell ref="D15:D18"/>
    <mergeCell ref="E15:E18"/>
    <mergeCell ref="Q22:Q25"/>
    <mergeCell ref="P26:P28"/>
    <mergeCell ref="P29:P33"/>
    <mergeCell ref="P22:P25"/>
    <mergeCell ref="N24:N25"/>
    <mergeCell ref="O24:O25"/>
    <mergeCell ref="O22:O23"/>
    <mergeCell ref="I24:I25"/>
    <mergeCell ref="J24:J25"/>
    <mergeCell ref="K24:K25"/>
    <mergeCell ref="L24:L25"/>
    <mergeCell ref="M24:M25"/>
    <mergeCell ref="M26:M27"/>
    <mergeCell ref="N26:N27"/>
    <mergeCell ref="I22:I23"/>
    <mergeCell ref="J22:J23"/>
    <mergeCell ref="K22:K23"/>
    <mergeCell ref="L22:L23"/>
    <mergeCell ref="M22:M23"/>
    <mergeCell ref="E24:E25"/>
    <mergeCell ref="F24:F25"/>
    <mergeCell ref="G24:G25"/>
    <mergeCell ref="H24:H25"/>
    <mergeCell ref="A22:A23"/>
    <mergeCell ref="A24:A25"/>
    <mergeCell ref="B24:B25"/>
    <mergeCell ref="C24:C25"/>
    <mergeCell ref="D24:D25"/>
    <mergeCell ref="B22:B23"/>
    <mergeCell ref="C22:C23"/>
    <mergeCell ref="D22:D23"/>
    <mergeCell ref="E22:E23"/>
    <mergeCell ref="F22:F23"/>
    <mergeCell ref="G22:G23"/>
    <mergeCell ref="H22:H23"/>
    <mergeCell ref="D42:D46"/>
    <mergeCell ref="C42:C46"/>
    <mergeCell ref="B42:B46"/>
    <mergeCell ref="A42:A46"/>
    <mergeCell ref="P13:X13"/>
    <mergeCell ref="P42:P46"/>
    <mergeCell ref="Q42:Q44"/>
    <mergeCell ref="Q45:Q46"/>
    <mergeCell ref="V42:V44"/>
    <mergeCell ref="V45:V46"/>
    <mergeCell ref="W42:W44"/>
    <mergeCell ref="W45:W46"/>
    <mergeCell ref="K42:K46"/>
    <mergeCell ref="L42:L46"/>
    <mergeCell ref="N42:N46"/>
    <mergeCell ref="A35:A40"/>
    <mergeCell ref="Q29:Q33"/>
    <mergeCell ref="I35:I40"/>
    <mergeCell ref="L35:L40"/>
    <mergeCell ref="M35:M40"/>
    <mergeCell ref="N35:N40"/>
    <mergeCell ref="D35:D40"/>
    <mergeCell ref="J35:J40"/>
    <mergeCell ref="K35:K40"/>
    <mergeCell ref="A11:E11"/>
    <mergeCell ref="A29:A33"/>
    <mergeCell ref="B29:B33"/>
    <mergeCell ref="C29:C33"/>
    <mergeCell ref="D29:D33"/>
    <mergeCell ref="I29:I33"/>
    <mergeCell ref="L29:L33"/>
    <mergeCell ref="M29:M33"/>
    <mergeCell ref="N29:N33"/>
    <mergeCell ref="E26:E27"/>
    <mergeCell ref="D26:D27"/>
    <mergeCell ref="C26:C27"/>
    <mergeCell ref="B26:B27"/>
    <mergeCell ref="A26:A27"/>
    <mergeCell ref="F26:F27"/>
    <mergeCell ref="J29:J33"/>
    <mergeCell ref="K29:K33"/>
    <mergeCell ref="E32:E33"/>
    <mergeCell ref="E30:E31"/>
    <mergeCell ref="F30:F31"/>
    <mergeCell ref="F32:F33"/>
    <mergeCell ref="G30:G31"/>
    <mergeCell ref="H30:H31"/>
    <mergeCell ref="G32:G33"/>
    <mergeCell ref="Y26:Y28"/>
    <mergeCell ref="Y29:Y33"/>
    <mergeCell ref="Y35:Y40"/>
    <mergeCell ref="W35:W37"/>
    <mergeCell ref="W38:W40"/>
    <mergeCell ref="V29:V33"/>
    <mergeCell ref="W29:W33"/>
    <mergeCell ref="C35:C40"/>
    <mergeCell ref="B35:B40"/>
    <mergeCell ref="H38:H39"/>
    <mergeCell ref="Q35:Q37"/>
    <mergeCell ref="Q38:Q40"/>
    <mergeCell ref="G26:G27"/>
    <mergeCell ref="H26:H27"/>
    <mergeCell ref="I26:I27"/>
    <mergeCell ref="J26:J27"/>
    <mergeCell ref="K26:K27"/>
    <mergeCell ref="L26:L27"/>
    <mergeCell ref="P35:P37"/>
    <mergeCell ref="P38:P40"/>
    <mergeCell ref="H32:H33"/>
    <mergeCell ref="E38:E39"/>
    <mergeCell ref="F38:F39"/>
    <mergeCell ref="G38:G39"/>
    <mergeCell ref="H65:J65"/>
    <mergeCell ref="O35:O40"/>
    <mergeCell ref="I42:I46"/>
    <mergeCell ref="M42:M46"/>
    <mergeCell ref="O42:O46"/>
    <mergeCell ref="V35:V37"/>
    <mergeCell ref="V38:V40"/>
    <mergeCell ref="I47:I51"/>
    <mergeCell ref="X26:X28"/>
    <mergeCell ref="V26:V28"/>
    <mergeCell ref="W26:W28"/>
    <mergeCell ref="I52:I56"/>
    <mergeCell ref="J52:J56"/>
    <mergeCell ref="K52:K56"/>
    <mergeCell ref="L52:L56"/>
    <mergeCell ref="X35:X40"/>
    <mergeCell ref="X29:X33"/>
    <mergeCell ref="M47:M51"/>
    <mergeCell ref="N47:N51"/>
    <mergeCell ref="M52:M56"/>
    <mergeCell ref="N52:N56"/>
    <mergeCell ref="D47:D51"/>
    <mergeCell ref="C47:C51"/>
    <mergeCell ref="B47:B51"/>
    <mergeCell ref="A47:A51"/>
    <mergeCell ref="J47:J51"/>
    <mergeCell ref="K47:K51"/>
    <mergeCell ref="L47:L51"/>
    <mergeCell ref="E63:H63"/>
    <mergeCell ref="E64:I64"/>
    <mergeCell ref="D52:D56"/>
    <mergeCell ref="C52:C56"/>
    <mergeCell ref="B52:B56"/>
    <mergeCell ref="A52:A56"/>
  </mergeCells>
  <conditionalFormatting sqref="Q8:T8 L62">
    <cfRule type="cellIs" dxfId="4" priority="6" operator="equal">
      <formula>#REF!</formula>
    </cfRule>
  </conditionalFormatting>
  <conditionalFormatting sqref="L62">
    <cfRule type="cellIs" dxfId="3" priority="7" operator="equal">
      <formula>#REF!</formula>
    </cfRule>
  </conditionalFormatting>
  <conditionalFormatting sqref="L62">
    <cfRule type="cellIs" dxfId="2" priority="8" operator="equal">
      <formula>#REF!</formula>
    </cfRule>
  </conditionalFormatting>
  <conditionalFormatting sqref="L62">
    <cfRule type="cellIs" dxfId="1" priority="9" operator="equal">
      <formula>#REF!</formula>
    </cfRule>
  </conditionalFormatting>
  <dataValidations count="4">
    <dataValidation type="list" allowBlank="1" showInputMessage="1" showErrorMessage="1" sqref="W29 W41:W42 W45 W47:W61 W34:W35 W38 W26:W27 W15 W19 W22" xr:uid="{F49400C6-9843-4F66-BC21-D2C12110D242}">
      <formula1>"PAGADA,PENDIENTE"</formula1>
    </dataValidation>
    <dataValidation type="list" allowBlank="1" showInputMessage="1" showErrorMessage="1" sqref="L22 L34:L36 L41:L42 L28:L29 L26 L24 L15 L19 L47 L52 L57:L61" xr:uid="{17016AB0-2A5F-4039-9804-33DBC89E2DC1}">
      <formula1>"ANULADA,CXC,COBRADA,MORA"</formula1>
    </dataValidation>
    <dataValidation allowBlank="1" showInputMessage="1" showErrorMessage="1" sqref="X15:X61" xr:uid="{C9F55796-9620-4E0C-ABA2-681F6BEC6C00}"/>
    <dataValidation type="list" allowBlank="1" showInputMessage="1" showErrorMessage="1" sqref="L62" xr:uid="{F38FA8DD-CF88-459C-9E04-5AF46D55F193}">
      <formula1>#REF!</formula1>
    </dataValidation>
  </dataValidations>
  <hyperlinks>
    <hyperlink ref="C22" r:id="rId1" display="72" xr:uid="{84746C5A-408F-4D6E-87BC-4B9A5F1DF79A}"/>
    <hyperlink ref="C24" r:id="rId2" display="63" xr:uid="{BD78F0BF-BF1B-41FF-9F0D-870178620F98}"/>
    <hyperlink ref="C26" r:id="rId3" display="93" xr:uid="{63C8CD99-6565-46CE-89F3-3ACCF3D2D387}"/>
    <hyperlink ref="C28" r:id="rId4" display="87" xr:uid="{076C01D7-A361-490D-AA09-880C78A206A0}"/>
    <hyperlink ref="C15" r:id="rId5" display="53" xr:uid="{00A52568-46C3-4BC0-A44F-49781A3BBD63}"/>
    <hyperlink ref="C19" r:id="rId6" display="52" xr:uid="{04A476A7-1DC1-4FAA-ACEB-40460F7FDBF0}"/>
    <hyperlink ref="C34" r:id="rId7" display="116" xr:uid="{1949A2C8-641B-48F1-9CA7-B338E1CEBBFA}"/>
    <hyperlink ref="Q19" r:id="rId8" xr:uid="{65CE8CD0-92AE-4705-906B-63EE727D3FFD}"/>
    <hyperlink ref="Q15" r:id="rId9" xr:uid="{02A74486-079F-419E-A427-1A84B7B157BA}"/>
    <hyperlink ref="C29" r:id="rId10" display="108" xr:uid="{7C60C4B2-6137-45F4-B06A-8F51E15034FB}"/>
    <hyperlink ref="Q22" r:id="rId11" xr:uid="{692A3321-4226-47F6-9C56-FD48F6A0D801}"/>
    <hyperlink ref="Q29:Q33" r:id="rId12" display="A-744" xr:uid="{ACCAEA95-59A5-4F99-9EB0-5F2B815E8878}"/>
    <hyperlink ref="Q26:Q28" r:id="rId13" display="A-721" xr:uid="{D260ED1F-5C51-408B-81A4-FED6029FA1F6}"/>
    <hyperlink ref="C35" r:id="rId14" display="129" xr:uid="{13CF605C-8BFD-42E4-8398-FE59BE370FF6}"/>
    <hyperlink ref="C41" r:id="rId15" display="135" xr:uid="{D063C303-824C-4D7D-B3EC-DD254570F494}"/>
    <hyperlink ref="C42" r:id="rId16" display="146" xr:uid="{426AF5A0-9CD4-41B3-A7D2-6BE4E24DBD8F}"/>
    <hyperlink ref="C47" r:id="rId17" display="178" xr:uid="{86B0E543-E9C6-40C4-BA9C-C7F269F821A6}"/>
    <hyperlink ref="C52" r:id="rId18" display="195" xr:uid="{0C605074-500D-40F1-BA47-7345666311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18C5-59DB-4FFA-B4BB-ABEFE87917D9}">
  <dimension ref="A1:Q38"/>
  <sheetViews>
    <sheetView showGridLines="0" tabSelected="1" zoomScale="240" zoomScaleNormal="240" workbookViewId="0">
      <pane ySplit="4" topLeftCell="A23" activePane="bottomLeft" state="frozen"/>
      <selection pane="bottomLeft" activeCell="H51" sqref="H51"/>
    </sheetView>
  </sheetViews>
  <sheetFormatPr defaultColWidth="12.5703125" defaultRowHeight="15.75" customHeight="1"/>
  <cols>
    <col min="1" max="2" width="13" customWidth="1"/>
    <col min="3" max="3" width="9.5703125" customWidth="1"/>
    <col min="4" max="5" width="14.85546875" customWidth="1"/>
    <col min="6" max="6" width="41.85546875" customWidth="1"/>
    <col min="7" max="8" width="12.85546875" customWidth="1"/>
    <col min="9" max="14" width="14.85546875" customWidth="1"/>
    <col min="15" max="15" width="12.85546875" customWidth="1"/>
    <col min="16" max="16" width="13" customWidth="1"/>
  </cols>
  <sheetData>
    <row r="1" spans="1:17" ht="15">
      <c r="A1" s="97" t="s">
        <v>217</v>
      </c>
      <c r="B1" s="98">
        <v>10</v>
      </c>
    </row>
    <row r="2" spans="1:17" ht="15">
      <c r="A2" s="97" t="s">
        <v>218</v>
      </c>
      <c r="B2" s="98">
        <v>3</v>
      </c>
    </row>
    <row r="3" spans="1:17" ht="6.95" customHeight="1"/>
    <row r="4" spans="1:17" ht="29.25">
      <c r="A4" s="96" t="s">
        <v>219</v>
      </c>
      <c r="B4" s="96" t="s">
        <v>220</v>
      </c>
      <c r="C4" s="96" t="s">
        <v>221</v>
      </c>
      <c r="D4" s="96" t="s">
        <v>222</v>
      </c>
      <c r="E4" s="96" t="s">
        <v>223</v>
      </c>
      <c r="F4" s="96" t="s">
        <v>224</v>
      </c>
      <c r="G4" s="96" t="s">
        <v>225</v>
      </c>
      <c r="H4" s="96" t="s">
        <v>226</v>
      </c>
      <c r="I4" s="96" t="s">
        <v>227</v>
      </c>
      <c r="J4" s="96" t="s">
        <v>228</v>
      </c>
      <c r="K4" s="96" t="s">
        <v>229</v>
      </c>
      <c r="L4" s="96" t="s">
        <v>230</v>
      </c>
      <c r="M4" s="96" t="s">
        <v>231</v>
      </c>
      <c r="N4" s="96" t="s">
        <v>232</v>
      </c>
      <c r="O4" s="96" t="s">
        <v>218</v>
      </c>
      <c r="P4" s="96" t="s">
        <v>233</v>
      </c>
      <c r="Q4" s="96" t="s">
        <v>234</v>
      </c>
    </row>
    <row r="5" spans="1:17" s="95" customFormat="1" ht="29.25">
      <c r="A5" s="173">
        <v>219</v>
      </c>
      <c r="B5" s="174">
        <v>45674</v>
      </c>
      <c r="C5" s="173">
        <v>15</v>
      </c>
      <c r="D5" s="174">
        <f>B5+C5</f>
        <v>45689</v>
      </c>
      <c r="E5" s="174" t="s">
        <v>235</v>
      </c>
      <c r="F5" s="101" t="s">
        <v>212</v>
      </c>
      <c r="G5" s="102">
        <v>1000</v>
      </c>
      <c r="H5" s="103">
        <v>1.7</v>
      </c>
      <c r="I5" s="103">
        <f>+G5*H5</f>
        <v>1700</v>
      </c>
      <c r="J5" s="103">
        <v>0</v>
      </c>
      <c r="K5" s="103">
        <f>+I5-J5</f>
        <v>1700</v>
      </c>
      <c r="L5" s="171">
        <f>+K5+K6+K7+K8</f>
        <v>15526.859999999999</v>
      </c>
      <c r="M5" s="171">
        <v>15526.86</v>
      </c>
      <c r="N5" s="171">
        <f>+$L5-$M5</f>
        <v>0</v>
      </c>
      <c r="O5" s="172">
        <f ca="1">$B5+$C5-TODAY()</f>
        <v>-144</v>
      </c>
      <c r="P5" s="173" t="s">
        <v>236</v>
      </c>
      <c r="Q5" s="174" t="s">
        <v>237</v>
      </c>
    </row>
    <row r="6" spans="1:17" s="95" customFormat="1" ht="29.25">
      <c r="A6" s="173"/>
      <c r="B6" s="174"/>
      <c r="C6" s="173"/>
      <c r="D6" s="174"/>
      <c r="E6" s="174"/>
      <c r="F6" s="101" t="s">
        <v>238</v>
      </c>
      <c r="G6" s="104">
        <v>423</v>
      </c>
      <c r="H6" s="105">
        <v>1.4316</v>
      </c>
      <c r="I6" s="103">
        <v>605.58000000000004</v>
      </c>
      <c r="J6" s="103">
        <v>0</v>
      </c>
      <c r="K6" s="103">
        <f>+I6-J6</f>
        <v>605.58000000000004</v>
      </c>
      <c r="L6" s="171"/>
      <c r="M6" s="171"/>
      <c r="N6" s="171"/>
      <c r="O6" s="172"/>
      <c r="P6" s="173"/>
      <c r="Q6" s="174"/>
    </row>
    <row r="7" spans="1:17" s="95" customFormat="1" ht="29.25">
      <c r="A7" s="173"/>
      <c r="B7" s="174"/>
      <c r="C7" s="173"/>
      <c r="D7" s="174"/>
      <c r="E7" s="174"/>
      <c r="F7" s="101" t="s">
        <v>239</v>
      </c>
      <c r="G7" s="104">
        <v>0</v>
      </c>
      <c r="H7" s="103">
        <v>4965.3999999999996</v>
      </c>
      <c r="I7" s="103">
        <f>+H7</f>
        <v>4965.3999999999996</v>
      </c>
      <c r="J7" s="103">
        <v>0</v>
      </c>
      <c r="K7" s="103">
        <f>+I7-J7</f>
        <v>4965.3999999999996</v>
      </c>
      <c r="L7" s="171"/>
      <c r="M7" s="171"/>
      <c r="N7" s="171"/>
      <c r="O7" s="172"/>
      <c r="P7" s="173"/>
      <c r="Q7" s="174"/>
    </row>
    <row r="8" spans="1:17" s="95" customFormat="1" ht="43.5">
      <c r="A8" s="173"/>
      <c r="B8" s="174"/>
      <c r="C8" s="173"/>
      <c r="D8" s="174"/>
      <c r="E8" s="174"/>
      <c r="F8" s="101" t="s">
        <v>240</v>
      </c>
      <c r="G8" s="104">
        <v>5000</v>
      </c>
      <c r="H8" s="105">
        <v>2.0638999999999998</v>
      </c>
      <c r="I8" s="103">
        <v>10319.65</v>
      </c>
      <c r="J8" s="103">
        <v>2063.77</v>
      </c>
      <c r="K8" s="103">
        <f>+I8-J8</f>
        <v>8255.8799999999992</v>
      </c>
      <c r="L8" s="171"/>
      <c r="M8" s="171"/>
      <c r="N8" s="171"/>
      <c r="O8" s="172"/>
      <c r="P8" s="173"/>
      <c r="Q8" s="174"/>
    </row>
    <row r="9" spans="1:17" s="95" customFormat="1" ht="29.25">
      <c r="A9" s="165">
        <v>233</v>
      </c>
      <c r="B9" s="168">
        <v>45698</v>
      </c>
      <c r="C9" s="165">
        <v>15</v>
      </c>
      <c r="D9" s="168">
        <f>B9+C9</f>
        <v>45713</v>
      </c>
      <c r="E9" s="165" t="s">
        <v>241</v>
      </c>
      <c r="F9" s="101" t="s">
        <v>242</v>
      </c>
      <c r="G9" s="104">
        <v>239</v>
      </c>
      <c r="H9" s="105">
        <v>1.4521999999999999</v>
      </c>
      <c r="I9" s="103">
        <f>+G9*H9</f>
        <v>347.07579999999996</v>
      </c>
      <c r="J9" s="103"/>
      <c r="K9" s="103">
        <f>+I9-J9</f>
        <v>347.07579999999996</v>
      </c>
      <c r="L9" s="159">
        <f>+K9+K10+K11+K12</f>
        <v>13364.6558</v>
      </c>
      <c r="M9" s="159">
        <v>13364.66</v>
      </c>
      <c r="N9" s="159">
        <f>+$L9-$M9</f>
        <v>-4.1999999994004611E-3</v>
      </c>
      <c r="O9" s="162">
        <f ca="1">$B9+$C9-TODAY()</f>
        <v>-120</v>
      </c>
      <c r="P9" s="165" t="s">
        <v>236</v>
      </c>
      <c r="Q9" s="168">
        <v>45716</v>
      </c>
    </row>
    <row r="10" spans="1:17" s="95" customFormat="1" ht="29.25">
      <c r="A10" s="166"/>
      <c r="B10" s="169"/>
      <c r="C10" s="166"/>
      <c r="D10" s="169"/>
      <c r="E10" s="166"/>
      <c r="F10" s="101" t="s">
        <v>212</v>
      </c>
      <c r="G10" s="104">
        <v>1000</v>
      </c>
      <c r="H10" s="103">
        <v>1.7</v>
      </c>
      <c r="I10" s="103">
        <f t="shared" ref="I10:I16" si="0">+G10*H10</f>
        <v>1700</v>
      </c>
      <c r="J10" s="103"/>
      <c r="K10" s="103">
        <f t="shared" ref="K10:K16" si="1">+I10-J10</f>
        <v>1700</v>
      </c>
      <c r="L10" s="160"/>
      <c r="M10" s="160"/>
      <c r="N10" s="160"/>
      <c r="O10" s="163"/>
      <c r="P10" s="166"/>
      <c r="Q10" s="169"/>
    </row>
    <row r="11" spans="1:17" s="95" customFormat="1" ht="43.5">
      <c r="A11" s="166"/>
      <c r="B11" s="169"/>
      <c r="C11" s="166"/>
      <c r="D11" s="169"/>
      <c r="E11" s="166"/>
      <c r="F11" s="101" t="s">
        <v>243</v>
      </c>
      <c r="G11" s="104">
        <v>3000</v>
      </c>
      <c r="H11" s="105">
        <v>2.0935999999999999</v>
      </c>
      <c r="I11" s="103">
        <f t="shared" si="0"/>
        <v>6280.7999999999993</v>
      </c>
      <c r="J11" s="103"/>
      <c r="K11" s="103">
        <f t="shared" si="1"/>
        <v>6280.7999999999993</v>
      </c>
      <c r="L11" s="160"/>
      <c r="M11" s="160"/>
      <c r="N11" s="160"/>
      <c r="O11" s="163"/>
      <c r="P11" s="166"/>
      <c r="Q11" s="169"/>
    </row>
    <row r="12" spans="1:17" s="95" customFormat="1" ht="29.25">
      <c r="A12" s="167"/>
      <c r="B12" s="170"/>
      <c r="C12" s="167"/>
      <c r="D12" s="170"/>
      <c r="E12" s="167"/>
      <c r="F12" s="101" t="s">
        <v>244</v>
      </c>
      <c r="G12" s="104">
        <v>0</v>
      </c>
      <c r="H12" s="103">
        <v>5036.78</v>
      </c>
      <c r="I12" s="103">
        <f>+H12</f>
        <v>5036.78</v>
      </c>
      <c r="J12" s="103"/>
      <c r="K12" s="103">
        <f t="shared" si="1"/>
        <v>5036.78</v>
      </c>
      <c r="L12" s="161"/>
      <c r="M12" s="161"/>
      <c r="N12" s="161"/>
      <c r="O12" s="164"/>
      <c r="P12" s="167"/>
      <c r="Q12" s="170"/>
    </row>
    <row r="13" spans="1:17" s="95" customFormat="1" ht="29.25">
      <c r="A13" s="165">
        <v>250</v>
      </c>
      <c r="B13" s="168">
        <v>45722</v>
      </c>
      <c r="C13" s="165">
        <v>15</v>
      </c>
      <c r="D13" s="168">
        <f>B13+C13</f>
        <v>45737</v>
      </c>
      <c r="E13" s="165" t="s">
        <v>245</v>
      </c>
      <c r="F13" s="101" t="s">
        <v>246</v>
      </c>
      <c r="G13" s="104">
        <v>359</v>
      </c>
      <c r="H13" s="105">
        <v>1.4702</v>
      </c>
      <c r="I13" s="103">
        <f t="shared" si="0"/>
        <v>527.80179999999996</v>
      </c>
      <c r="J13" s="103"/>
      <c r="K13" s="103">
        <f t="shared" si="1"/>
        <v>527.80179999999996</v>
      </c>
      <c r="L13" s="159">
        <f>+K13+K14+K15+K16+K17</f>
        <v>13692.708199999999</v>
      </c>
      <c r="M13" s="159">
        <v>13692.71</v>
      </c>
      <c r="N13" s="159">
        <f>+$L13-$M13</f>
        <v>-1.8000000000029104E-3</v>
      </c>
      <c r="O13" s="162">
        <f ca="1">$B13+$C13-TODAY()</f>
        <v>-96</v>
      </c>
      <c r="P13" s="165" t="s">
        <v>236</v>
      </c>
      <c r="Q13" s="168" t="s">
        <v>247</v>
      </c>
    </row>
    <row r="14" spans="1:17" s="95" customFormat="1" ht="29.25">
      <c r="A14" s="166"/>
      <c r="B14" s="169"/>
      <c r="C14" s="166"/>
      <c r="D14" s="169"/>
      <c r="E14" s="166"/>
      <c r="F14" s="101" t="s">
        <v>248</v>
      </c>
      <c r="G14" s="104">
        <v>24</v>
      </c>
      <c r="H14" s="105">
        <v>0.29110000000000003</v>
      </c>
      <c r="I14" s="103">
        <f t="shared" si="0"/>
        <v>6.9864000000000006</v>
      </c>
      <c r="J14" s="103"/>
      <c r="K14" s="103">
        <f t="shared" si="1"/>
        <v>6.9864000000000006</v>
      </c>
      <c r="L14" s="160"/>
      <c r="M14" s="160"/>
      <c r="N14" s="160"/>
      <c r="O14" s="163"/>
      <c r="P14" s="166"/>
      <c r="Q14" s="169"/>
    </row>
    <row r="15" spans="1:17" s="95" customFormat="1" ht="29.25">
      <c r="A15" s="166"/>
      <c r="B15" s="169"/>
      <c r="C15" s="166"/>
      <c r="D15" s="169"/>
      <c r="E15" s="166"/>
      <c r="F15" s="101" t="s">
        <v>212</v>
      </c>
      <c r="G15" s="104">
        <v>1000</v>
      </c>
      <c r="H15" s="103">
        <v>1.7</v>
      </c>
      <c r="I15" s="103">
        <f t="shared" si="0"/>
        <v>1700</v>
      </c>
      <c r="J15" s="103"/>
      <c r="K15" s="103">
        <f t="shared" si="1"/>
        <v>1700</v>
      </c>
      <c r="L15" s="160"/>
      <c r="M15" s="160"/>
      <c r="N15" s="160"/>
      <c r="O15" s="163"/>
      <c r="P15" s="166"/>
      <c r="Q15" s="169"/>
    </row>
    <row r="16" spans="1:17" s="95" customFormat="1" ht="43.5">
      <c r="A16" s="166"/>
      <c r="B16" s="169"/>
      <c r="C16" s="166"/>
      <c r="D16" s="169"/>
      <c r="E16" s="166"/>
      <c r="F16" s="101" t="s">
        <v>243</v>
      </c>
      <c r="G16" s="104">
        <v>3000</v>
      </c>
      <c r="H16" s="105">
        <v>2.1196000000000002</v>
      </c>
      <c r="I16" s="103">
        <v>6358.68</v>
      </c>
      <c r="J16" s="103"/>
      <c r="K16" s="103">
        <f>+I16-J16</f>
        <v>6358.68</v>
      </c>
      <c r="L16" s="160"/>
      <c r="M16" s="160"/>
      <c r="N16" s="160"/>
      <c r="O16" s="163"/>
      <c r="P16" s="166"/>
      <c r="Q16" s="169"/>
    </row>
    <row r="17" spans="1:17" s="95" customFormat="1" ht="29.25">
      <c r="A17" s="167"/>
      <c r="B17" s="170"/>
      <c r="C17" s="167"/>
      <c r="D17" s="170"/>
      <c r="E17" s="167"/>
      <c r="F17" s="101" t="s">
        <v>249</v>
      </c>
      <c r="G17" s="104">
        <v>0</v>
      </c>
      <c r="H17" s="103">
        <v>5099.24</v>
      </c>
      <c r="I17" s="103">
        <f>+H17</f>
        <v>5099.24</v>
      </c>
      <c r="J17" s="103"/>
      <c r="K17" s="103">
        <f t="shared" ref="K17:K37" si="2">+I17-J17</f>
        <v>5099.24</v>
      </c>
      <c r="L17" s="161"/>
      <c r="M17" s="161"/>
      <c r="N17" s="161"/>
      <c r="O17" s="164"/>
      <c r="P17" s="167"/>
      <c r="Q17" s="170"/>
    </row>
    <row r="18" spans="1:17" s="95" customFormat="1" ht="29.25">
      <c r="A18" s="165">
        <v>272</v>
      </c>
      <c r="B18" s="168">
        <v>45754</v>
      </c>
      <c r="C18" s="165">
        <v>15</v>
      </c>
      <c r="D18" s="168">
        <f t="shared" ref="D18:D37" si="3">B18+C18</f>
        <v>45769</v>
      </c>
      <c r="E18" s="165" t="s">
        <v>127</v>
      </c>
      <c r="F18" s="101" t="s">
        <v>212</v>
      </c>
      <c r="G18" s="104">
        <v>1000</v>
      </c>
      <c r="H18" s="103">
        <v>1.7</v>
      </c>
      <c r="I18" s="103">
        <f>+G18*H18</f>
        <v>1700</v>
      </c>
      <c r="J18" s="103"/>
      <c r="K18" s="103">
        <f t="shared" si="2"/>
        <v>1700</v>
      </c>
      <c r="L18" s="159">
        <f>+K18+K19+K20+K21</f>
        <v>15131.651600000001</v>
      </c>
      <c r="M18" s="159">
        <v>15131.65</v>
      </c>
      <c r="N18" s="159">
        <f>+$L18-$M18</f>
        <v>1.6000000014173565E-3</v>
      </c>
      <c r="O18" s="162">
        <f t="shared" ref="O18:O37" ca="1" si="4">$B18+$C18-TODAY()</f>
        <v>-64</v>
      </c>
      <c r="P18" s="165" t="s">
        <v>236</v>
      </c>
      <c r="Q18" s="168" t="s">
        <v>250</v>
      </c>
    </row>
    <row r="19" spans="1:17" s="95" customFormat="1" ht="29.25">
      <c r="A19" s="166"/>
      <c r="B19" s="169"/>
      <c r="C19" s="166"/>
      <c r="D19" s="169"/>
      <c r="E19" s="166"/>
      <c r="F19" s="101" t="s">
        <v>251</v>
      </c>
      <c r="G19" s="104">
        <v>594</v>
      </c>
      <c r="H19" s="105">
        <v>1.6013999999999999</v>
      </c>
      <c r="I19" s="103">
        <f t="shared" ref="I19:I37" si="5">+G19*H19</f>
        <v>951.23159999999996</v>
      </c>
      <c r="J19" s="103"/>
      <c r="K19" s="103">
        <f t="shared" si="2"/>
        <v>951.23159999999996</v>
      </c>
      <c r="L19" s="160"/>
      <c r="M19" s="160"/>
      <c r="N19" s="160"/>
      <c r="O19" s="163"/>
      <c r="P19" s="166"/>
      <c r="Q19" s="169"/>
    </row>
    <row r="20" spans="1:17" s="95" customFormat="1" ht="43.5">
      <c r="A20" s="166"/>
      <c r="B20" s="169"/>
      <c r="C20" s="166"/>
      <c r="D20" s="169"/>
      <c r="E20" s="166"/>
      <c r="F20" s="101" t="s">
        <v>252</v>
      </c>
      <c r="G20" s="104">
        <v>3000</v>
      </c>
      <c r="H20" s="105">
        <v>2.3087</v>
      </c>
      <c r="I20" s="103">
        <v>6926.13</v>
      </c>
      <c r="J20" s="103"/>
      <c r="K20" s="103">
        <f t="shared" si="2"/>
        <v>6926.13</v>
      </c>
      <c r="L20" s="160"/>
      <c r="M20" s="160"/>
      <c r="N20" s="160"/>
      <c r="O20" s="163"/>
      <c r="P20" s="166"/>
      <c r="Q20" s="169"/>
    </row>
    <row r="21" spans="1:17" s="95" customFormat="1" ht="29.25">
      <c r="A21" s="167"/>
      <c r="B21" s="170"/>
      <c r="C21" s="167"/>
      <c r="D21" s="170"/>
      <c r="E21" s="167"/>
      <c r="F21" s="101" t="s">
        <v>253</v>
      </c>
      <c r="G21" s="104">
        <v>0</v>
      </c>
      <c r="H21" s="103">
        <v>5554.29</v>
      </c>
      <c r="I21" s="103">
        <f>+H21</f>
        <v>5554.29</v>
      </c>
      <c r="J21" s="103"/>
      <c r="K21" s="103">
        <f t="shared" si="2"/>
        <v>5554.29</v>
      </c>
      <c r="L21" s="161"/>
      <c r="M21" s="161"/>
      <c r="N21" s="161"/>
      <c r="O21" s="164"/>
      <c r="P21" s="167"/>
      <c r="Q21" s="170"/>
    </row>
    <row r="22" spans="1:17" s="95" customFormat="1" ht="29.25">
      <c r="A22" s="165">
        <v>281</v>
      </c>
      <c r="B22" s="168">
        <v>45784</v>
      </c>
      <c r="C22" s="165">
        <v>15</v>
      </c>
      <c r="D22" s="168">
        <f t="shared" si="3"/>
        <v>45799</v>
      </c>
      <c r="E22" s="165" t="s">
        <v>115</v>
      </c>
      <c r="F22" s="101" t="s">
        <v>254</v>
      </c>
      <c r="G22" s="104">
        <v>964</v>
      </c>
      <c r="H22" s="105">
        <v>1.9834000000000001</v>
      </c>
      <c r="I22" s="103">
        <f t="shared" si="5"/>
        <v>1911.9976000000001</v>
      </c>
      <c r="J22" s="103"/>
      <c r="K22" s="103">
        <f t="shared" si="2"/>
        <v>1911.9976000000001</v>
      </c>
      <c r="L22" s="159">
        <f>+K22+K23+K24+K25+K26</f>
        <v>19076.767599999999</v>
      </c>
      <c r="M22" s="159">
        <v>19076.77</v>
      </c>
      <c r="N22" s="159">
        <f>+$L22-$M22</f>
        <v>-2.4000000012165401E-3</v>
      </c>
      <c r="O22" s="162">
        <f t="shared" ca="1" si="4"/>
        <v>-34</v>
      </c>
      <c r="P22" s="165" t="s">
        <v>236</v>
      </c>
      <c r="Q22" s="168">
        <v>45800</v>
      </c>
    </row>
    <row r="23" spans="1:17" s="95" customFormat="1" ht="29.25">
      <c r="A23" s="166"/>
      <c r="B23" s="169"/>
      <c r="C23" s="166"/>
      <c r="D23" s="169"/>
      <c r="E23" s="166"/>
      <c r="F23" s="101" t="s">
        <v>255</v>
      </c>
      <c r="G23" s="104">
        <v>18</v>
      </c>
      <c r="H23" s="105">
        <v>0.39240000000000003</v>
      </c>
      <c r="I23" s="103">
        <v>7.09</v>
      </c>
      <c r="J23" s="103"/>
      <c r="K23" s="103">
        <f t="shared" si="2"/>
        <v>7.09</v>
      </c>
      <c r="L23" s="160"/>
      <c r="M23" s="160"/>
      <c r="N23" s="160"/>
      <c r="O23" s="163"/>
      <c r="P23" s="166"/>
      <c r="Q23" s="169"/>
    </row>
    <row r="24" spans="1:17" s="95" customFormat="1" ht="29.25">
      <c r="A24" s="166"/>
      <c r="B24" s="169"/>
      <c r="C24" s="166"/>
      <c r="D24" s="169"/>
      <c r="E24" s="166"/>
      <c r="F24" s="101" t="s">
        <v>212</v>
      </c>
      <c r="G24" s="104">
        <v>1000</v>
      </c>
      <c r="H24" s="103">
        <v>1.7</v>
      </c>
      <c r="I24" s="103">
        <f t="shared" si="5"/>
        <v>1700</v>
      </c>
      <c r="J24" s="103"/>
      <c r="K24" s="103">
        <f>+I24-J24</f>
        <v>1700</v>
      </c>
      <c r="L24" s="160"/>
      <c r="M24" s="160"/>
      <c r="N24" s="160"/>
      <c r="O24" s="163"/>
      <c r="P24" s="166"/>
      <c r="Q24" s="169"/>
    </row>
    <row r="25" spans="1:17" s="95" customFormat="1" ht="43.5">
      <c r="A25" s="166"/>
      <c r="B25" s="169"/>
      <c r="C25" s="166"/>
      <c r="D25" s="169"/>
      <c r="E25" s="166"/>
      <c r="F25" s="101" t="s">
        <v>256</v>
      </c>
      <c r="G25" s="104">
        <v>3000</v>
      </c>
      <c r="H25" s="105">
        <v>2.8595000000000002</v>
      </c>
      <c r="I25" s="103">
        <v>8578.39</v>
      </c>
      <c r="J25" s="103"/>
      <c r="K25" s="103">
        <f>+I25-J25</f>
        <v>8578.39</v>
      </c>
      <c r="L25" s="160"/>
      <c r="M25" s="160"/>
      <c r="N25" s="160"/>
      <c r="O25" s="163"/>
      <c r="P25" s="166"/>
      <c r="Q25" s="169"/>
    </row>
    <row r="26" spans="1:17" s="95" customFormat="1" ht="29.25">
      <c r="A26" s="167"/>
      <c r="B26" s="170"/>
      <c r="C26" s="167"/>
      <c r="D26" s="170"/>
      <c r="E26" s="167"/>
      <c r="F26" s="101" t="s">
        <v>257</v>
      </c>
      <c r="G26" s="104">
        <v>0</v>
      </c>
      <c r="H26" s="103">
        <v>6879.29</v>
      </c>
      <c r="I26" s="103">
        <f>+H26</f>
        <v>6879.29</v>
      </c>
      <c r="J26" s="103"/>
      <c r="K26" s="103">
        <f>+I26</f>
        <v>6879.29</v>
      </c>
      <c r="L26" s="161"/>
      <c r="M26" s="161"/>
      <c r="N26" s="161"/>
      <c r="O26" s="164"/>
      <c r="P26" s="167"/>
      <c r="Q26" s="170"/>
    </row>
    <row r="27" spans="1:17" s="95" customFormat="1" ht="29.25">
      <c r="A27" s="165">
        <v>298</v>
      </c>
      <c r="B27" s="168">
        <v>45813</v>
      </c>
      <c r="C27" s="165">
        <v>15</v>
      </c>
      <c r="D27" s="168">
        <f t="shared" ref="D27:D31" si="6">B27+C27</f>
        <v>45828</v>
      </c>
      <c r="E27" s="165" t="s">
        <v>142</v>
      </c>
      <c r="F27" s="101" t="s">
        <v>258</v>
      </c>
      <c r="G27" s="104">
        <v>422</v>
      </c>
      <c r="H27" s="105">
        <v>2.1198000000000001</v>
      </c>
      <c r="I27" s="103">
        <f>+G27*H27</f>
        <v>894.55560000000003</v>
      </c>
      <c r="J27" s="103"/>
      <c r="K27" s="103">
        <f t="shared" ref="K27:K31" si="7">+I27-J27</f>
        <v>894.55560000000003</v>
      </c>
      <c r="L27" s="159">
        <f>+K27+K28+K29+K30+K31</f>
        <v>19199.1656</v>
      </c>
      <c r="M27" s="159">
        <v>19199.169999999998</v>
      </c>
      <c r="N27" s="159">
        <f t="shared" ref="N18:N37" si="8">+$L27-$M27</f>
        <v>-4.3999999979860149E-3</v>
      </c>
      <c r="O27" s="162">
        <f t="shared" ca="1" si="4"/>
        <v>-5</v>
      </c>
      <c r="P27" s="165" t="s">
        <v>236</v>
      </c>
      <c r="Q27" s="168">
        <v>45828</v>
      </c>
    </row>
    <row r="28" spans="1:17" s="95" customFormat="1" ht="29.25">
      <c r="A28" s="166"/>
      <c r="B28" s="169"/>
      <c r="C28" s="166"/>
      <c r="D28" s="169"/>
      <c r="E28" s="166"/>
      <c r="F28" s="101" t="s">
        <v>259</v>
      </c>
      <c r="G28" s="104">
        <v>201</v>
      </c>
      <c r="H28" s="105">
        <v>0.41970000000000002</v>
      </c>
      <c r="I28" s="103">
        <v>84.34</v>
      </c>
      <c r="J28" s="103"/>
      <c r="K28" s="103">
        <f>+I28-J28</f>
        <v>84.34</v>
      </c>
      <c r="L28" s="160"/>
      <c r="M28" s="160"/>
      <c r="N28" s="160"/>
      <c r="O28" s="163"/>
      <c r="P28" s="166"/>
      <c r="Q28" s="169"/>
    </row>
    <row r="29" spans="1:17" s="95" customFormat="1" ht="43.5">
      <c r="A29" s="166"/>
      <c r="B29" s="169"/>
      <c r="C29" s="166"/>
      <c r="D29" s="169"/>
      <c r="E29" s="166"/>
      <c r="F29" s="101" t="s">
        <v>260</v>
      </c>
      <c r="G29" s="104">
        <v>3000</v>
      </c>
      <c r="H29" s="105">
        <v>3.056</v>
      </c>
      <c r="I29" s="103">
        <v>9168.08</v>
      </c>
      <c r="J29" s="103"/>
      <c r="K29" s="103">
        <f t="shared" si="7"/>
        <v>9168.08</v>
      </c>
      <c r="L29" s="160"/>
      <c r="M29" s="160"/>
      <c r="N29" s="160"/>
      <c r="O29" s="163"/>
      <c r="P29" s="166"/>
      <c r="Q29" s="169"/>
    </row>
    <row r="30" spans="1:17" s="95" customFormat="1" ht="29.25">
      <c r="A30" s="166"/>
      <c r="B30" s="169"/>
      <c r="C30" s="166"/>
      <c r="D30" s="169"/>
      <c r="E30" s="166"/>
      <c r="F30" s="101" t="s">
        <v>212</v>
      </c>
      <c r="G30" s="104">
        <v>1000</v>
      </c>
      <c r="H30" s="103">
        <v>1.7</v>
      </c>
      <c r="I30" s="103">
        <f t="shared" ref="I30" si="9">+G30*H30</f>
        <v>1700</v>
      </c>
      <c r="J30" s="103"/>
      <c r="K30" s="103">
        <f t="shared" si="7"/>
        <v>1700</v>
      </c>
      <c r="L30" s="160"/>
      <c r="M30" s="160"/>
      <c r="N30" s="160"/>
      <c r="O30" s="163"/>
      <c r="P30" s="166"/>
      <c r="Q30" s="169"/>
    </row>
    <row r="31" spans="1:17" s="95" customFormat="1" ht="29.25">
      <c r="A31" s="167"/>
      <c r="B31" s="170"/>
      <c r="C31" s="167"/>
      <c r="D31" s="170"/>
      <c r="E31" s="167"/>
      <c r="F31" s="101" t="s">
        <v>261</v>
      </c>
      <c r="G31" s="104">
        <v>0</v>
      </c>
      <c r="H31" s="103">
        <v>7352.19</v>
      </c>
      <c r="I31" s="103">
        <f>+H31</f>
        <v>7352.19</v>
      </c>
      <c r="J31" s="103"/>
      <c r="K31" s="103">
        <f t="shared" si="7"/>
        <v>7352.19</v>
      </c>
      <c r="L31" s="161"/>
      <c r="M31" s="161"/>
      <c r="N31" s="161"/>
      <c r="O31" s="164"/>
      <c r="P31" s="167"/>
      <c r="Q31" s="170"/>
    </row>
    <row r="32" spans="1:17" s="95" customFormat="1" ht="15">
      <c r="A32" s="99"/>
      <c r="B32" s="100"/>
      <c r="C32" s="99"/>
      <c r="D32" s="100"/>
      <c r="E32" s="99"/>
      <c r="F32" s="101"/>
      <c r="G32" s="104"/>
      <c r="H32" s="103"/>
      <c r="I32" s="103"/>
      <c r="J32" s="103"/>
      <c r="K32" s="103"/>
      <c r="L32" s="103"/>
      <c r="M32" s="103"/>
      <c r="N32" s="103"/>
      <c r="O32" s="106"/>
      <c r="P32" s="99"/>
      <c r="Q32" s="107"/>
    </row>
    <row r="33" spans="1:17" s="95" customFormat="1" ht="15">
      <c r="A33" s="99"/>
      <c r="B33" s="100"/>
      <c r="C33" s="99"/>
      <c r="D33" s="100"/>
      <c r="E33" s="99"/>
      <c r="F33" s="101"/>
      <c r="G33" s="104"/>
      <c r="H33" s="103"/>
      <c r="I33" s="103"/>
      <c r="J33" s="103"/>
      <c r="K33" s="103"/>
      <c r="L33" s="103"/>
      <c r="M33" s="103"/>
      <c r="N33" s="103"/>
      <c r="O33" s="106"/>
      <c r="P33" s="99"/>
      <c r="Q33" s="107"/>
    </row>
    <row r="34" spans="1:17" s="95" customFormat="1" ht="15">
      <c r="A34" s="99"/>
      <c r="B34" s="100"/>
      <c r="C34" s="99"/>
      <c r="D34" s="100"/>
      <c r="E34" s="99"/>
      <c r="F34" s="101"/>
      <c r="G34" s="104"/>
      <c r="H34" s="103"/>
      <c r="I34" s="103"/>
      <c r="J34" s="103"/>
      <c r="K34" s="103"/>
      <c r="L34" s="103"/>
      <c r="M34" s="103"/>
      <c r="N34" s="103"/>
      <c r="O34" s="106"/>
      <c r="P34" s="99"/>
      <c r="Q34" s="107"/>
    </row>
    <row r="35" spans="1:17" s="95" customFormat="1" ht="15">
      <c r="A35" s="99"/>
      <c r="B35" s="100"/>
      <c r="C35" s="99"/>
      <c r="D35" s="100"/>
      <c r="E35" s="99"/>
      <c r="F35" s="101"/>
      <c r="G35" s="104"/>
      <c r="H35" s="103"/>
      <c r="I35" s="103"/>
      <c r="J35" s="103"/>
      <c r="K35" s="103"/>
      <c r="L35" s="103"/>
      <c r="M35" s="103"/>
      <c r="N35" s="103"/>
      <c r="O35" s="106"/>
      <c r="P35" s="99"/>
      <c r="Q35" s="107"/>
    </row>
    <row r="36" spans="1:17" s="95" customFormat="1" ht="15">
      <c r="A36" s="99"/>
      <c r="B36" s="100"/>
      <c r="C36" s="99"/>
      <c r="D36" s="100"/>
      <c r="E36" s="99"/>
      <c r="F36" s="101"/>
      <c r="G36" s="104"/>
      <c r="H36" s="103"/>
      <c r="I36" s="103"/>
      <c r="J36" s="103"/>
      <c r="K36" s="103"/>
      <c r="L36" s="103"/>
      <c r="M36" s="103"/>
      <c r="N36" s="103"/>
      <c r="O36" s="106"/>
      <c r="P36" s="99"/>
      <c r="Q36" s="107"/>
    </row>
    <row r="37" spans="1:17" s="95" customFormat="1" ht="15">
      <c r="A37" s="99"/>
      <c r="B37" s="100">
        <v>0</v>
      </c>
      <c r="C37" s="99">
        <v>15</v>
      </c>
      <c r="D37" s="100">
        <f t="shared" si="3"/>
        <v>15</v>
      </c>
      <c r="E37" s="99"/>
      <c r="F37" s="101"/>
      <c r="G37" s="104"/>
      <c r="H37" s="103"/>
      <c r="I37" s="103">
        <f t="shared" si="5"/>
        <v>0</v>
      </c>
      <c r="J37" s="103"/>
      <c r="K37" s="103">
        <f t="shared" si="2"/>
        <v>0</v>
      </c>
      <c r="L37" s="103"/>
      <c r="M37" s="103"/>
      <c r="N37" s="103">
        <f t="shared" si="8"/>
        <v>0</v>
      </c>
      <c r="O37" s="106">
        <f t="shared" ca="1" si="4"/>
        <v>-45818</v>
      </c>
      <c r="P37" s="99" t="s">
        <v>262</v>
      </c>
      <c r="Q37" s="107"/>
    </row>
    <row r="38" spans="1:17" ht="15.75" customHeight="1">
      <c r="G38" s="109">
        <f>SUM(G5:G37)</f>
        <v>29244</v>
      </c>
      <c r="L38" s="108">
        <f>SUM(L5:L37)</f>
        <v>95991.808799999999</v>
      </c>
      <c r="M38" s="108">
        <f>SUM(M5:M37)</f>
        <v>95991.819999999992</v>
      </c>
      <c r="N38" s="108">
        <f>SUM(N5:N37)</f>
        <v>-1.119999999718857E-2</v>
      </c>
    </row>
  </sheetData>
  <autoFilter ref="A4:Q4" xr:uid="{8F2318C5-59DB-4FFA-B4BB-ABEFE87917D9}"/>
  <mergeCells count="66">
    <mergeCell ref="M22:M26"/>
    <mergeCell ref="E22:E26"/>
    <mergeCell ref="D22:D26"/>
    <mergeCell ref="C22:C26"/>
    <mergeCell ref="Q27:Q31"/>
    <mergeCell ref="Q22:Q26"/>
    <mergeCell ref="O22:O26"/>
    <mergeCell ref="P22:P26"/>
    <mergeCell ref="N22:N26"/>
    <mergeCell ref="B22:B26"/>
    <mergeCell ref="A22:A26"/>
    <mergeCell ref="A5:A8"/>
    <mergeCell ref="L5:L8"/>
    <mergeCell ref="E5:E8"/>
    <mergeCell ref="D5:D8"/>
    <mergeCell ref="C5:C8"/>
    <mergeCell ref="B5:B8"/>
    <mergeCell ref="A13:A17"/>
    <mergeCell ref="E18:E21"/>
    <mergeCell ref="D18:D21"/>
    <mergeCell ref="C18:C21"/>
    <mergeCell ref="B18:B21"/>
    <mergeCell ref="A18:A21"/>
    <mergeCell ref="L22:L26"/>
    <mergeCell ref="M5:M8"/>
    <mergeCell ref="N5:N8"/>
    <mergeCell ref="O5:O8"/>
    <mergeCell ref="P5:P8"/>
    <mergeCell ref="Q5:Q8"/>
    <mergeCell ref="Q9:Q12"/>
    <mergeCell ref="O9:O12"/>
    <mergeCell ref="P9:P12"/>
    <mergeCell ref="E9:E12"/>
    <mergeCell ref="A9:A12"/>
    <mergeCell ref="L9:L12"/>
    <mergeCell ref="M9:M12"/>
    <mergeCell ref="N9:N12"/>
    <mergeCell ref="B9:B12"/>
    <mergeCell ref="C9:C12"/>
    <mergeCell ref="D9:D12"/>
    <mergeCell ref="Q13:Q17"/>
    <mergeCell ref="E13:E17"/>
    <mergeCell ref="D13:D17"/>
    <mergeCell ref="C13:C17"/>
    <mergeCell ref="B13:B17"/>
    <mergeCell ref="L13:L17"/>
    <mergeCell ref="M13:M17"/>
    <mergeCell ref="N13:N17"/>
    <mergeCell ref="O13:O17"/>
    <mergeCell ref="P13:P17"/>
    <mergeCell ref="Q18:Q21"/>
    <mergeCell ref="L18:L21"/>
    <mergeCell ref="M18:M21"/>
    <mergeCell ref="N18:N21"/>
    <mergeCell ref="O18:O21"/>
    <mergeCell ref="P18:P21"/>
    <mergeCell ref="A27:A31"/>
    <mergeCell ref="B27:B31"/>
    <mergeCell ref="C27:C31"/>
    <mergeCell ref="D27:D31"/>
    <mergeCell ref="E27:E31"/>
    <mergeCell ref="L27:L31"/>
    <mergeCell ref="M27:M31"/>
    <mergeCell ref="N27:N31"/>
    <mergeCell ref="O27:O31"/>
    <mergeCell ref="P27:P31"/>
  </mergeCells>
  <conditionalFormatting sqref="O5 O9 O13 O18 O22 O27 O32:O37">
    <cfRule type="expression" dxfId="0" priority="1" stopIfTrue="1">
      <formula>$P5="Pagado"</formula>
    </cfRule>
    <cfRule type="iconSet" priority="2">
      <iconSet>
        <cfvo type="percent" val="0"/>
        <cfvo type="num" val="$B$2" gte="0"/>
        <cfvo type="num" val="$B$1"/>
      </iconSet>
    </cfRule>
  </conditionalFormatting>
  <dataValidations count="1">
    <dataValidation type="list" allowBlank="1" showInputMessage="1" showErrorMessage="1" sqref="P5 P9 P13 P18 P22 P27 P32:P37" xr:uid="{DD839505-DE07-429B-A85A-C4A67A1F7EC6}">
      <formula1>"Pagado,Pendiente"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Mery Villagomez Melgar</dc:creator>
  <cp:keywords/>
  <dc:description/>
  <cp:lastModifiedBy>Kelly Mery Villagomez</cp:lastModifiedBy>
  <cp:revision/>
  <dcterms:created xsi:type="dcterms:W3CDTF">2024-05-10T22:07:15Z</dcterms:created>
  <dcterms:modified xsi:type="dcterms:W3CDTF">2025-06-25T21:31:22Z</dcterms:modified>
  <cp:category/>
  <cp:contentStatus/>
</cp:coreProperties>
</file>